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egor\github\university\3-course-6-semester\decision-support\task-2\"/>
    </mc:Choice>
  </mc:AlternateContent>
  <xr:revisionPtr revIDLastSave="0" documentId="13_ncr:1_{91462E76-BE17-4E9B-B372-FBBB535BD377}" xr6:coauthVersionLast="47" xr6:coauthVersionMax="47" xr10:uidLastSave="{00000000-0000-0000-0000-000000000000}"/>
  <bookViews>
    <workbookView xWindow="-120" yWindow="-120" windowWidth="29040" windowHeight="15990" xr2:uid="{737F3F3F-B8D1-487C-8F75-3BB915F47FFB}"/>
  </bookViews>
  <sheets>
    <sheet name="(Criteria) Данные" sheetId="1" r:id="rId1"/>
    <sheet name="(Criteria) Критерии" sheetId="2" r:id="rId2"/>
    <sheet name="(Criteria) Тесты" sheetId="3" r:id="rId3"/>
    <sheet name="(Pareto) Данные" sheetId="4" r:id="rId4"/>
    <sheet name="(Pareto) Матрица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" l="1"/>
  <c r="D8" i="2"/>
  <c r="I14" i="3"/>
  <c r="I12" i="3"/>
  <c r="I11" i="3"/>
  <c r="I8" i="3"/>
  <c r="I7" i="3"/>
  <c r="H14" i="3"/>
  <c r="H12" i="3"/>
  <c r="H11" i="3"/>
  <c r="H9" i="3"/>
  <c r="H8" i="3"/>
  <c r="H7" i="3"/>
  <c r="G15" i="3"/>
  <c r="G14" i="3"/>
  <c r="G12" i="3"/>
  <c r="G11" i="3"/>
  <c r="G9" i="3"/>
  <c r="G8" i="3"/>
  <c r="G7" i="3"/>
  <c r="F15" i="3"/>
  <c r="F14" i="3"/>
  <c r="F12" i="3"/>
  <c r="F11" i="3"/>
  <c r="F10" i="3"/>
  <c r="F9" i="3"/>
  <c r="F8" i="3"/>
  <c r="F7" i="3"/>
  <c r="E15" i="3"/>
  <c r="E14" i="3"/>
  <c r="E13" i="3"/>
  <c r="E12" i="3"/>
  <c r="E11" i="3"/>
  <c r="E10" i="3"/>
  <c r="E9" i="3"/>
  <c r="E8" i="3"/>
  <c r="E7" i="3"/>
  <c r="D15" i="3"/>
  <c r="D14" i="3"/>
  <c r="D13" i="3"/>
  <c r="D12" i="3"/>
  <c r="D11" i="3"/>
  <c r="D10" i="3"/>
  <c r="D9" i="3"/>
  <c r="D8" i="3"/>
  <c r="D7" i="3"/>
  <c r="D6" i="3"/>
  <c r="D7" i="2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K8" i="2"/>
  <c r="L8" i="2"/>
  <c r="M8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L10" i="2"/>
  <c r="M10" i="2"/>
  <c r="D11" i="2"/>
  <c r="E11" i="2"/>
  <c r="F11" i="2"/>
  <c r="G11" i="2"/>
  <c r="H11" i="2"/>
  <c r="I11" i="2"/>
  <c r="J11" i="2"/>
  <c r="K11" i="2"/>
  <c r="L11" i="2"/>
  <c r="M11" i="2"/>
  <c r="D12" i="2"/>
  <c r="E12" i="2"/>
  <c r="F12" i="2"/>
  <c r="G12" i="2"/>
  <c r="H12" i="2"/>
  <c r="I12" i="2"/>
  <c r="J12" i="2"/>
  <c r="K12" i="2"/>
  <c r="L12" i="2"/>
  <c r="M12" i="2"/>
  <c r="D13" i="2"/>
  <c r="E13" i="2"/>
  <c r="F13" i="2"/>
  <c r="G13" i="2"/>
  <c r="H13" i="2"/>
  <c r="I13" i="2"/>
  <c r="J13" i="2"/>
  <c r="K13" i="2"/>
  <c r="L13" i="2"/>
  <c r="M13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D20" i="2"/>
  <c r="E20" i="2"/>
  <c r="F20" i="2"/>
  <c r="G20" i="2"/>
  <c r="H20" i="2"/>
  <c r="I20" i="2"/>
  <c r="J20" i="2"/>
  <c r="K20" i="2"/>
  <c r="L20" i="2"/>
  <c r="M20" i="2"/>
  <c r="E6" i="2"/>
  <c r="F6" i="2"/>
  <c r="G6" i="2"/>
  <c r="H6" i="2"/>
  <c r="I6" i="2"/>
  <c r="J6" i="2"/>
  <c r="K6" i="2"/>
  <c r="L6" i="2"/>
  <c r="M6" i="2"/>
  <c r="D6" i="2"/>
</calcChain>
</file>

<file path=xl/sharedStrings.xml><?xml version="1.0" encoding="utf-8"?>
<sst xmlns="http://schemas.openxmlformats.org/spreadsheetml/2006/main" count="145" uniqueCount="57">
  <si>
    <t>ВТБ</t>
  </si>
  <si>
    <t>Санкт-Петербург</t>
  </si>
  <si>
    <t>Райффайзен</t>
  </si>
  <si>
    <t>МДМ</t>
  </si>
  <si>
    <t>Сбербанк</t>
  </si>
  <si>
    <t>GeMoney</t>
  </si>
  <si>
    <t>DeltaCredit</t>
  </si>
  <si>
    <t>Абсолют</t>
  </si>
  <si>
    <t>ПСБ</t>
  </si>
  <si>
    <t>КМБ</t>
  </si>
  <si>
    <t>ОТП</t>
  </si>
  <si>
    <t>ЮниКредит</t>
  </si>
  <si>
    <t>Городской импотечный</t>
  </si>
  <si>
    <t>РосБанк</t>
  </si>
  <si>
    <t>Северная казна</t>
  </si>
  <si>
    <t>P1</t>
  </si>
  <si>
    <t>Максимальная ставка по кредиту, %</t>
  </si>
  <si>
    <t>Первый взнос, %</t>
  </si>
  <si>
    <t>P2</t>
  </si>
  <si>
    <t>P3</t>
  </si>
  <si>
    <t>Комиссия банка, %</t>
  </si>
  <si>
    <t>P4</t>
  </si>
  <si>
    <t>Рассмотрение заявки, дн</t>
  </si>
  <si>
    <t>P5</t>
  </si>
  <si>
    <t>Максимальная сумма кредита, млн. руб.</t>
  </si>
  <si>
    <t>P6</t>
  </si>
  <si>
    <t>Средняя ставка по кредиту, %</t>
  </si>
  <si>
    <t>P7</t>
  </si>
  <si>
    <t>Плата за просрочку, %</t>
  </si>
  <si>
    <t>P8</t>
  </si>
  <si>
    <t>Максимальный возраст заёмщика, г.</t>
  </si>
  <si>
    <t>P9</t>
  </si>
  <si>
    <t>P10</t>
  </si>
  <si>
    <t>Максимальный срок кредита, г.</t>
  </si>
  <si>
    <t>Минимальный общий стаж, г.</t>
  </si>
  <si>
    <t>Банки</t>
  </si>
  <si>
    <t>P1 &lt;=</t>
  </si>
  <si>
    <t>P2 &lt;=</t>
  </si>
  <si>
    <t>P3 &lt;=</t>
  </si>
  <si>
    <t>P4 &lt;=</t>
  </si>
  <si>
    <t>P5 &gt;=</t>
  </si>
  <si>
    <t>P6 &lt;=</t>
  </si>
  <si>
    <t>P7 &lt;=</t>
  </si>
  <si>
    <t>P8 &gt;=</t>
  </si>
  <si>
    <t>P9 &gt;=</t>
  </si>
  <si>
    <t>P10 &lt;=</t>
  </si>
  <si>
    <t>Тест</t>
  </si>
  <si>
    <t>w1</t>
  </si>
  <si>
    <t>w2</t>
  </si>
  <si>
    <t>w3</t>
  </si>
  <si>
    <t>w4</t>
  </si>
  <si>
    <t>w5</t>
  </si>
  <si>
    <t>w6</t>
  </si>
  <si>
    <t>Приоритеты</t>
  </si>
  <si>
    <t>-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</si>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</sst>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 textRotation="90" wrapText="1"/>
    </xf>
    <xf numFmtId="0" fontId="0" fillId="2" borderId="4" xfId="0" applyFill="1" applyBorder="1" applyAlignment="1">
      <alignment horizontal="center" vertical="center" textRotation="90" wrapText="1"/>
    </xf>
    <xf numFmtId="0" fontId="0" fillId="2" borderId="6" xfId="0" applyFill="1" applyBorder="1" applyAlignment="1">
      <alignment horizontal="center"/>
    </xf>
    <xf numFmtId="0" fontId="0" fillId="2" borderId="6" xfId="0" applyFill="1" applyBorder="1"/>
    <xf numFmtId="0" fontId="0" fillId="2" borderId="5" xfId="0" applyFill="1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4" borderId="0" xfId="0" applyFill="1"/>
    <xf numFmtId="0" fontId="0" fillId="4" borderId="0" xfId="0" applyFill="1" applyAlignment="1">
      <alignment horizontal="center"/>
    </xf>
    <xf numFmtId="0" fontId="1" fillId="5" borderId="1" xfId="0" applyFont="1" applyFill="1" applyBorder="1"/>
    <xf numFmtId="0" fontId="1" fillId="5" borderId="6" xfId="0" applyFont="1" applyFill="1" applyBorder="1"/>
    <xf numFmtId="0" fontId="3" fillId="5" borderId="1" xfId="0" applyFont="1" applyFill="1" applyBorder="1"/>
    <xf numFmtId="0" fontId="3" fillId="5" borderId="5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1" xfId="0" applyFill="1" applyBorder="1"/>
    <xf numFmtId="0" fontId="0" fillId="0" borderId="8" xfId="0" applyFill="1" applyBorder="1"/>
    <xf numFmtId="0" fontId="0" fillId="0" borderId="6" xfId="0" applyFill="1" applyBorder="1"/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</cellXfs>
  <cellStyles count="1">
    <cellStyle name="Обычный" xfId="0" builtinId="0"/>
  </cellStyles>
  <dxfs count="2"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99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4A19C-CE63-4B26-AAA3-ADCE19EB590C}">
  <dimension ref="B2:N21"/>
  <sheetViews>
    <sheetView tabSelected="1" workbookViewId="0">
      <selection activeCell="S3" sqref="S3"/>
    </sheetView>
  </sheetViews>
  <sheetFormatPr defaultRowHeight="15" x14ac:dyDescent="0.25"/>
  <cols>
    <col min="3" max="3" width="23.28515625" customWidth="1"/>
  </cols>
  <sheetData>
    <row r="2" spans="2:14" ht="15.75" thickBot="1" x14ac:dyDescent="0.3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2:14" ht="191.25" customHeight="1" x14ac:dyDescent="0.25">
      <c r="B3" s="30"/>
      <c r="C3" s="41" t="s">
        <v>35</v>
      </c>
      <c r="D3" s="21" t="s">
        <v>16</v>
      </c>
      <c r="E3" s="21" t="s">
        <v>17</v>
      </c>
      <c r="F3" s="21" t="s">
        <v>20</v>
      </c>
      <c r="G3" s="21" t="s">
        <v>22</v>
      </c>
      <c r="H3" s="21" t="s">
        <v>24</v>
      </c>
      <c r="I3" s="21" t="s">
        <v>26</v>
      </c>
      <c r="J3" s="21" t="s">
        <v>28</v>
      </c>
      <c r="K3" s="21" t="s">
        <v>30</v>
      </c>
      <c r="L3" s="21" t="s">
        <v>33</v>
      </c>
      <c r="M3" s="22" t="s">
        <v>34</v>
      </c>
      <c r="N3" s="30"/>
    </row>
    <row r="4" spans="2:14" ht="15" customHeight="1" x14ac:dyDescent="0.25">
      <c r="B4" s="30"/>
      <c r="C4" s="42"/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41</v>
      </c>
      <c r="J4" s="4" t="s">
        <v>42</v>
      </c>
      <c r="K4" s="4" t="s">
        <v>43</v>
      </c>
      <c r="L4" s="4" t="s">
        <v>44</v>
      </c>
      <c r="M4" s="23" t="s">
        <v>45</v>
      </c>
      <c r="N4" s="30"/>
    </row>
    <row r="5" spans="2:14" ht="15" customHeight="1" x14ac:dyDescent="0.25">
      <c r="B5" s="30"/>
      <c r="C5" s="43"/>
      <c r="D5" s="3">
        <v>11.5</v>
      </c>
      <c r="E5" s="3">
        <v>10</v>
      </c>
      <c r="F5" s="3">
        <v>2</v>
      </c>
      <c r="G5" s="3">
        <v>10</v>
      </c>
      <c r="H5" s="3">
        <v>13</v>
      </c>
      <c r="I5" s="3">
        <v>10</v>
      </c>
      <c r="J5" s="3">
        <v>0.75</v>
      </c>
      <c r="K5" s="3">
        <v>60</v>
      </c>
      <c r="L5" s="3">
        <v>25</v>
      </c>
      <c r="M5" s="24">
        <v>1</v>
      </c>
      <c r="N5" s="30"/>
    </row>
    <row r="6" spans="2:14" x14ac:dyDescent="0.25">
      <c r="B6" s="30"/>
      <c r="C6" s="25" t="s">
        <v>0</v>
      </c>
      <c r="D6" s="2">
        <v>13.2</v>
      </c>
      <c r="E6" s="2">
        <v>0</v>
      </c>
      <c r="F6" s="2">
        <v>1.3</v>
      </c>
      <c r="G6" s="2">
        <v>14</v>
      </c>
      <c r="H6" s="2">
        <v>25</v>
      </c>
      <c r="I6" s="2">
        <v>11.45</v>
      </c>
      <c r="J6" s="2">
        <v>0.1</v>
      </c>
      <c r="K6" s="2">
        <v>65</v>
      </c>
      <c r="L6" s="2">
        <v>50</v>
      </c>
      <c r="M6" s="26">
        <v>1</v>
      </c>
      <c r="N6" s="30"/>
    </row>
    <row r="7" spans="2:14" x14ac:dyDescent="0.25">
      <c r="B7" s="30"/>
      <c r="C7" s="25" t="s">
        <v>1</v>
      </c>
      <c r="D7" s="2">
        <v>14</v>
      </c>
      <c r="E7" s="2">
        <v>10</v>
      </c>
      <c r="F7" s="2">
        <v>1</v>
      </c>
      <c r="G7" s="2">
        <v>5</v>
      </c>
      <c r="H7" s="2">
        <v>37.5</v>
      </c>
      <c r="I7" s="2">
        <v>12.45</v>
      </c>
      <c r="J7" s="2">
        <v>0.04</v>
      </c>
      <c r="K7" s="2">
        <v>65</v>
      </c>
      <c r="L7" s="2">
        <v>25</v>
      </c>
      <c r="M7" s="26">
        <v>1</v>
      </c>
      <c r="N7" s="30"/>
    </row>
    <row r="8" spans="2:14" x14ac:dyDescent="0.25">
      <c r="B8" s="30"/>
      <c r="C8" s="25" t="s">
        <v>2</v>
      </c>
      <c r="D8" s="2">
        <v>11.5</v>
      </c>
      <c r="E8" s="2">
        <v>10</v>
      </c>
      <c r="F8" s="2">
        <v>1</v>
      </c>
      <c r="G8" s="2">
        <v>5</v>
      </c>
      <c r="H8" s="2">
        <v>25</v>
      </c>
      <c r="I8" s="2">
        <v>10.75</v>
      </c>
      <c r="J8" s="2">
        <v>0.9</v>
      </c>
      <c r="K8" s="2">
        <v>60</v>
      </c>
      <c r="L8" s="2">
        <v>25</v>
      </c>
      <c r="M8" s="26">
        <v>1</v>
      </c>
      <c r="N8" s="30"/>
    </row>
    <row r="9" spans="2:14" x14ac:dyDescent="0.25">
      <c r="B9" s="30"/>
      <c r="C9" s="25" t="s">
        <v>3</v>
      </c>
      <c r="D9" s="2">
        <v>12.5</v>
      </c>
      <c r="E9" s="2">
        <v>10</v>
      </c>
      <c r="F9" s="2">
        <v>1.2</v>
      </c>
      <c r="G9" s="2">
        <v>4</v>
      </c>
      <c r="H9" s="2">
        <v>12.5</v>
      </c>
      <c r="I9" s="2">
        <v>11.6</v>
      </c>
      <c r="J9" s="2">
        <v>0.5</v>
      </c>
      <c r="K9" s="2">
        <v>65</v>
      </c>
      <c r="L9" s="2">
        <v>25</v>
      </c>
      <c r="M9" s="26">
        <v>1</v>
      </c>
      <c r="N9" s="30"/>
    </row>
    <row r="10" spans="2:14" x14ac:dyDescent="0.25">
      <c r="B10" s="30"/>
      <c r="C10" s="25" t="s">
        <v>4</v>
      </c>
      <c r="D10" s="2">
        <v>12</v>
      </c>
      <c r="E10" s="2">
        <v>10</v>
      </c>
      <c r="F10" s="2">
        <v>0</v>
      </c>
      <c r="G10" s="2">
        <v>18</v>
      </c>
      <c r="H10" s="2">
        <v>25</v>
      </c>
      <c r="I10" s="2">
        <v>10.75</v>
      </c>
      <c r="J10" s="2">
        <v>0.75</v>
      </c>
      <c r="K10" s="2">
        <v>75</v>
      </c>
      <c r="L10" s="2">
        <v>30</v>
      </c>
      <c r="M10" s="26">
        <v>0.5</v>
      </c>
      <c r="N10" s="30"/>
    </row>
    <row r="11" spans="2:14" x14ac:dyDescent="0.25">
      <c r="B11" s="30"/>
      <c r="C11" s="25" t="s">
        <v>5</v>
      </c>
      <c r="D11" s="2">
        <v>7.05</v>
      </c>
      <c r="E11" s="2">
        <v>5</v>
      </c>
      <c r="F11" s="2">
        <v>1</v>
      </c>
      <c r="G11" s="2">
        <v>1</v>
      </c>
      <c r="H11" s="2">
        <v>37.5</v>
      </c>
      <c r="I11" s="2">
        <v>5.5250000000000004</v>
      </c>
      <c r="J11" s="2">
        <v>2</v>
      </c>
      <c r="K11" s="2">
        <v>69</v>
      </c>
      <c r="L11" s="2">
        <v>30</v>
      </c>
      <c r="M11" s="26">
        <v>2</v>
      </c>
      <c r="N11" s="30"/>
    </row>
    <row r="12" spans="2:14" x14ac:dyDescent="0.25">
      <c r="B12" s="30"/>
      <c r="C12" s="25" t="s">
        <v>6</v>
      </c>
      <c r="D12" s="2">
        <v>11</v>
      </c>
      <c r="E12" s="2">
        <v>15</v>
      </c>
      <c r="F12" s="2">
        <v>1</v>
      </c>
      <c r="G12" s="2">
        <v>3</v>
      </c>
      <c r="H12" s="2">
        <v>7.5</v>
      </c>
      <c r="I12" s="2">
        <v>9.5</v>
      </c>
      <c r="J12" s="2">
        <v>1</v>
      </c>
      <c r="K12" s="2">
        <v>55</v>
      </c>
      <c r="L12" s="2">
        <v>25</v>
      </c>
      <c r="M12" s="26">
        <v>1</v>
      </c>
      <c r="N12" s="30"/>
    </row>
    <row r="13" spans="2:14" x14ac:dyDescent="0.25">
      <c r="B13" s="30"/>
      <c r="C13" s="25" t="s">
        <v>7</v>
      </c>
      <c r="D13" s="2">
        <v>13</v>
      </c>
      <c r="E13" s="2">
        <v>0</v>
      </c>
      <c r="F13" s="2">
        <v>1</v>
      </c>
      <c r="G13" s="2">
        <v>5</v>
      </c>
      <c r="H13" s="2">
        <v>25</v>
      </c>
      <c r="I13" s="2">
        <v>11</v>
      </c>
      <c r="J13" s="2">
        <v>0.3</v>
      </c>
      <c r="K13" s="2">
        <v>60</v>
      </c>
      <c r="L13" s="2">
        <v>25</v>
      </c>
      <c r="M13" s="26">
        <v>2</v>
      </c>
      <c r="N13" s="30"/>
    </row>
    <row r="14" spans="2:14" x14ac:dyDescent="0.25">
      <c r="B14" s="30"/>
      <c r="C14" s="25" t="s">
        <v>8</v>
      </c>
      <c r="D14" s="2">
        <v>11</v>
      </c>
      <c r="E14" s="2">
        <v>30</v>
      </c>
      <c r="F14" s="2">
        <v>0</v>
      </c>
      <c r="G14" s="2">
        <v>1</v>
      </c>
      <c r="H14" s="2">
        <v>7.5</v>
      </c>
      <c r="I14" s="2">
        <v>10</v>
      </c>
      <c r="J14" s="2">
        <v>0.5</v>
      </c>
      <c r="K14" s="2">
        <v>70</v>
      </c>
      <c r="L14" s="2">
        <v>25</v>
      </c>
      <c r="M14" s="26">
        <v>1</v>
      </c>
      <c r="N14" s="30"/>
    </row>
    <row r="15" spans="2:14" x14ac:dyDescent="0.25">
      <c r="B15" s="30"/>
      <c r="C15" s="25" t="s">
        <v>9</v>
      </c>
      <c r="D15" s="2">
        <v>11.5</v>
      </c>
      <c r="E15" s="2">
        <v>15</v>
      </c>
      <c r="F15" s="2">
        <v>1</v>
      </c>
      <c r="G15" s="2">
        <v>5</v>
      </c>
      <c r="H15" s="2">
        <v>12.5</v>
      </c>
      <c r="I15" s="2">
        <v>10.25</v>
      </c>
      <c r="J15" s="2">
        <v>0.16</v>
      </c>
      <c r="K15" s="2">
        <v>60</v>
      </c>
      <c r="L15" s="2">
        <v>25</v>
      </c>
      <c r="M15" s="26">
        <v>0.25</v>
      </c>
      <c r="N15" s="30"/>
    </row>
    <row r="16" spans="2:14" x14ac:dyDescent="0.25">
      <c r="B16" s="30"/>
      <c r="C16" s="25" t="s">
        <v>10</v>
      </c>
      <c r="D16" s="2">
        <v>11.8</v>
      </c>
      <c r="E16" s="2">
        <v>10</v>
      </c>
      <c r="F16" s="2">
        <v>0.8</v>
      </c>
      <c r="G16" s="2">
        <v>5</v>
      </c>
      <c r="H16" s="2">
        <v>50</v>
      </c>
      <c r="I16" s="2">
        <v>10.65</v>
      </c>
      <c r="J16" s="2">
        <v>0.2</v>
      </c>
      <c r="K16" s="2">
        <v>70</v>
      </c>
      <c r="L16" s="2">
        <v>30</v>
      </c>
      <c r="M16" s="26">
        <v>2</v>
      </c>
      <c r="N16" s="30"/>
    </row>
    <row r="17" spans="2:14" x14ac:dyDescent="0.25">
      <c r="B17" s="30"/>
      <c r="C17" s="25" t="s">
        <v>11</v>
      </c>
      <c r="D17" s="2">
        <v>11.9</v>
      </c>
      <c r="E17" s="2">
        <v>15</v>
      </c>
      <c r="F17" s="2">
        <v>1.5</v>
      </c>
      <c r="G17" s="2">
        <v>7</v>
      </c>
      <c r="H17" s="2">
        <v>37.5</v>
      </c>
      <c r="I17" s="2">
        <v>10.45</v>
      </c>
      <c r="J17" s="2">
        <v>0.2</v>
      </c>
      <c r="K17" s="2">
        <v>60</v>
      </c>
      <c r="L17" s="2">
        <v>20</v>
      </c>
      <c r="M17" s="26">
        <v>2</v>
      </c>
      <c r="N17" s="30"/>
    </row>
    <row r="18" spans="2:14" x14ac:dyDescent="0.25">
      <c r="B18" s="30"/>
      <c r="C18" s="25" t="s">
        <v>12</v>
      </c>
      <c r="D18" s="2">
        <v>11.5</v>
      </c>
      <c r="E18" s="2">
        <v>15</v>
      </c>
      <c r="F18" s="2">
        <v>0.8</v>
      </c>
      <c r="G18" s="2">
        <v>3</v>
      </c>
      <c r="H18" s="2">
        <v>50</v>
      </c>
      <c r="I18" s="2">
        <v>10.25</v>
      </c>
      <c r="J18" s="2">
        <v>3</v>
      </c>
      <c r="K18" s="2">
        <v>54</v>
      </c>
      <c r="L18" s="2">
        <v>25</v>
      </c>
      <c r="M18" s="26">
        <v>1</v>
      </c>
      <c r="N18" s="30"/>
    </row>
    <row r="19" spans="2:14" x14ac:dyDescent="0.25">
      <c r="B19" s="30"/>
      <c r="C19" s="25" t="s">
        <v>13</v>
      </c>
      <c r="D19" s="2">
        <v>11.5</v>
      </c>
      <c r="E19" s="2">
        <v>10</v>
      </c>
      <c r="F19" s="2">
        <v>0</v>
      </c>
      <c r="G19" s="2">
        <v>5</v>
      </c>
      <c r="H19" s="2">
        <v>12.5</v>
      </c>
      <c r="I19" s="2">
        <v>10.5</v>
      </c>
      <c r="J19" s="2">
        <v>0.5</v>
      </c>
      <c r="K19" s="2">
        <v>60</v>
      </c>
      <c r="L19" s="2">
        <v>25</v>
      </c>
      <c r="M19" s="26">
        <v>0.5</v>
      </c>
      <c r="N19" s="30"/>
    </row>
    <row r="20" spans="2:14" ht="15.75" thickBot="1" x14ac:dyDescent="0.3">
      <c r="B20" s="30"/>
      <c r="C20" s="27" t="s">
        <v>14</v>
      </c>
      <c r="D20" s="28">
        <v>10.5</v>
      </c>
      <c r="E20" s="28">
        <v>25</v>
      </c>
      <c r="F20" s="28">
        <v>3</v>
      </c>
      <c r="G20" s="28">
        <v>5</v>
      </c>
      <c r="H20" s="28">
        <v>7.5</v>
      </c>
      <c r="I20" s="28">
        <v>9.625</v>
      </c>
      <c r="J20" s="28">
        <v>0.5</v>
      </c>
      <c r="K20" s="28">
        <v>60</v>
      </c>
      <c r="L20" s="28">
        <v>25</v>
      </c>
      <c r="M20" s="29">
        <v>1.5</v>
      </c>
      <c r="N20" s="30"/>
    </row>
    <row r="21" spans="2:14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</sheetData>
  <mergeCells count="1">
    <mergeCell ref="C3:C5"/>
  </mergeCells>
  <conditionalFormatting sqref="D6:M20">
    <cfRule type="expression" dxfId="1" priority="1">
      <formula>D6&lt;=D$5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46155-A122-40EE-AA60-7F19038B680C}">
  <dimension ref="B2:R21"/>
  <sheetViews>
    <sheetView workbookViewId="0">
      <selection activeCell="O3" sqref="O3"/>
    </sheetView>
  </sheetViews>
  <sheetFormatPr defaultRowHeight="15" x14ac:dyDescent="0.25"/>
  <cols>
    <col min="3" max="3" width="22.85546875" customWidth="1"/>
  </cols>
  <sheetData>
    <row r="2" spans="2:18" ht="15.75" thickBot="1" x14ac:dyDescent="0.3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2:18" ht="156.75" customHeight="1" x14ac:dyDescent="0.25">
      <c r="B3" s="30"/>
      <c r="C3" s="41" t="s">
        <v>35</v>
      </c>
      <c r="D3" s="21" t="s">
        <v>16</v>
      </c>
      <c r="E3" s="21" t="s">
        <v>17</v>
      </c>
      <c r="F3" s="21" t="s">
        <v>20</v>
      </c>
      <c r="G3" s="21" t="s">
        <v>22</v>
      </c>
      <c r="H3" s="21" t="s">
        <v>24</v>
      </c>
      <c r="I3" s="21" t="s">
        <v>26</v>
      </c>
      <c r="J3" s="21" t="s">
        <v>28</v>
      </c>
      <c r="K3" s="21" t="s">
        <v>30</v>
      </c>
      <c r="L3" s="21" t="s">
        <v>33</v>
      </c>
      <c r="M3" s="22" t="s">
        <v>34</v>
      </c>
      <c r="N3" s="30"/>
      <c r="O3" s="5"/>
      <c r="P3" s="5"/>
      <c r="R3" s="5"/>
    </row>
    <row r="4" spans="2:18" x14ac:dyDescent="0.25">
      <c r="B4" s="30"/>
      <c r="C4" s="42"/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41</v>
      </c>
      <c r="J4" s="4" t="s">
        <v>42</v>
      </c>
      <c r="K4" s="4" t="s">
        <v>43</v>
      </c>
      <c r="L4" s="4" t="s">
        <v>44</v>
      </c>
      <c r="M4" s="23" t="s">
        <v>45</v>
      </c>
      <c r="N4" s="30"/>
      <c r="O4" s="5"/>
      <c r="P4" s="5"/>
      <c r="Q4" s="5"/>
      <c r="R4" s="5"/>
    </row>
    <row r="5" spans="2:18" x14ac:dyDescent="0.25">
      <c r="B5" s="30"/>
      <c r="C5" s="43"/>
      <c r="D5" s="3">
        <v>11.5</v>
      </c>
      <c r="E5" s="3">
        <v>10</v>
      </c>
      <c r="F5" s="3">
        <v>2</v>
      </c>
      <c r="G5" s="3">
        <v>10</v>
      </c>
      <c r="H5" s="3">
        <v>13</v>
      </c>
      <c r="I5" s="3">
        <v>10</v>
      </c>
      <c r="J5" s="3">
        <v>0.75</v>
      </c>
      <c r="K5" s="3">
        <v>60</v>
      </c>
      <c r="L5" s="3">
        <v>25</v>
      </c>
      <c r="M5" s="24">
        <v>1</v>
      </c>
      <c r="N5" s="30"/>
      <c r="O5" s="5"/>
      <c r="P5" s="5"/>
      <c r="Q5" s="5"/>
      <c r="R5" s="5"/>
    </row>
    <row r="6" spans="2:18" x14ac:dyDescent="0.25">
      <c r="B6" s="30">
        <v>1</v>
      </c>
      <c r="C6" s="25" t="s">
        <v>0</v>
      </c>
      <c r="D6" s="2">
        <f>INT('(Criteria) Данные'!D6&lt;='(Criteria) Данные'!D5)</f>
        <v>0</v>
      </c>
      <c r="E6" s="2">
        <f>INT('(Criteria) Данные'!E6&lt;='(Criteria) Данные'!E5)</f>
        <v>1</v>
      </c>
      <c r="F6" s="2">
        <f>INT('(Criteria) Данные'!F6&lt;='(Criteria) Данные'!F5)</f>
        <v>1</v>
      </c>
      <c r="G6" s="2">
        <f>INT('(Criteria) Данные'!G6&lt;='(Criteria) Данные'!G5)</f>
        <v>0</v>
      </c>
      <c r="H6" s="2">
        <f>INT('(Criteria) Данные'!H6&lt;='(Criteria) Данные'!H5)</f>
        <v>0</v>
      </c>
      <c r="I6" s="2">
        <f>INT('(Criteria) Данные'!I6&lt;='(Criteria) Данные'!I5)</f>
        <v>0</v>
      </c>
      <c r="J6" s="2">
        <f>INT('(Criteria) Данные'!J6&lt;='(Criteria) Данные'!J5)</f>
        <v>1</v>
      </c>
      <c r="K6" s="2">
        <f>INT('(Criteria) Данные'!K6&lt;='(Criteria) Данные'!K5)</f>
        <v>0</v>
      </c>
      <c r="L6" s="2">
        <f>INT('(Criteria) Данные'!L6&lt;='(Criteria) Данные'!L5)</f>
        <v>0</v>
      </c>
      <c r="M6" s="26">
        <f>INT('(Criteria) Данные'!M6&lt;='(Criteria) Данные'!M5)</f>
        <v>1</v>
      </c>
      <c r="N6" s="30"/>
      <c r="O6" s="5"/>
      <c r="P6" s="5"/>
      <c r="Q6" s="5"/>
      <c r="R6" s="5"/>
    </row>
    <row r="7" spans="2:18" x14ac:dyDescent="0.25">
      <c r="B7" s="30">
        <v>2</v>
      </c>
      <c r="C7" s="25" t="s">
        <v>1</v>
      </c>
      <c r="D7" s="2">
        <f>INT('(Criteria) Данные'!D7&lt;='(Criteria) Данные'!D6)</f>
        <v>0</v>
      </c>
      <c r="E7" s="2">
        <f>INT('(Criteria) Данные'!E7&lt;='(Criteria) Данные'!E6)</f>
        <v>0</v>
      </c>
      <c r="F7" s="2">
        <f>INT('(Criteria) Данные'!F7&lt;='(Criteria) Данные'!F6)</f>
        <v>1</v>
      </c>
      <c r="G7" s="2">
        <f>INT('(Criteria) Данные'!G7&lt;='(Criteria) Данные'!G6)</f>
        <v>1</v>
      </c>
      <c r="H7" s="2">
        <f>INT('(Criteria) Данные'!H7&lt;='(Criteria) Данные'!H6)</f>
        <v>0</v>
      </c>
      <c r="I7" s="2">
        <f>INT('(Criteria) Данные'!I7&lt;='(Criteria) Данные'!I6)</f>
        <v>0</v>
      </c>
      <c r="J7" s="2">
        <f>INT('(Criteria) Данные'!J7&lt;='(Criteria) Данные'!J6)</f>
        <v>1</v>
      </c>
      <c r="K7" s="2">
        <f>INT('(Criteria) Данные'!K7&lt;='(Criteria) Данные'!K6)</f>
        <v>1</v>
      </c>
      <c r="L7" s="2">
        <f>INT('(Criteria) Данные'!L7&lt;='(Criteria) Данные'!L6)</f>
        <v>1</v>
      </c>
      <c r="M7" s="26">
        <f>INT('(Criteria) Данные'!M7&lt;='(Criteria) Данные'!M6)</f>
        <v>1</v>
      </c>
      <c r="N7" s="30"/>
      <c r="O7" s="5"/>
      <c r="P7" s="5"/>
      <c r="Q7" s="5"/>
      <c r="R7" s="5"/>
    </row>
    <row r="8" spans="2:18" x14ac:dyDescent="0.25">
      <c r="B8" s="30">
        <v>3</v>
      </c>
      <c r="C8" s="35" t="s">
        <v>2</v>
      </c>
      <c r="D8" s="32">
        <f>INT('(Criteria) Данные'!D8&lt;='(Criteria) Данные'!D7)</f>
        <v>1</v>
      </c>
      <c r="E8" s="32">
        <f>INT('(Criteria) Данные'!E8&lt;='(Criteria) Данные'!E7)</f>
        <v>1</v>
      </c>
      <c r="F8" s="32">
        <f>INT('(Criteria) Данные'!F8&lt;='(Criteria) Данные'!F7)</f>
        <v>1</v>
      </c>
      <c r="G8" s="32">
        <f>INT('(Criteria) Данные'!G8&lt;='(Criteria) Данные'!G7)</f>
        <v>1</v>
      </c>
      <c r="H8" s="32">
        <f>INT('(Criteria) Данные'!H8&lt;='(Criteria) Данные'!H7)</f>
        <v>1</v>
      </c>
      <c r="I8" s="32">
        <f>INT('(Criteria) Данные'!I8&lt;='(Criteria) Данные'!I7)</f>
        <v>1</v>
      </c>
      <c r="J8" s="34">
        <f>INT('(Criteria) Данные'!J8&lt;='(Criteria) Данные'!J7)</f>
        <v>0</v>
      </c>
      <c r="K8" s="32">
        <f>INT('(Criteria) Данные'!K8&lt;='(Criteria) Данные'!K7)</f>
        <v>1</v>
      </c>
      <c r="L8" s="32">
        <f>INT('(Criteria) Данные'!L8&lt;='(Criteria) Данные'!L7)</f>
        <v>1</v>
      </c>
      <c r="M8" s="33">
        <f>INT('(Criteria) Данные'!M8&lt;='(Criteria) Данные'!M7)</f>
        <v>1</v>
      </c>
      <c r="N8" s="30"/>
      <c r="O8" s="5"/>
      <c r="P8" s="5"/>
      <c r="Q8" s="5"/>
      <c r="R8" s="5"/>
    </row>
    <row r="9" spans="2:18" x14ac:dyDescent="0.25">
      <c r="B9" s="30">
        <v>4</v>
      </c>
      <c r="C9" s="25" t="s">
        <v>3</v>
      </c>
      <c r="D9" s="2">
        <f>INT('(Criteria) Данные'!D9&lt;='(Criteria) Данные'!D8)</f>
        <v>0</v>
      </c>
      <c r="E9" s="2">
        <f>INT('(Criteria) Данные'!E9&lt;='(Criteria) Данные'!E8)</f>
        <v>1</v>
      </c>
      <c r="F9" s="2">
        <f>INT('(Criteria) Данные'!F9&lt;='(Criteria) Данные'!F8)</f>
        <v>0</v>
      </c>
      <c r="G9" s="2">
        <f>INT('(Criteria) Данные'!G9&lt;='(Criteria) Данные'!G8)</f>
        <v>1</v>
      </c>
      <c r="H9" s="2">
        <f>INT('(Criteria) Данные'!H9&lt;='(Criteria) Данные'!H8)</f>
        <v>1</v>
      </c>
      <c r="I9" s="2">
        <f>INT('(Criteria) Данные'!I9&lt;='(Criteria) Данные'!I8)</f>
        <v>0</v>
      </c>
      <c r="J9" s="2">
        <f>INT('(Criteria) Данные'!J9&lt;='(Criteria) Данные'!J8)</f>
        <v>1</v>
      </c>
      <c r="K9" s="2">
        <f>INT('(Criteria) Данные'!K9&lt;='(Criteria) Данные'!K8)</f>
        <v>0</v>
      </c>
      <c r="L9" s="2">
        <f>INT('(Criteria) Данные'!L9&lt;='(Criteria) Данные'!L8)</f>
        <v>1</v>
      </c>
      <c r="M9" s="26">
        <f>INT('(Criteria) Данные'!M9&lt;='(Criteria) Данные'!M8)</f>
        <v>1</v>
      </c>
      <c r="N9" s="30"/>
      <c r="O9" s="5"/>
      <c r="P9" s="5"/>
      <c r="Q9" s="5"/>
      <c r="R9" s="5"/>
    </row>
    <row r="10" spans="2:18" x14ac:dyDescent="0.25">
      <c r="B10" s="30">
        <v>5</v>
      </c>
      <c r="C10" s="25" t="s">
        <v>4</v>
      </c>
      <c r="D10" s="2">
        <f>INT('(Criteria) Данные'!D10&lt;='(Criteria) Данные'!D9)</f>
        <v>1</v>
      </c>
      <c r="E10" s="2">
        <f>INT('(Criteria) Данные'!E10&lt;='(Criteria) Данные'!E9)</f>
        <v>1</v>
      </c>
      <c r="F10" s="2">
        <f>INT('(Criteria) Данные'!F10&lt;='(Criteria) Данные'!F9)</f>
        <v>1</v>
      </c>
      <c r="G10" s="2">
        <f>INT('(Criteria) Данные'!G10&lt;='(Criteria) Данные'!G9)</f>
        <v>0</v>
      </c>
      <c r="H10" s="2">
        <f>INT('(Criteria) Данные'!H10&lt;='(Criteria) Данные'!H9)</f>
        <v>0</v>
      </c>
      <c r="I10" s="2">
        <f>INT('(Criteria) Данные'!I10&lt;='(Criteria) Данные'!I9)</f>
        <v>1</v>
      </c>
      <c r="J10" s="2">
        <f>INT('(Criteria) Данные'!J10&lt;='(Criteria) Данные'!J9)</f>
        <v>0</v>
      </c>
      <c r="K10" s="2">
        <f>INT('(Criteria) Данные'!K10&lt;='(Criteria) Данные'!K9)</f>
        <v>0</v>
      </c>
      <c r="L10" s="2">
        <f>INT('(Criteria) Данные'!L10&lt;='(Criteria) Данные'!L9)</f>
        <v>0</v>
      </c>
      <c r="M10" s="26">
        <f>INT('(Criteria) Данные'!M10&lt;='(Criteria) Данные'!M9)</f>
        <v>1</v>
      </c>
      <c r="N10" s="30"/>
      <c r="P10" s="5"/>
      <c r="Q10" s="5"/>
    </row>
    <row r="11" spans="2:18" x14ac:dyDescent="0.25">
      <c r="B11" s="30">
        <v>6</v>
      </c>
      <c r="C11" s="25" t="s">
        <v>5</v>
      </c>
      <c r="D11" s="2">
        <f>INT('(Criteria) Данные'!D11&lt;='(Criteria) Данные'!D10)</f>
        <v>1</v>
      </c>
      <c r="E11" s="2">
        <f>INT('(Criteria) Данные'!E11&lt;='(Criteria) Данные'!E10)</f>
        <v>1</v>
      </c>
      <c r="F11" s="2">
        <f>INT('(Criteria) Данные'!F11&lt;='(Criteria) Данные'!F10)</f>
        <v>0</v>
      </c>
      <c r="G11" s="2">
        <f>INT('(Criteria) Данные'!G11&lt;='(Criteria) Данные'!G10)</f>
        <v>1</v>
      </c>
      <c r="H11" s="2">
        <f>INT('(Criteria) Данные'!H11&lt;='(Criteria) Данные'!H10)</f>
        <v>0</v>
      </c>
      <c r="I11" s="2">
        <f>INT('(Criteria) Данные'!I11&lt;='(Criteria) Данные'!I10)</f>
        <v>1</v>
      </c>
      <c r="J11" s="2">
        <f>INT('(Criteria) Данные'!J11&lt;='(Criteria) Данные'!J10)</f>
        <v>0</v>
      </c>
      <c r="K11" s="2">
        <f>INT('(Criteria) Данные'!K11&lt;='(Criteria) Данные'!K10)</f>
        <v>1</v>
      </c>
      <c r="L11" s="2">
        <f>INT('(Criteria) Данные'!L11&lt;='(Criteria) Данные'!L10)</f>
        <v>1</v>
      </c>
      <c r="M11" s="26">
        <f>INT('(Criteria) Данные'!M11&lt;='(Criteria) Данные'!M10)</f>
        <v>0</v>
      </c>
      <c r="N11" s="30"/>
      <c r="P11" s="5"/>
      <c r="Q11" s="5"/>
    </row>
    <row r="12" spans="2:18" x14ac:dyDescent="0.25">
      <c r="B12" s="30">
        <v>7</v>
      </c>
      <c r="C12" s="25" t="s">
        <v>6</v>
      </c>
      <c r="D12" s="2">
        <f>INT('(Criteria) Данные'!D12&lt;='(Criteria) Данные'!D11)</f>
        <v>0</v>
      </c>
      <c r="E12" s="2">
        <f>INT('(Criteria) Данные'!E12&lt;='(Criteria) Данные'!E11)</f>
        <v>0</v>
      </c>
      <c r="F12" s="2">
        <f>INT('(Criteria) Данные'!F12&lt;='(Criteria) Данные'!F11)</f>
        <v>1</v>
      </c>
      <c r="G12" s="2">
        <f>INT('(Criteria) Данные'!G12&lt;='(Criteria) Данные'!G11)</f>
        <v>0</v>
      </c>
      <c r="H12" s="2">
        <f>INT('(Criteria) Данные'!H12&lt;='(Criteria) Данные'!H11)</f>
        <v>1</v>
      </c>
      <c r="I12" s="2">
        <f>INT('(Criteria) Данные'!I12&lt;='(Criteria) Данные'!I11)</f>
        <v>0</v>
      </c>
      <c r="J12" s="2">
        <f>INT('(Criteria) Данные'!J12&lt;='(Criteria) Данные'!J11)</f>
        <v>1</v>
      </c>
      <c r="K12" s="2">
        <f>INT('(Criteria) Данные'!K12&lt;='(Criteria) Данные'!K11)</f>
        <v>1</v>
      </c>
      <c r="L12" s="2">
        <f>INT('(Criteria) Данные'!L12&lt;='(Criteria) Данные'!L11)</f>
        <v>1</v>
      </c>
      <c r="M12" s="26">
        <f>INT('(Criteria) Данные'!M12&lt;='(Criteria) Данные'!M11)</f>
        <v>1</v>
      </c>
      <c r="N12" s="30"/>
    </row>
    <row r="13" spans="2:18" x14ac:dyDescent="0.25">
      <c r="B13" s="30">
        <v>8</v>
      </c>
      <c r="C13" s="25" t="s">
        <v>7</v>
      </c>
      <c r="D13" s="2">
        <f>INT('(Criteria) Данные'!D13&lt;='(Criteria) Данные'!D12)</f>
        <v>0</v>
      </c>
      <c r="E13" s="2">
        <f>INT('(Criteria) Данные'!E13&lt;='(Criteria) Данные'!E12)</f>
        <v>1</v>
      </c>
      <c r="F13" s="2">
        <f>INT('(Criteria) Данные'!F13&lt;='(Criteria) Данные'!F12)</f>
        <v>1</v>
      </c>
      <c r="G13" s="2">
        <f>INT('(Criteria) Данные'!G13&lt;='(Criteria) Данные'!G12)</f>
        <v>0</v>
      </c>
      <c r="H13" s="2">
        <f>INT('(Criteria) Данные'!H13&lt;='(Criteria) Данные'!H12)</f>
        <v>0</v>
      </c>
      <c r="I13" s="2">
        <f>INT('(Criteria) Данные'!I13&lt;='(Criteria) Данные'!I12)</f>
        <v>0</v>
      </c>
      <c r="J13" s="2">
        <f>INT('(Criteria) Данные'!J13&lt;='(Criteria) Данные'!J12)</f>
        <v>1</v>
      </c>
      <c r="K13" s="2">
        <f>INT('(Criteria) Данные'!K13&lt;='(Criteria) Данные'!K12)</f>
        <v>0</v>
      </c>
      <c r="L13" s="2">
        <f>INT('(Criteria) Данные'!L13&lt;='(Criteria) Данные'!L12)</f>
        <v>1</v>
      </c>
      <c r="M13" s="26">
        <f>INT('(Criteria) Данные'!M13&lt;='(Criteria) Данные'!M12)</f>
        <v>0</v>
      </c>
      <c r="N13" s="30"/>
    </row>
    <row r="14" spans="2:18" x14ac:dyDescent="0.25">
      <c r="B14" s="30">
        <v>9</v>
      </c>
      <c r="C14" s="25" t="s">
        <v>8</v>
      </c>
      <c r="D14" s="2">
        <f>INT('(Criteria) Данные'!D14&lt;='(Criteria) Данные'!D13)</f>
        <v>1</v>
      </c>
      <c r="E14" s="2">
        <f>INT('(Criteria) Данные'!E14&lt;='(Criteria) Данные'!E13)</f>
        <v>0</v>
      </c>
      <c r="F14" s="2">
        <f>INT('(Criteria) Данные'!F14&lt;='(Criteria) Данные'!F13)</f>
        <v>1</v>
      </c>
      <c r="G14" s="2">
        <f>INT('(Criteria) Данные'!G14&lt;='(Criteria) Данные'!G13)</f>
        <v>1</v>
      </c>
      <c r="H14" s="2">
        <f>INT('(Criteria) Данные'!H14&lt;='(Criteria) Данные'!H13)</f>
        <v>1</v>
      </c>
      <c r="I14" s="2">
        <f>INT('(Criteria) Данные'!I14&lt;='(Criteria) Данные'!I13)</f>
        <v>1</v>
      </c>
      <c r="J14" s="2">
        <f>INT('(Criteria) Данные'!J14&lt;='(Criteria) Данные'!J13)</f>
        <v>0</v>
      </c>
      <c r="K14" s="2">
        <f>INT('(Criteria) Данные'!K14&lt;='(Criteria) Данные'!K13)</f>
        <v>0</v>
      </c>
      <c r="L14" s="2">
        <f>INT('(Criteria) Данные'!L14&lt;='(Criteria) Данные'!L13)</f>
        <v>1</v>
      </c>
      <c r="M14" s="26">
        <f>INT('(Criteria) Данные'!M14&lt;='(Criteria) Данные'!M13)</f>
        <v>1</v>
      </c>
      <c r="N14" s="30"/>
    </row>
    <row r="15" spans="2:18" x14ac:dyDescent="0.25">
      <c r="B15" s="30">
        <v>10</v>
      </c>
      <c r="C15" s="25" t="s">
        <v>9</v>
      </c>
      <c r="D15" s="2">
        <f>INT('(Criteria) Данные'!D15&lt;='(Criteria) Данные'!D14)</f>
        <v>0</v>
      </c>
      <c r="E15" s="2">
        <f>INT('(Criteria) Данные'!E15&lt;='(Criteria) Данные'!E14)</f>
        <v>1</v>
      </c>
      <c r="F15" s="2">
        <f>INT('(Criteria) Данные'!F15&lt;='(Criteria) Данные'!F14)</f>
        <v>0</v>
      </c>
      <c r="G15" s="2">
        <f>INT('(Criteria) Данные'!G15&lt;='(Criteria) Данные'!G14)</f>
        <v>0</v>
      </c>
      <c r="H15" s="2">
        <f>INT('(Criteria) Данные'!H15&lt;='(Criteria) Данные'!H14)</f>
        <v>0</v>
      </c>
      <c r="I15" s="2">
        <f>INT('(Criteria) Данные'!I15&lt;='(Criteria) Данные'!I14)</f>
        <v>0</v>
      </c>
      <c r="J15" s="2">
        <f>INT('(Criteria) Данные'!J15&lt;='(Criteria) Данные'!J14)</f>
        <v>1</v>
      </c>
      <c r="K15" s="2">
        <f>INT('(Criteria) Данные'!K15&lt;='(Criteria) Данные'!K14)</f>
        <v>1</v>
      </c>
      <c r="L15" s="2">
        <f>INT('(Criteria) Данные'!L15&lt;='(Criteria) Данные'!L14)</f>
        <v>1</v>
      </c>
      <c r="M15" s="26">
        <f>INT('(Criteria) Данные'!M15&lt;='(Criteria) Данные'!M14)</f>
        <v>1</v>
      </c>
      <c r="N15" s="30"/>
    </row>
    <row r="16" spans="2:18" x14ac:dyDescent="0.25">
      <c r="B16" s="30">
        <v>11</v>
      </c>
      <c r="C16" s="25" t="s">
        <v>10</v>
      </c>
      <c r="D16" s="2">
        <f>INT('(Criteria) Данные'!D16&lt;='(Criteria) Данные'!D15)</f>
        <v>0</v>
      </c>
      <c r="E16" s="2">
        <f>INT('(Criteria) Данные'!E16&lt;='(Criteria) Данные'!E15)</f>
        <v>1</v>
      </c>
      <c r="F16" s="2">
        <f>INT('(Criteria) Данные'!F16&lt;='(Criteria) Данные'!F15)</f>
        <v>1</v>
      </c>
      <c r="G16" s="2">
        <f>INT('(Criteria) Данные'!G16&lt;='(Criteria) Данные'!G15)</f>
        <v>1</v>
      </c>
      <c r="H16" s="2">
        <f>INT('(Criteria) Данные'!H16&lt;='(Criteria) Данные'!H15)</f>
        <v>0</v>
      </c>
      <c r="I16" s="2">
        <f>INT('(Criteria) Данные'!I16&lt;='(Criteria) Данные'!I15)</f>
        <v>0</v>
      </c>
      <c r="J16" s="2">
        <f>INT('(Criteria) Данные'!J16&lt;='(Criteria) Данные'!J15)</f>
        <v>0</v>
      </c>
      <c r="K16" s="2">
        <f>INT('(Criteria) Данные'!K16&lt;='(Criteria) Данные'!K15)</f>
        <v>0</v>
      </c>
      <c r="L16" s="2">
        <f>INT('(Criteria) Данные'!L16&lt;='(Criteria) Данные'!L15)</f>
        <v>0</v>
      </c>
      <c r="M16" s="26">
        <f>INT('(Criteria) Данные'!M16&lt;='(Criteria) Данные'!M15)</f>
        <v>0</v>
      </c>
      <c r="N16" s="30"/>
    </row>
    <row r="17" spans="2:14" x14ac:dyDescent="0.25">
      <c r="B17" s="30">
        <v>12</v>
      </c>
      <c r="C17" s="25" t="s">
        <v>11</v>
      </c>
      <c r="D17" s="2">
        <f>INT('(Criteria) Данные'!D17&lt;='(Criteria) Данные'!D16)</f>
        <v>0</v>
      </c>
      <c r="E17" s="2">
        <f>INT('(Criteria) Данные'!E17&lt;='(Criteria) Данные'!E16)</f>
        <v>0</v>
      </c>
      <c r="F17" s="2">
        <f>INT('(Criteria) Данные'!F17&lt;='(Criteria) Данные'!F16)</f>
        <v>0</v>
      </c>
      <c r="G17" s="2">
        <f>INT('(Criteria) Данные'!G17&lt;='(Criteria) Данные'!G16)</f>
        <v>0</v>
      </c>
      <c r="H17" s="2">
        <f>INT('(Criteria) Данные'!H17&lt;='(Criteria) Данные'!H16)</f>
        <v>1</v>
      </c>
      <c r="I17" s="2">
        <f>INT('(Criteria) Данные'!I17&lt;='(Criteria) Данные'!I16)</f>
        <v>1</v>
      </c>
      <c r="J17" s="2">
        <f>INT('(Criteria) Данные'!J17&lt;='(Criteria) Данные'!J16)</f>
        <v>1</v>
      </c>
      <c r="K17" s="2">
        <f>INT('(Criteria) Данные'!K17&lt;='(Criteria) Данные'!K16)</f>
        <v>1</v>
      </c>
      <c r="L17" s="2">
        <f>INT('(Criteria) Данные'!L17&lt;='(Criteria) Данные'!L16)</f>
        <v>1</v>
      </c>
      <c r="M17" s="26">
        <f>INT('(Criteria) Данные'!M17&lt;='(Criteria) Данные'!M16)</f>
        <v>1</v>
      </c>
      <c r="N17" s="30"/>
    </row>
    <row r="18" spans="2:14" x14ac:dyDescent="0.25">
      <c r="B18" s="30">
        <v>13</v>
      </c>
      <c r="C18" s="25" t="s">
        <v>12</v>
      </c>
      <c r="D18" s="2">
        <f>INT('(Criteria) Данные'!D18&lt;='(Criteria) Данные'!D17)</f>
        <v>1</v>
      </c>
      <c r="E18" s="2">
        <f>INT('(Criteria) Данные'!E18&lt;='(Criteria) Данные'!E17)</f>
        <v>1</v>
      </c>
      <c r="F18" s="2">
        <f>INT('(Criteria) Данные'!F18&lt;='(Criteria) Данные'!F17)</f>
        <v>1</v>
      </c>
      <c r="G18" s="2">
        <f>INT('(Criteria) Данные'!G18&lt;='(Criteria) Данные'!G17)</f>
        <v>1</v>
      </c>
      <c r="H18" s="2">
        <f>INT('(Criteria) Данные'!H18&lt;='(Criteria) Данные'!H17)</f>
        <v>0</v>
      </c>
      <c r="I18" s="2">
        <f>INT('(Criteria) Данные'!I18&lt;='(Criteria) Данные'!I17)</f>
        <v>1</v>
      </c>
      <c r="J18" s="2">
        <f>INT('(Criteria) Данные'!J18&lt;='(Criteria) Данные'!J17)</f>
        <v>0</v>
      </c>
      <c r="K18" s="2">
        <f>INT('(Criteria) Данные'!K18&lt;='(Criteria) Данные'!K17)</f>
        <v>1</v>
      </c>
      <c r="L18" s="2">
        <f>INT('(Criteria) Данные'!L18&lt;='(Criteria) Данные'!L17)</f>
        <v>0</v>
      </c>
      <c r="M18" s="26">
        <f>INT('(Criteria) Данные'!M18&lt;='(Criteria) Данные'!M17)</f>
        <v>1</v>
      </c>
      <c r="N18" s="30"/>
    </row>
    <row r="19" spans="2:14" x14ac:dyDescent="0.25">
      <c r="B19" s="30">
        <v>14</v>
      </c>
      <c r="C19" s="25" t="s">
        <v>13</v>
      </c>
      <c r="D19" s="2">
        <f>INT('(Criteria) Данные'!D19&lt;='(Criteria) Данные'!D18)</f>
        <v>1</v>
      </c>
      <c r="E19" s="2">
        <f>INT('(Criteria) Данные'!E19&lt;='(Criteria) Данные'!E18)</f>
        <v>1</v>
      </c>
      <c r="F19" s="2">
        <f>INT('(Criteria) Данные'!F19&lt;='(Criteria) Данные'!F18)</f>
        <v>1</v>
      </c>
      <c r="G19" s="2">
        <f>INT('(Criteria) Данные'!G19&lt;='(Criteria) Данные'!G18)</f>
        <v>0</v>
      </c>
      <c r="H19" s="2">
        <f>INT('(Criteria) Данные'!H19&lt;='(Criteria) Данные'!H18)</f>
        <v>1</v>
      </c>
      <c r="I19" s="2">
        <f>INT('(Criteria) Данные'!I19&lt;='(Criteria) Данные'!I18)</f>
        <v>0</v>
      </c>
      <c r="J19" s="2">
        <f>INT('(Criteria) Данные'!J19&lt;='(Criteria) Данные'!J18)</f>
        <v>1</v>
      </c>
      <c r="K19" s="2">
        <f>INT('(Criteria) Данные'!K19&lt;='(Criteria) Данные'!K18)</f>
        <v>0</v>
      </c>
      <c r="L19" s="2">
        <f>INT('(Criteria) Данные'!L19&lt;='(Criteria) Данные'!L18)</f>
        <v>1</v>
      </c>
      <c r="M19" s="26">
        <f>INT('(Criteria) Данные'!M19&lt;='(Criteria) Данные'!M18)</f>
        <v>1</v>
      </c>
      <c r="N19" s="30"/>
    </row>
    <row r="20" spans="2:14" ht="15.75" thickBot="1" x14ac:dyDescent="0.3">
      <c r="B20" s="30">
        <v>15</v>
      </c>
      <c r="C20" s="27" t="s">
        <v>14</v>
      </c>
      <c r="D20" s="28">
        <f>INT('(Criteria) Данные'!D20&lt;='(Criteria) Данные'!D19)</f>
        <v>1</v>
      </c>
      <c r="E20" s="28">
        <f>INT('(Criteria) Данные'!E20&lt;='(Criteria) Данные'!E19)</f>
        <v>0</v>
      </c>
      <c r="F20" s="28">
        <f>INT('(Criteria) Данные'!F20&lt;='(Criteria) Данные'!F19)</f>
        <v>0</v>
      </c>
      <c r="G20" s="28">
        <f>INT('(Criteria) Данные'!G20&lt;='(Criteria) Данные'!G19)</f>
        <v>1</v>
      </c>
      <c r="H20" s="28">
        <f>INT('(Criteria) Данные'!H20&lt;='(Criteria) Данные'!H19)</f>
        <v>1</v>
      </c>
      <c r="I20" s="28">
        <f>INT('(Criteria) Данные'!I20&lt;='(Criteria) Данные'!I19)</f>
        <v>1</v>
      </c>
      <c r="J20" s="28">
        <f>INT('(Criteria) Данные'!J20&lt;='(Criteria) Данные'!J19)</f>
        <v>1</v>
      </c>
      <c r="K20" s="28">
        <f>INT('(Criteria) Данные'!K20&lt;='(Criteria) Данные'!K19)</f>
        <v>1</v>
      </c>
      <c r="L20" s="28">
        <f>INT('(Criteria) Данные'!L20&lt;='(Criteria) Данные'!L19)</f>
        <v>1</v>
      </c>
      <c r="M20" s="29">
        <f>INT('(Criteria) Данные'!M20&lt;='(Criteria) Данные'!M19)</f>
        <v>0</v>
      </c>
      <c r="N20" s="30"/>
    </row>
    <row r="21" spans="2:14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</sheetData>
  <mergeCells count="1">
    <mergeCell ref="C3:C5"/>
  </mergeCells>
  <conditionalFormatting sqref="D6:M7 D9:M20">
    <cfRule type="expression" dxfId="0" priority="1">
      <formula>D6=1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94AD-4DA5-4EC4-8630-40BEFE202001}">
  <dimension ref="B4:L16"/>
  <sheetViews>
    <sheetView workbookViewId="0">
      <selection activeCell="N10" sqref="N10"/>
    </sheetView>
  </sheetViews>
  <sheetFormatPr defaultRowHeight="15" x14ac:dyDescent="0.25"/>
  <cols>
    <col min="10" max="10" width="12.7109375" customWidth="1"/>
    <col min="13" max="13" width="13.42578125" customWidth="1"/>
  </cols>
  <sheetData>
    <row r="4" spans="2:12" ht="15.75" thickBot="1" x14ac:dyDescent="0.3"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2:12" ht="15.75" thickBot="1" x14ac:dyDescent="0.3">
      <c r="B5" s="30"/>
      <c r="C5" s="18" t="s">
        <v>46</v>
      </c>
      <c r="D5" s="19" t="s">
        <v>47</v>
      </c>
      <c r="E5" s="19" t="s">
        <v>48</v>
      </c>
      <c r="F5" s="19" t="s">
        <v>49</v>
      </c>
      <c r="G5" s="19" t="s">
        <v>50</v>
      </c>
      <c r="H5" s="19" t="s">
        <v>51</v>
      </c>
      <c r="I5" s="19" t="s">
        <v>52</v>
      </c>
      <c r="J5" s="20" t="s">
        <v>53</v>
      </c>
      <c r="K5" s="31"/>
      <c r="L5" s="1"/>
    </row>
    <row r="6" spans="2:12" x14ac:dyDescent="0.25">
      <c r="B6" s="30"/>
      <c r="C6" s="14" t="s">
        <v>15</v>
      </c>
      <c r="D6" s="15">
        <f>8*7</f>
        <v>56</v>
      </c>
      <c r="E6" s="16" t="s">
        <v>54</v>
      </c>
      <c r="F6" s="16" t="s">
        <v>54</v>
      </c>
      <c r="G6" s="16" t="s">
        <v>54</v>
      </c>
      <c r="H6" s="16" t="s">
        <v>54</v>
      </c>
      <c r="I6" s="16" t="s">
        <v>54</v>
      </c>
      <c r="J6" s="17">
        <v>1</v>
      </c>
      <c r="K6" s="30"/>
    </row>
    <row r="7" spans="2:12" x14ac:dyDescent="0.25">
      <c r="B7" s="30"/>
      <c r="C7" s="8" t="s">
        <v>18</v>
      </c>
      <c r="D7" s="6">
        <f>10*5</f>
        <v>50</v>
      </c>
      <c r="E7" s="6">
        <f>5*3+5*2</f>
        <v>25</v>
      </c>
      <c r="F7" s="6">
        <f>3*1+2*1+1*3+4*0</f>
        <v>8</v>
      </c>
      <c r="G7" s="6">
        <f>1*1+2*0+1*1+0*2+1*1+0*3</f>
        <v>3</v>
      </c>
      <c r="H7" s="6">
        <f>1*1+2*0+1*1+2*0</f>
        <v>2</v>
      </c>
      <c r="I7" s="6">
        <f>2*0</f>
        <v>0</v>
      </c>
      <c r="J7" s="9">
        <v>6</v>
      </c>
      <c r="K7" s="30"/>
    </row>
    <row r="8" spans="2:12" x14ac:dyDescent="0.25">
      <c r="B8" s="30"/>
      <c r="C8" s="8" t="s">
        <v>19</v>
      </c>
      <c r="D8" s="6">
        <f>10*5</f>
        <v>50</v>
      </c>
      <c r="E8" s="6">
        <f>5*3+5*2</f>
        <v>25</v>
      </c>
      <c r="F8" s="6">
        <f>2*2+3*0+2*2+3*1</f>
        <v>11</v>
      </c>
      <c r="G8" s="6">
        <f>1*1+1*1+0*2+1*1+1*1+3*0</f>
        <v>4</v>
      </c>
      <c r="H8" s="6">
        <f>2*0+1*1+1*1+2*0</f>
        <v>2</v>
      </c>
      <c r="I8" s="7">
        <f>1*1</f>
        <v>1</v>
      </c>
      <c r="J8" s="9">
        <v>6</v>
      </c>
      <c r="K8" s="30"/>
    </row>
    <row r="9" spans="2:12" x14ac:dyDescent="0.25">
      <c r="B9" s="30"/>
      <c r="C9" s="8" t="s">
        <v>21</v>
      </c>
      <c r="D9" s="6">
        <f>8*7</f>
        <v>56</v>
      </c>
      <c r="E9" s="6">
        <f>3*5+5*2</f>
        <v>25</v>
      </c>
      <c r="F9" s="6">
        <f>4*0+1*2+1*3+2*2</f>
        <v>9</v>
      </c>
      <c r="G9" s="6">
        <f>2*0+2*0+1*1+2*0+1*1+2*1</f>
        <v>4</v>
      </c>
      <c r="H9" s="7">
        <f>1*1+2*0+1*1+1*1</f>
        <v>3</v>
      </c>
      <c r="I9" s="6" t="s">
        <v>54</v>
      </c>
      <c r="J9" s="9">
        <v>5</v>
      </c>
      <c r="K9" s="30"/>
    </row>
    <row r="10" spans="2:12" x14ac:dyDescent="0.25">
      <c r="B10" s="30"/>
      <c r="C10" s="8" t="s">
        <v>23</v>
      </c>
      <c r="D10" s="6">
        <f>7*8</f>
        <v>56</v>
      </c>
      <c r="E10" s="6">
        <f>3*5+4*3</f>
        <v>27</v>
      </c>
      <c r="F10" s="7">
        <f>2*2+2*1+2*2+1*3</f>
        <v>13</v>
      </c>
      <c r="G10" s="6" t="s">
        <v>54</v>
      </c>
      <c r="H10" s="6" t="s">
        <v>54</v>
      </c>
      <c r="I10" s="6" t="s">
        <v>54</v>
      </c>
      <c r="J10" s="9">
        <v>3</v>
      </c>
      <c r="K10" s="30"/>
    </row>
    <row r="11" spans="2:12" x14ac:dyDescent="0.25">
      <c r="B11" s="30"/>
      <c r="C11" s="8" t="s">
        <v>25</v>
      </c>
      <c r="D11" s="6">
        <f>7*8</f>
        <v>56</v>
      </c>
      <c r="E11" s="6">
        <f>1*7+6*1</f>
        <v>13</v>
      </c>
      <c r="F11" s="6">
        <f>4*0+2*1+1*3+4*0</f>
        <v>5</v>
      </c>
      <c r="G11" s="6">
        <f>2*0+2*0+1*1+1*1+2*0+3*0</f>
        <v>2</v>
      </c>
      <c r="H11" s="6">
        <f>1*1+1*1+2*0+2*0</f>
        <v>2</v>
      </c>
      <c r="I11" s="6">
        <f>1*1</f>
        <v>1</v>
      </c>
      <c r="J11" s="9">
        <v>6</v>
      </c>
      <c r="K11" s="30"/>
    </row>
    <row r="12" spans="2:12" x14ac:dyDescent="0.25">
      <c r="B12" s="30"/>
      <c r="C12" s="8" t="s">
        <v>27</v>
      </c>
      <c r="D12" s="6">
        <f>9*6</f>
        <v>54</v>
      </c>
      <c r="E12" s="6">
        <f>7*1+2*5</f>
        <v>17</v>
      </c>
      <c r="F12" s="6">
        <f>1*3+1*2+4*0+3*1</f>
        <v>8</v>
      </c>
      <c r="G12" s="6">
        <f>1*1+2*0+1*1+2*0+2*0+2*1</f>
        <v>4</v>
      </c>
      <c r="H12" s="6">
        <f>1*1+2*0+2*0+1*1</f>
        <v>2</v>
      </c>
      <c r="I12" s="6">
        <f>2*0</f>
        <v>0</v>
      </c>
      <c r="J12" s="9">
        <v>6</v>
      </c>
      <c r="K12" s="30"/>
    </row>
    <row r="13" spans="2:12" x14ac:dyDescent="0.25">
      <c r="B13" s="30"/>
      <c r="C13" s="8" t="s">
        <v>29</v>
      </c>
      <c r="D13" s="6">
        <f>7*8</f>
        <v>56</v>
      </c>
      <c r="E13" s="7">
        <f>4*4+4*3</f>
        <v>28</v>
      </c>
      <c r="F13" s="6" t="s">
        <v>54</v>
      </c>
      <c r="G13" s="6" t="s">
        <v>54</v>
      </c>
      <c r="H13" s="6" t="s">
        <v>54</v>
      </c>
      <c r="I13" s="6" t="s">
        <v>54</v>
      </c>
      <c r="J13" s="9">
        <v>2</v>
      </c>
      <c r="K13" s="30"/>
    </row>
    <row r="14" spans="2:12" x14ac:dyDescent="0.25">
      <c r="B14" s="30"/>
      <c r="C14" s="8" t="s">
        <v>31</v>
      </c>
      <c r="D14" s="6">
        <f>11*4</f>
        <v>44</v>
      </c>
      <c r="E14" s="6">
        <f>6*2+5*2</f>
        <v>22</v>
      </c>
      <c r="F14" s="6">
        <f>3*1+2*1+4*0+2*2</f>
        <v>9</v>
      </c>
      <c r="G14" s="6">
        <f>2*0+2*0+2*0+2*0+2*0+2*1</f>
        <v>2</v>
      </c>
      <c r="H14" s="6">
        <f>2*0+2*0+2*0+1*1</f>
        <v>1</v>
      </c>
      <c r="I14" s="6">
        <f>2*0</f>
        <v>0</v>
      </c>
      <c r="J14" s="9">
        <v>6</v>
      </c>
      <c r="K14" s="30"/>
    </row>
    <row r="15" spans="2:12" ht="15.75" thickBot="1" x14ac:dyDescent="0.3">
      <c r="B15" s="30"/>
      <c r="C15" s="10" t="s">
        <v>32</v>
      </c>
      <c r="D15" s="11">
        <f>11*4</f>
        <v>44</v>
      </c>
      <c r="E15" s="11">
        <f>6*2+5*2</f>
        <v>22</v>
      </c>
      <c r="F15" s="11">
        <f>2*2+3*0+4*0+2*2</f>
        <v>8</v>
      </c>
      <c r="G15" s="12">
        <f>1*1+1*1+2*0+2*0+2*0+2*1</f>
        <v>4</v>
      </c>
      <c r="H15" s="11" t="s">
        <v>54</v>
      </c>
      <c r="I15" s="11" t="s">
        <v>54</v>
      </c>
      <c r="J15" s="13">
        <v>4</v>
      </c>
      <c r="K15" s="30"/>
    </row>
    <row r="16" spans="2:12" x14ac:dyDescent="0.25">
      <c r="B16" s="30"/>
      <c r="C16" s="30"/>
      <c r="D16" s="30"/>
      <c r="E16" s="30"/>
      <c r="F16" s="30"/>
      <c r="G16" s="30"/>
      <c r="H16" s="30"/>
      <c r="I16" s="30"/>
      <c r="J16" s="30"/>
      <c r="K16" s="30"/>
    </row>
  </sheetData>
  <phoneticPr fontId="2" type="noConversion"/>
  <pageMargins left="0.7" right="0.7" top="0.75" bottom="0.75" header="0.3" footer="0.3"/>
  <pageSetup orientation="portrait" horizontalDpi="1200" verticalDpi="1200" r:id="rId1"/>
  <ignoredErrors>
    <ignoredError sqref="D1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5B6B-A0C8-470C-BF16-E059821430EF}">
  <dimension ref="B6:K24"/>
  <sheetViews>
    <sheetView workbookViewId="0">
      <selection activeCell="F31" sqref="F31"/>
    </sheetView>
  </sheetViews>
  <sheetFormatPr defaultRowHeight="15" x14ac:dyDescent="0.25"/>
  <cols>
    <col min="3" max="3" width="23.28515625" customWidth="1"/>
  </cols>
  <sheetData>
    <row r="6" spans="2:11" ht="15.75" thickBot="1" x14ac:dyDescent="0.3"/>
    <row r="7" spans="2:11" ht="109.5" x14ac:dyDescent="0.25">
      <c r="C7" s="41" t="s">
        <v>35</v>
      </c>
      <c r="D7" s="21" t="s">
        <v>16</v>
      </c>
      <c r="E7" s="21" t="s">
        <v>17</v>
      </c>
      <c r="F7" s="21" t="s">
        <v>20</v>
      </c>
      <c r="G7" s="21" t="s">
        <v>22</v>
      </c>
      <c r="H7" s="21" t="s">
        <v>24</v>
      </c>
      <c r="I7" s="21" t="s">
        <v>26</v>
      </c>
      <c r="J7" s="21" t="s">
        <v>30</v>
      </c>
      <c r="K7" s="22" t="s">
        <v>34</v>
      </c>
    </row>
    <row r="8" spans="2:11" x14ac:dyDescent="0.25">
      <c r="C8" s="42"/>
      <c r="D8" s="4" t="s">
        <v>15</v>
      </c>
      <c r="E8" s="4" t="s">
        <v>18</v>
      </c>
      <c r="F8" s="4" t="s">
        <v>19</v>
      </c>
      <c r="G8" s="4" t="s">
        <v>21</v>
      </c>
      <c r="H8" s="4" t="s">
        <v>23</v>
      </c>
      <c r="I8" s="4" t="s">
        <v>25</v>
      </c>
      <c r="J8" s="4" t="s">
        <v>27</v>
      </c>
      <c r="K8" s="23" t="s">
        <v>29</v>
      </c>
    </row>
    <row r="9" spans="2:11" x14ac:dyDescent="0.25">
      <c r="C9" s="43"/>
      <c r="D9" s="36" t="s">
        <v>55</v>
      </c>
      <c r="E9" s="36" t="s">
        <v>56</v>
      </c>
      <c r="F9" s="36" t="s">
        <v>55</v>
      </c>
      <c r="G9" s="36" t="s">
        <v>55</v>
      </c>
      <c r="H9" s="36" t="s">
        <v>56</v>
      </c>
      <c r="I9" s="36" t="s">
        <v>55</v>
      </c>
      <c r="J9" s="36" t="s">
        <v>55</v>
      </c>
      <c r="K9" s="37" t="s">
        <v>55</v>
      </c>
    </row>
    <row r="10" spans="2:11" x14ac:dyDescent="0.25">
      <c r="B10">
        <v>1</v>
      </c>
      <c r="C10" s="25" t="s">
        <v>0</v>
      </c>
      <c r="D10" s="38">
        <v>13.2</v>
      </c>
      <c r="E10" s="2">
        <v>0</v>
      </c>
      <c r="F10" s="2">
        <v>1.3</v>
      </c>
      <c r="G10" s="2">
        <v>14</v>
      </c>
      <c r="H10" s="38">
        <v>25</v>
      </c>
      <c r="I10" s="38">
        <v>11.45</v>
      </c>
      <c r="J10" s="2">
        <v>65</v>
      </c>
      <c r="K10" s="26">
        <v>1</v>
      </c>
    </row>
    <row r="11" spans="2:11" x14ac:dyDescent="0.25">
      <c r="B11">
        <v>2</v>
      </c>
      <c r="C11" s="25" t="s">
        <v>1</v>
      </c>
      <c r="D11" s="38">
        <v>14</v>
      </c>
      <c r="E11" s="38">
        <v>10</v>
      </c>
      <c r="F11" s="38">
        <v>1</v>
      </c>
      <c r="G11" s="38">
        <v>5</v>
      </c>
      <c r="H11" s="38">
        <v>37.5</v>
      </c>
      <c r="I11" s="2">
        <v>12.45</v>
      </c>
      <c r="J11" s="2">
        <v>65</v>
      </c>
      <c r="K11" s="26">
        <v>1</v>
      </c>
    </row>
    <row r="12" spans="2:11" x14ac:dyDescent="0.25">
      <c r="B12">
        <v>3</v>
      </c>
      <c r="C12" s="25" t="s">
        <v>2</v>
      </c>
      <c r="D12" s="38">
        <v>11.5</v>
      </c>
      <c r="E12" s="38">
        <v>10</v>
      </c>
      <c r="F12" s="38">
        <v>1</v>
      </c>
      <c r="G12" s="38">
        <v>5</v>
      </c>
      <c r="H12" s="38">
        <v>25</v>
      </c>
      <c r="I12" s="38">
        <v>10.75</v>
      </c>
      <c r="J12" s="38">
        <v>60</v>
      </c>
      <c r="K12" s="40">
        <v>1</v>
      </c>
    </row>
    <row r="13" spans="2:11" x14ac:dyDescent="0.25">
      <c r="B13" s="5">
        <v>4</v>
      </c>
      <c r="C13" s="25" t="s">
        <v>3</v>
      </c>
      <c r="D13" s="38">
        <v>12.5</v>
      </c>
      <c r="E13" s="38">
        <v>10</v>
      </c>
      <c r="F13" s="38">
        <v>1.2</v>
      </c>
      <c r="G13" s="38">
        <v>4</v>
      </c>
      <c r="H13" s="2">
        <v>12.5</v>
      </c>
      <c r="I13" s="2">
        <v>11.6</v>
      </c>
      <c r="J13" s="2">
        <v>65</v>
      </c>
      <c r="K13" s="26">
        <v>1</v>
      </c>
    </row>
    <row r="14" spans="2:11" x14ac:dyDescent="0.25">
      <c r="B14" s="5">
        <v>5</v>
      </c>
      <c r="C14" s="25" t="s">
        <v>4</v>
      </c>
      <c r="D14" s="38">
        <v>12</v>
      </c>
      <c r="E14" s="38">
        <v>10</v>
      </c>
      <c r="F14" s="38">
        <v>0</v>
      </c>
      <c r="G14" s="38">
        <v>18</v>
      </c>
      <c r="H14" s="38">
        <v>25</v>
      </c>
      <c r="I14" s="38">
        <v>10.75</v>
      </c>
      <c r="J14" s="38">
        <v>75</v>
      </c>
      <c r="K14" s="40">
        <v>0.5</v>
      </c>
    </row>
    <row r="15" spans="2:11" x14ac:dyDescent="0.25">
      <c r="B15" s="5">
        <v>6</v>
      </c>
      <c r="C15" s="25" t="s">
        <v>5</v>
      </c>
      <c r="D15" s="38">
        <v>7.05</v>
      </c>
      <c r="E15" s="38">
        <v>5</v>
      </c>
      <c r="F15" s="38">
        <v>1</v>
      </c>
      <c r="G15" s="38">
        <v>1</v>
      </c>
      <c r="H15" s="38">
        <v>37.5</v>
      </c>
      <c r="I15" s="38">
        <v>5.5250000000000004</v>
      </c>
      <c r="J15" s="38">
        <v>69</v>
      </c>
      <c r="K15" s="40">
        <v>2</v>
      </c>
    </row>
    <row r="16" spans="2:11" x14ac:dyDescent="0.25">
      <c r="B16" s="5">
        <v>7</v>
      </c>
      <c r="C16" s="25" t="s">
        <v>6</v>
      </c>
      <c r="D16" s="38">
        <v>11</v>
      </c>
      <c r="E16" s="38">
        <v>15</v>
      </c>
      <c r="F16" s="38">
        <v>1</v>
      </c>
      <c r="G16" s="38">
        <v>3</v>
      </c>
      <c r="H16" s="38">
        <v>7.5</v>
      </c>
      <c r="I16" s="38">
        <v>9.5</v>
      </c>
      <c r="J16" s="38">
        <v>55</v>
      </c>
      <c r="K16" s="40">
        <v>1</v>
      </c>
    </row>
    <row r="17" spans="2:11" x14ac:dyDescent="0.25">
      <c r="B17" s="5">
        <v>8</v>
      </c>
      <c r="C17" s="25" t="s">
        <v>7</v>
      </c>
      <c r="D17" s="38">
        <v>13</v>
      </c>
      <c r="E17" s="38">
        <v>0</v>
      </c>
      <c r="F17" s="38">
        <v>1</v>
      </c>
      <c r="G17" s="38">
        <v>5</v>
      </c>
      <c r="H17" s="38">
        <v>25</v>
      </c>
      <c r="I17" s="38">
        <v>11</v>
      </c>
      <c r="J17" s="38">
        <v>60</v>
      </c>
      <c r="K17" s="40">
        <v>2</v>
      </c>
    </row>
    <row r="18" spans="2:11" x14ac:dyDescent="0.25">
      <c r="B18" s="5">
        <v>9</v>
      </c>
      <c r="C18" s="25" t="s">
        <v>8</v>
      </c>
      <c r="D18" s="38">
        <v>11</v>
      </c>
      <c r="E18" s="38">
        <v>30</v>
      </c>
      <c r="F18" s="38">
        <v>0</v>
      </c>
      <c r="G18" s="38">
        <v>1</v>
      </c>
      <c r="H18" s="38">
        <v>7.5</v>
      </c>
      <c r="I18" s="38">
        <v>10</v>
      </c>
      <c r="J18" s="38">
        <v>70</v>
      </c>
      <c r="K18" s="40">
        <v>1</v>
      </c>
    </row>
    <row r="19" spans="2:11" x14ac:dyDescent="0.25">
      <c r="B19" s="5">
        <v>10</v>
      </c>
      <c r="C19" s="25" t="s">
        <v>9</v>
      </c>
      <c r="D19" s="38">
        <v>11.5</v>
      </c>
      <c r="E19" s="38">
        <v>15</v>
      </c>
      <c r="F19" s="38">
        <v>1</v>
      </c>
      <c r="G19" s="38">
        <v>5</v>
      </c>
      <c r="H19" s="38">
        <v>12.5</v>
      </c>
      <c r="I19" s="38">
        <v>10.25</v>
      </c>
      <c r="J19" s="38">
        <v>60</v>
      </c>
      <c r="K19" s="40">
        <v>0.25</v>
      </c>
    </row>
    <row r="20" spans="2:11" x14ac:dyDescent="0.25">
      <c r="B20" s="5">
        <v>11</v>
      </c>
      <c r="C20" s="25" t="s">
        <v>10</v>
      </c>
      <c r="D20" s="38">
        <v>11.8</v>
      </c>
      <c r="E20" s="38">
        <v>10</v>
      </c>
      <c r="F20" s="38">
        <v>0.8</v>
      </c>
      <c r="G20" s="38">
        <v>5</v>
      </c>
      <c r="H20" s="38">
        <v>50</v>
      </c>
      <c r="I20" s="38">
        <v>10.65</v>
      </c>
      <c r="J20" s="38">
        <v>70</v>
      </c>
      <c r="K20" s="40">
        <v>2</v>
      </c>
    </row>
    <row r="21" spans="2:11" x14ac:dyDescent="0.25">
      <c r="B21" s="5">
        <v>12</v>
      </c>
      <c r="C21" s="25" t="s">
        <v>11</v>
      </c>
      <c r="D21" s="38">
        <v>11.9</v>
      </c>
      <c r="E21" s="38">
        <v>15</v>
      </c>
      <c r="F21" s="38">
        <v>1.5</v>
      </c>
      <c r="G21" s="38">
        <v>7</v>
      </c>
      <c r="H21" s="38">
        <v>37.5</v>
      </c>
      <c r="I21" s="38">
        <v>10.45</v>
      </c>
      <c r="J21" s="38">
        <v>60</v>
      </c>
      <c r="K21" s="40">
        <v>2</v>
      </c>
    </row>
    <row r="22" spans="2:11" x14ac:dyDescent="0.25">
      <c r="B22" s="5">
        <v>13</v>
      </c>
      <c r="C22" s="25" t="s">
        <v>12</v>
      </c>
      <c r="D22" s="38">
        <v>11.5</v>
      </c>
      <c r="E22" s="38">
        <v>15</v>
      </c>
      <c r="F22" s="38">
        <v>0.8</v>
      </c>
      <c r="G22" s="38">
        <v>3</v>
      </c>
      <c r="H22" s="38">
        <v>50</v>
      </c>
      <c r="I22" s="38">
        <v>10.25</v>
      </c>
      <c r="J22" s="38">
        <v>54</v>
      </c>
      <c r="K22" s="40">
        <v>1</v>
      </c>
    </row>
    <row r="23" spans="2:11" x14ac:dyDescent="0.25">
      <c r="B23" s="5">
        <v>14</v>
      </c>
      <c r="C23" s="25" t="s">
        <v>13</v>
      </c>
      <c r="D23" s="38">
        <v>11.5</v>
      </c>
      <c r="E23" s="38">
        <v>10</v>
      </c>
      <c r="F23" s="38">
        <v>0</v>
      </c>
      <c r="G23" s="38">
        <v>5</v>
      </c>
      <c r="H23" s="38">
        <v>12.5</v>
      </c>
      <c r="I23" s="38">
        <v>10.5</v>
      </c>
      <c r="J23" s="38">
        <v>60</v>
      </c>
      <c r="K23" s="40">
        <v>0.5</v>
      </c>
    </row>
    <row r="24" spans="2:11" ht="15.75" thickBot="1" x14ac:dyDescent="0.3">
      <c r="B24" s="5">
        <v>15</v>
      </c>
      <c r="C24" s="27" t="s">
        <v>14</v>
      </c>
      <c r="D24" s="39">
        <v>10.5</v>
      </c>
      <c r="E24" s="39">
        <v>25</v>
      </c>
      <c r="F24" s="28">
        <v>3</v>
      </c>
      <c r="G24" s="28">
        <v>5</v>
      </c>
      <c r="H24" s="28">
        <v>7.5</v>
      </c>
      <c r="I24" s="28">
        <v>9.625</v>
      </c>
      <c r="J24" s="28">
        <v>60</v>
      </c>
      <c r="K24" s="29">
        <v>1.5</v>
      </c>
    </row>
  </sheetData>
  <mergeCells count="1">
    <mergeCell ref="C7:C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66624-DBED-43C6-BC18-B91A3DB8C019}">
  <dimension ref="A1:T29"/>
  <sheetViews>
    <sheetView workbookViewId="0">
      <selection activeCell="Z17" sqref="Z17"/>
    </sheetView>
  </sheetViews>
  <sheetFormatPr defaultRowHeight="15" x14ac:dyDescent="0.25"/>
  <cols>
    <col min="3" max="18" width="3" customWidth="1"/>
  </cols>
  <sheetData>
    <row r="1" spans="1:20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20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0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</row>
    <row r="6" spans="1:20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</row>
    <row r="7" spans="1:20" ht="15.75" thickBot="1" x14ac:dyDescent="0.3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</row>
    <row r="8" spans="1:20" ht="15.75" thickBot="1" x14ac:dyDescent="0.3">
      <c r="A8" s="30"/>
      <c r="B8" s="30"/>
      <c r="C8" s="30"/>
      <c r="D8" s="47">
        <v>1</v>
      </c>
      <c r="E8" s="48">
        <v>2</v>
      </c>
      <c r="F8" s="48">
        <v>3</v>
      </c>
      <c r="G8" s="48">
        <v>4</v>
      </c>
      <c r="H8" s="48">
        <v>5</v>
      </c>
      <c r="I8" s="48">
        <v>6</v>
      </c>
      <c r="J8" s="48">
        <v>7</v>
      </c>
      <c r="K8" s="48">
        <v>8</v>
      </c>
      <c r="L8" s="48">
        <v>9</v>
      </c>
      <c r="M8" s="48">
        <v>10</v>
      </c>
      <c r="N8" s="48">
        <v>11</v>
      </c>
      <c r="O8" s="48">
        <v>12</v>
      </c>
      <c r="P8" s="48">
        <v>13</v>
      </c>
      <c r="Q8" s="48">
        <v>14</v>
      </c>
      <c r="R8" s="49">
        <v>15</v>
      </c>
      <c r="S8" s="30"/>
      <c r="T8" s="30"/>
    </row>
    <row r="9" spans="1:20" x14ac:dyDescent="0.25">
      <c r="A9" s="30"/>
      <c r="B9" s="30"/>
      <c r="C9" s="50">
        <v>1</v>
      </c>
      <c r="D9" s="44"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46">
        <v>0</v>
      </c>
      <c r="S9" s="30"/>
      <c r="T9" s="30"/>
    </row>
    <row r="10" spans="1:20" x14ac:dyDescent="0.25">
      <c r="A10" s="30"/>
      <c r="B10" s="30"/>
      <c r="C10" s="51">
        <v>2</v>
      </c>
      <c r="D10" s="8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9">
        <v>0</v>
      </c>
      <c r="S10" s="30"/>
      <c r="T10" s="30"/>
    </row>
    <row r="11" spans="1:20" x14ac:dyDescent="0.25">
      <c r="A11" s="30"/>
      <c r="B11" s="30"/>
      <c r="C11" s="51">
        <v>3</v>
      </c>
      <c r="D11" s="8">
        <v>1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1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9">
        <v>0</v>
      </c>
      <c r="S11" s="30"/>
      <c r="T11" s="30"/>
    </row>
    <row r="12" spans="1:20" x14ac:dyDescent="0.25">
      <c r="A12" s="30"/>
      <c r="B12" s="30"/>
      <c r="C12" s="51">
        <v>4</v>
      </c>
      <c r="D12" s="8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9">
        <v>0</v>
      </c>
      <c r="S12" s="30"/>
      <c r="T12" s="30"/>
    </row>
    <row r="13" spans="1:20" x14ac:dyDescent="0.25">
      <c r="A13" s="30"/>
      <c r="B13" s="30"/>
      <c r="C13" s="51">
        <v>5</v>
      </c>
      <c r="D13" s="8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9">
        <v>0</v>
      </c>
      <c r="S13" s="30"/>
      <c r="T13" s="30"/>
    </row>
    <row r="14" spans="1:20" x14ac:dyDescent="0.25">
      <c r="A14" s="30"/>
      <c r="B14" s="30"/>
      <c r="C14" s="51">
        <v>6</v>
      </c>
      <c r="D14" s="8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9">
        <v>0</v>
      </c>
      <c r="S14" s="30"/>
      <c r="T14" s="30"/>
    </row>
    <row r="15" spans="1:20" x14ac:dyDescent="0.25">
      <c r="A15" s="30"/>
      <c r="B15" s="30"/>
      <c r="C15" s="51">
        <v>7</v>
      </c>
      <c r="D15" s="8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9">
        <v>0</v>
      </c>
      <c r="S15" s="30"/>
      <c r="T15" s="30"/>
    </row>
    <row r="16" spans="1:20" x14ac:dyDescent="0.25">
      <c r="A16" s="30"/>
      <c r="B16" s="30"/>
      <c r="C16" s="51">
        <v>8</v>
      </c>
      <c r="D16" s="8">
        <v>1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9">
        <v>0</v>
      </c>
      <c r="S16" s="30"/>
      <c r="T16" s="30"/>
    </row>
    <row r="17" spans="1:20" x14ac:dyDescent="0.25">
      <c r="A17" s="30"/>
      <c r="B17" s="30"/>
      <c r="C17" s="51">
        <v>9</v>
      </c>
      <c r="D17" s="8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9">
        <v>0</v>
      </c>
      <c r="S17" s="30"/>
      <c r="T17" s="30"/>
    </row>
    <row r="18" spans="1:20" x14ac:dyDescent="0.25">
      <c r="A18" s="30"/>
      <c r="B18" s="30"/>
      <c r="C18" s="51">
        <v>10</v>
      </c>
      <c r="D18" s="8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9">
        <v>0</v>
      </c>
      <c r="S18" s="30"/>
      <c r="T18" s="30"/>
    </row>
    <row r="19" spans="1:20" x14ac:dyDescent="0.25">
      <c r="A19" s="30"/>
      <c r="B19" s="30"/>
      <c r="C19" s="51">
        <v>11</v>
      </c>
      <c r="D19" s="8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9">
        <v>0</v>
      </c>
      <c r="S19" s="30"/>
      <c r="T19" s="30"/>
    </row>
    <row r="20" spans="1:20" x14ac:dyDescent="0.25">
      <c r="A20" s="30"/>
      <c r="B20" s="30"/>
      <c r="C20" s="51">
        <v>12</v>
      </c>
      <c r="D20" s="8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9">
        <v>0</v>
      </c>
      <c r="S20" s="30"/>
      <c r="T20" s="30"/>
    </row>
    <row r="21" spans="1:20" x14ac:dyDescent="0.25">
      <c r="A21" s="30"/>
      <c r="B21" s="30"/>
      <c r="C21" s="51">
        <v>13</v>
      </c>
      <c r="D21" s="8">
        <v>1</v>
      </c>
      <c r="E21" s="6">
        <v>1</v>
      </c>
      <c r="F21" s="6">
        <v>1</v>
      </c>
      <c r="G21" s="6">
        <v>1</v>
      </c>
      <c r="H21" s="6">
        <v>0</v>
      </c>
      <c r="I21" s="6">
        <v>0</v>
      </c>
      <c r="J21" s="6">
        <v>0</v>
      </c>
      <c r="K21" s="6">
        <v>1</v>
      </c>
      <c r="L21" s="6">
        <v>0</v>
      </c>
      <c r="M21" s="6">
        <v>1</v>
      </c>
      <c r="N21" s="6">
        <v>1</v>
      </c>
      <c r="O21" s="6">
        <v>1</v>
      </c>
      <c r="P21" s="6">
        <v>0</v>
      </c>
      <c r="Q21" s="6">
        <v>0</v>
      </c>
      <c r="R21" s="9">
        <v>0</v>
      </c>
      <c r="S21" s="30"/>
      <c r="T21" s="30"/>
    </row>
    <row r="22" spans="1:20" x14ac:dyDescent="0.25">
      <c r="A22" s="30"/>
      <c r="B22" s="30"/>
      <c r="C22" s="51">
        <v>14</v>
      </c>
      <c r="D22" s="8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9">
        <v>0</v>
      </c>
      <c r="S22" s="30"/>
      <c r="T22" s="30"/>
    </row>
    <row r="23" spans="1:20" ht="15.75" thickBot="1" x14ac:dyDescent="0.3">
      <c r="A23" s="30"/>
      <c r="B23" s="30"/>
      <c r="C23" s="52">
        <v>15</v>
      </c>
      <c r="D23" s="10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3">
        <v>0</v>
      </c>
      <c r="S23" s="30"/>
      <c r="T23" s="30"/>
    </row>
    <row r="24" spans="1:20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</row>
    <row r="25" spans="1:20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</row>
    <row r="26" spans="1:20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</row>
    <row r="27" spans="1:20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</row>
    <row r="28" spans="1:20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</row>
    <row r="29" spans="1:20" x14ac:dyDescent="0.25"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(Criteria) Данные</vt:lpstr>
      <vt:lpstr>(Criteria) Критерии</vt:lpstr>
      <vt:lpstr>(Criteria) Тесты</vt:lpstr>
      <vt:lpstr>(Pareto) Данные</vt:lpstr>
      <vt:lpstr>(Pareto) Матрица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Bronnikov Egor</dc:creator>
  <cp:lastModifiedBy>Bronnikov Egor</cp:lastModifiedBy>
  <dcterms:created xsi:type="dcterms:W3CDTF">2022-02-24T18:41:39Z</dcterms:created>
  <dcterms:modified xsi:type="dcterms:W3CDTF">2022-03-06T22:00:53Z</dcterms:modified>
</cp:coreProperties>
</file>