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financial-mathematics\task-7\"/>
    </mc:Choice>
  </mc:AlternateContent>
  <xr:revisionPtr revIDLastSave="0" documentId="13_ncr:1_{B9C4FEE2-FDDC-4EE2-88E6-EEFFB7BA1680}" xr6:coauthVersionLast="47" xr6:coauthVersionMax="47" xr10:uidLastSave="{00000000-0000-0000-0000-000000000000}"/>
  <bookViews>
    <workbookView xWindow="-20610" yWindow="4560" windowWidth="20730" windowHeight="11310" tabRatio="589" activeTab="1" xr2:uid="{00000000-000D-0000-FFFF-FFFF00000000}"/>
  </bookViews>
  <sheets>
    <sheet name="Лист 1" sheetId="1" r:id="rId1"/>
    <sheet name="Лист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2" l="1"/>
  <c r="E44" i="2"/>
  <c r="E43" i="2"/>
  <c r="C42" i="2"/>
  <c r="C41" i="2"/>
  <c r="C26" i="2"/>
  <c r="D21" i="2"/>
  <c r="D20" i="2"/>
  <c r="C21" i="2"/>
  <c r="C20" i="2"/>
  <c r="D65" i="1" l="1"/>
  <c r="E65" i="1"/>
  <c r="F65" i="1"/>
  <c r="C65" i="1"/>
  <c r="F51" i="1"/>
  <c r="E51" i="1"/>
  <c r="F50" i="1"/>
  <c r="E50" i="1"/>
  <c r="E61" i="1" s="1"/>
  <c r="D61" i="1"/>
  <c r="F61" i="1"/>
  <c r="D57" i="1"/>
  <c r="E57" i="1"/>
  <c r="F57" i="1"/>
  <c r="C61" i="1"/>
  <c r="C57" i="1"/>
  <c r="C28" i="1"/>
  <c r="D28" i="1"/>
  <c r="E28" i="1"/>
  <c r="B28" i="1"/>
  <c r="G28" i="1"/>
  <c r="H28" i="1"/>
  <c r="I28" i="1"/>
  <c r="F28" i="1"/>
  <c r="X18" i="1"/>
</calcChain>
</file>

<file path=xl/sharedStrings.xml><?xml version="1.0" encoding="utf-8"?>
<sst xmlns="http://schemas.openxmlformats.org/spreadsheetml/2006/main" count="83" uniqueCount="63">
  <si>
    <t>Бронников Е. И. ПМ-1901</t>
  </si>
  <si>
    <t>N</t>
  </si>
  <si>
    <t>текущий момент</t>
  </si>
  <si>
    <t>spot</t>
  </si>
  <si>
    <t>Депозит  P =</t>
  </si>
  <si>
    <t>руб.</t>
  </si>
  <si>
    <t>/год</t>
  </si>
  <si>
    <t>ставка i1 =</t>
  </si>
  <si>
    <t>срок N =</t>
  </si>
  <si>
    <t>лет</t>
  </si>
  <si>
    <t>S1 (руб)</t>
  </si>
  <si>
    <t>P1 (руб)</t>
  </si>
  <si>
    <t>ставка i2 =</t>
  </si>
  <si>
    <t>руб/$</t>
  </si>
  <si>
    <t>курс K0 =</t>
  </si>
  <si>
    <t xml:space="preserve">Курс K0 </t>
  </si>
  <si>
    <t>P2 ($)</t>
  </si>
  <si>
    <t>курс KN</t>
  </si>
  <si>
    <t>курс KN =</t>
  </si>
  <si>
    <t>S2 ($)</t>
  </si>
  <si>
    <t>S1 (руб-$) +</t>
  </si>
  <si>
    <t>S1 (руб-$) -</t>
  </si>
  <si>
    <t>1. Расчёт наращенных сумм:</t>
  </si>
  <si>
    <t>(в рублях)</t>
  </si>
  <si>
    <t>в $</t>
  </si>
  <si>
    <t>С конверсией</t>
  </si>
  <si>
    <t>Без конверсии</t>
  </si>
  <si>
    <t>i1 (руб)</t>
  </si>
  <si>
    <t>i2 ($)</t>
  </si>
  <si>
    <t>2. Предельные значения фьючерса</t>
  </si>
  <si>
    <t>прогноз:</t>
  </si>
  <si>
    <t>предел срав. выгоды</t>
  </si>
  <si>
    <t>предел абс. выгоды</t>
  </si>
  <si>
    <t>S &gt;= P</t>
  </si>
  <si>
    <t>S2(руб-S) &gt;= S1(руб)</t>
  </si>
  <si>
    <t>Фьючерсный курс обмена доллара (через год) ближе к границе абс. убыточности оперции, чем к границе отн. прибыльности.</t>
  </si>
  <si>
    <t>Отношение фьючерса к нижней границе</t>
  </si>
  <si>
    <t>Поэтому конверсия в доллары неоправдана, но в долгосрочной перспективе неоправданность снижается.</t>
  </si>
  <si>
    <t>руб</t>
  </si>
  <si>
    <t>номин. ставка</t>
  </si>
  <si>
    <t>S0(i) =</t>
  </si>
  <si>
    <t>ставка инфл. k =</t>
  </si>
  <si>
    <t>Расчёт наращенной суммы в сопоставимых ценах: S0(i) - ?</t>
  </si>
  <si>
    <t>реальная ставка</t>
  </si>
  <si>
    <t>iэ =</t>
  </si>
  <si>
    <t>Расчёт реальной ставки: iэ-?</t>
  </si>
  <si>
    <t>iэ</t>
  </si>
  <si>
    <t>P</t>
  </si>
  <si>
    <t>N = 1</t>
  </si>
  <si>
    <t>текущие цены</t>
  </si>
  <si>
    <t>iэ - реальная ставка</t>
  </si>
  <si>
    <t>- нетто-ставка</t>
  </si>
  <si>
    <t>- безынфляционная ставка</t>
  </si>
  <si>
    <t>Кредит P =</t>
  </si>
  <si>
    <t>i - номинальная ставка</t>
  </si>
  <si>
    <t>S0(i)</t>
  </si>
  <si>
    <t>инфляция</t>
  </si>
  <si>
    <t>номин. ставка j  =</t>
  </si>
  <si>
    <t>частота m =</t>
  </si>
  <si>
    <t>раз/год</t>
  </si>
  <si>
    <t>т.е. выгодность (субсидия) - 9,75%/год, в абсолютном размере:</t>
  </si>
  <si>
    <t>т.е. по ставке</t>
  </si>
  <si>
    <t>- НДФЛ от выгоды от нероста ставки вслед за рынком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</si>
</sst>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_-;\-* #,##0_-;_-* &quot;-&quot;??_-;_-@_-"/>
    <numFmt numFmtId="172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9" fontId="0" fillId="0" borderId="0" xfId="0" applyNumberFormat="1"/>
    <xf numFmtId="0" fontId="0" fillId="3" borderId="0" xfId="0" applyFill="1"/>
    <xf numFmtId="167" fontId="2" fillId="0" borderId="0" xfId="0" applyNumberFormat="1" applyFont="1"/>
    <xf numFmtId="167" fontId="3" fillId="0" borderId="0" xfId="1" applyNumberFormat="1" applyFont="1"/>
    <xf numFmtId="0" fontId="3" fillId="0" borderId="0" xfId="0" applyFont="1"/>
    <xf numFmtId="0" fontId="0" fillId="3" borderId="1" xfId="0" applyFill="1" applyBorder="1"/>
    <xf numFmtId="43" fontId="0" fillId="3" borderId="1" xfId="1" applyFont="1" applyFill="1" applyBorder="1"/>
    <xf numFmtId="167" fontId="0" fillId="3" borderId="1" xfId="1" applyNumberFormat="1" applyFont="1" applyFill="1" applyBorder="1"/>
    <xf numFmtId="9" fontId="0" fillId="3" borderId="1" xfId="0" applyNumberFormat="1" applyFill="1" applyBorder="1"/>
    <xf numFmtId="9" fontId="3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0" fontId="0" fillId="0" borderId="0" xfId="0" applyAlignment="1">
      <alignment horizontal="right"/>
    </xf>
    <xf numFmtId="0" fontId="0" fillId="0" borderId="1" xfId="0" applyFill="1" applyBorder="1"/>
    <xf numFmtId="43" fontId="0" fillId="0" borderId="1" xfId="1" applyFont="1" applyFill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4" fillId="3" borderId="1" xfId="0" applyFont="1" applyFill="1" applyBorder="1"/>
    <xf numFmtId="10" fontId="0" fillId="3" borderId="1" xfId="0" applyNumberFormat="1" applyFill="1" applyBorder="1"/>
    <xf numFmtId="0" fontId="5" fillId="0" borderId="0" xfId="0" applyFont="1" applyAlignment="1"/>
    <xf numFmtId="10" fontId="0" fillId="7" borderId="1" xfId="2" applyNumberFormat="1" applyFont="1" applyFill="1" applyBorder="1"/>
    <xf numFmtId="10" fontId="0" fillId="0" borderId="1" xfId="2" applyNumberFormat="1" applyFont="1" applyBorder="1"/>
    <xf numFmtId="10" fontId="0" fillId="7" borderId="1" xfId="0" applyNumberFormat="1" applyFill="1" applyBorder="1"/>
    <xf numFmtId="0" fontId="0" fillId="0" borderId="0" xfId="0" quotePrefix="1"/>
    <xf numFmtId="172" fontId="0" fillId="3" borderId="1" xfId="0" applyNumberFormat="1" applyFill="1" applyBorder="1"/>
    <xf numFmtId="1" fontId="0" fillId="0" borderId="1" xfId="0" applyNumberFormat="1" applyBorder="1"/>
    <xf numFmtId="167" fontId="0" fillId="0" borderId="1" xfId="1" applyNumberFormat="1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</a:t>
            </a:r>
            <a:r>
              <a:rPr lang="ru-RU" baseline="0"/>
              <a:t> конверсии</a:t>
            </a:r>
            <a:r>
              <a:rPr lang="en-US" baseline="0"/>
              <a:t> S1(</a:t>
            </a:r>
            <a:r>
              <a:rPr lang="ru-RU" baseline="0"/>
              <a:t>руб)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'Лист 1'!$B$28:$E$28</c:f>
              <c:numCache>
                <c:formatCode>_-* #\ ##0_-;\-* #\ ##0_-;_-* "-"??_-;_-@_-</c:formatCode>
                <c:ptCount val="4"/>
                <c:pt idx="0">
                  <c:v>105500</c:v>
                </c:pt>
                <c:pt idx="1">
                  <c:v>111000.00000000001</c:v>
                </c:pt>
                <c:pt idx="2">
                  <c:v>116500</c:v>
                </c:pt>
                <c:pt idx="3">
                  <c:v>122000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B-4317-843D-50C951F1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21551"/>
        <c:axId val="790204079"/>
      </c:lineChart>
      <c:catAx>
        <c:axId val="79022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04079"/>
        <c:crosses val="autoZero"/>
        <c:auto val="1"/>
        <c:lblAlgn val="ctr"/>
        <c:lblOffset val="100"/>
        <c:noMultiLvlLbl val="0"/>
      </c:catAx>
      <c:valAx>
        <c:axId val="7902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 конверсией </a:t>
            </a:r>
            <a:r>
              <a:rPr lang="en-US"/>
              <a:t>S2</a:t>
            </a:r>
            <a:r>
              <a:rPr lang="en-US" baseline="0"/>
              <a:t>(</a:t>
            </a:r>
            <a:r>
              <a:rPr lang="ru-RU" baseline="0"/>
              <a:t>руб</a:t>
            </a:r>
            <a:r>
              <a:rPr lang="en-US" baseline="0"/>
              <a:t>-S)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'Лист 1'!$F$28:$I$28</c:f>
              <c:numCache>
                <c:formatCode>_-* #\ ##0_-;\-* #\ ##0_-;_-* "-"??_-;_-@_-</c:formatCode>
                <c:ptCount val="4"/>
                <c:pt idx="0">
                  <c:v>102332.46799072486</c:v>
                </c:pt>
                <c:pt idx="1">
                  <c:v>104299.82861175522</c:v>
                </c:pt>
                <c:pt idx="2">
                  <c:v>106168.84262526463</c:v>
                </c:pt>
                <c:pt idx="3">
                  <c:v>107670.32967032968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E-483A-9417-060C72C7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260719"/>
        <c:axId val="320265295"/>
      </c:lineChart>
      <c:catAx>
        <c:axId val="32026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65295"/>
        <c:crosses val="autoZero"/>
        <c:auto val="1"/>
        <c:lblAlgn val="ctr"/>
        <c:lblOffset val="100"/>
        <c:noMultiLvlLbl val="0"/>
      </c:catAx>
      <c:valAx>
        <c:axId val="3202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6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фьючерса к нижней границе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'Лист 1'!$C$65:$F$65</c:f>
              <c:numCache>
                <c:formatCode>0.00</c:formatCode>
                <c:ptCount val="4"/>
                <c:pt idx="0">
                  <c:v>1.0232965673641892</c:v>
                </c:pt>
                <c:pt idx="1">
                  <c:v>1.0429835651074588</c:v>
                </c:pt>
                <c:pt idx="2">
                  <c:v>1.0616884262526465</c:v>
                </c:pt>
                <c:pt idx="3">
                  <c:v>1.076703296703297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D-4711-B655-A473D960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81007"/>
        <c:axId val="977365199"/>
      </c:lineChart>
      <c:catAx>
        <c:axId val="97738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65199"/>
        <c:crosses val="autoZero"/>
        <c:auto val="1"/>
        <c:lblAlgn val="ctr"/>
        <c:lblOffset val="100"/>
        <c:noMultiLvlLbl val="0"/>
      </c:catAx>
      <c:valAx>
        <c:axId val="9773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8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123825</xdr:rowOff>
    </xdr:from>
    <xdr:to>
      <xdr:col>13</xdr:col>
      <xdr:colOff>514350</xdr:colOff>
      <xdr:row>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EF1FC5-0A73-4F41-B48A-422296C622EC}"/>
            </a:ext>
          </a:extLst>
        </xdr:cNvPr>
        <xdr:cNvSpPr txBox="1"/>
      </xdr:nvSpPr>
      <xdr:spPr>
        <a:xfrm>
          <a:off x="3552825" y="123825"/>
          <a:ext cx="54864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Сопоставить выгодность</a:t>
          </a:r>
          <a:r>
            <a:rPr lang="ru-RU" sz="1100" baseline="0"/>
            <a:t> банковских депозитов в рублях и в валюте в текущих условиях.</a:t>
          </a:r>
          <a:endParaRPr lang="en-US" sz="1100" baseline="0"/>
        </a:p>
        <a:p>
          <a:r>
            <a:rPr lang="ru-RU" sz="1100">
              <a:solidFill>
                <a:srgbClr val="7030A0"/>
              </a:solidFill>
            </a:rPr>
            <a:t>Пусть минимальная</a:t>
          </a:r>
          <a:r>
            <a:rPr lang="ru-RU" sz="1100" baseline="0">
              <a:solidFill>
                <a:srgbClr val="7030A0"/>
              </a:solidFill>
            </a:rPr>
            <a:t> сумма вклада 100 000 руб. (1000</a:t>
          </a:r>
          <a:r>
            <a:rPr lang="en-US" sz="1100" baseline="0">
              <a:solidFill>
                <a:srgbClr val="7030A0"/>
              </a:solidFill>
            </a:rPr>
            <a:t>$</a:t>
          </a:r>
          <a:r>
            <a:rPr lang="ru-RU" sz="1100" baseline="0">
              <a:solidFill>
                <a:srgbClr val="7030A0"/>
              </a:solidFill>
            </a:rPr>
            <a:t>)</a:t>
          </a:r>
        </a:p>
        <a:p>
          <a:r>
            <a:rPr lang="ru-RU" sz="1100" baseline="0">
              <a:solidFill>
                <a:srgbClr val="7030A0"/>
              </a:solidFill>
            </a:rPr>
            <a:t>Пусть ставка рублёвого депозита 22%</a:t>
          </a:r>
          <a:endParaRPr lang="en-US" sz="1100" baseline="0">
            <a:solidFill>
              <a:srgbClr val="7030A0"/>
            </a:solidFill>
          </a:endParaRPr>
        </a:p>
        <a:p>
          <a:r>
            <a:rPr lang="ru-RU" sz="1100" baseline="0">
              <a:solidFill>
                <a:srgbClr val="7030A0"/>
              </a:solidFill>
            </a:rPr>
            <a:t>Пусть проценты не капитализируются</a:t>
          </a:r>
          <a:endParaRPr lang="ru-RU" sz="1100" baseline="0">
            <a:solidFill>
              <a:schemeClr val="dk1"/>
            </a:solidFill>
          </a:endParaRPr>
        </a:p>
        <a:p>
          <a:r>
            <a:rPr lang="ru-RU" sz="1100" baseline="0">
              <a:solidFill>
                <a:srgbClr val="7030A0"/>
              </a:solidFill>
            </a:rPr>
            <a:t>Срок от 1 кв до 1 года</a:t>
          </a:r>
        </a:p>
        <a:p>
          <a:r>
            <a:rPr lang="ru-RU" sz="1100" baseline="0">
              <a:solidFill>
                <a:srgbClr val="7030A0"/>
              </a:solidFill>
            </a:rPr>
            <a:t>т.к. операция практика - проценты простые</a:t>
          </a:r>
        </a:p>
        <a:p>
          <a:r>
            <a:rPr lang="ru-RU" sz="1100" baseline="0">
              <a:solidFill>
                <a:srgbClr val="7030A0"/>
              </a:solidFill>
            </a:rPr>
            <a:t>Пусть конверсия в </a:t>
          </a:r>
          <a:r>
            <a:rPr lang="en-US" sz="1100" baseline="0">
              <a:solidFill>
                <a:srgbClr val="7030A0"/>
              </a:solidFill>
            </a:rPr>
            <a:t>$</a:t>
          </a:r>
        </a:p>
        <a:p>
          <a:r>
            <a:rPr lang="ru-RU" sz="1100" baseline="0">
              <a:solidFill>
                <a:srgbClr val="7030A0"/>
              </a:solidFill>
            </a:rPr>
            <a:t>Пусть ставка депозита в </a:t>
          </a:r>
          <a:r>
            <a:rPr lang="en-US" sz="1100" baseline="0">
              <a:solidFill>
                <a:srgbClr val="7030A0"/>
              </a:solidFill>
            </a:rPr>
            <a:t>$ 9</a:t>
          </a:r>
          <a:r>
            <a:rPr lang="ru-RU" sz="1100" baseline="0">
              <a:solidFill>
                <a:srgbClr val="7030A0"/>
              </a:solidFill>
            </a:rPr>
            <a:t>%</a:t>
          </a:r>
          <a:endParaRPr lang="en-US" sz="1100" baseline="0">
            <a:solidFill>
              <a:srgbClr val="7030A0"/>
            </a:solidFill>
          </a:endParaRPr>
        </a:p>
      </xdr:txBody>
    </xdr:sp>
    <xdr:clientData/>
  </xdr:twoCellAnchor>
  <xdr:twoCellAnchor>
    <xdr:from>
      <xdr:col>14</xdr:col>
      <xdr:colOff>590550</xdr:colOff>
      <xdr:row>24</xdr:row>
      <xdr:rowOff>0</xdr:rowOff>
    </xdr:from>
    <xdr:to>
      <xdr:col>22</xdr:col>
      <xdr:colOff>19050</xdr:colOff>
      <xdr:row>24</xdr:row>
      <xdr:rowOff>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5D2ED03E-E47B-4E18-A412-05278567D6B7}"/>
            </a:ext>
          </a:extLst>
        </xdr:cNvPr>
        <xdr:cNvCxnSpPr/>
      </xdr:nvCxnSpPr>
      <xdr:spPr>
        <a:xfrm>
          <a:off x="7791450" y="2286000"/>
          <a:ext cx="4305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590550</xdr:colOff>
      <xdr:row>20</xdr:row>
      <xdr:rowOff>28575</xdr:rowOff>
    </xdr:from>
    <xdr:to>
      <xdr:col>14</xdr:col>
      <xdr:colOff>600075</xdr:colOff>
      <xdr:row>24</xdr:row>
      <xdr:rowOff>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BDC9B26B-796D-4946-814D-866A00FEE353}"/>
            </a:ext>
          </a:extLst>
        </xdr:cNvPr>
        <xdr:cNvCxnSpPr/>
      </xdr:nvCxnSpPr>
      <xdr:spPr>
        <a:xfrm flipH="1">
          <a:off x="7810500" y="1552575"/>
          <a:ext cx="9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600075</xdr:colOff>
      <xdr:row>16</xdr:row>
      <xdr:rowOff>38100</xdr:rowOff>
    </xdr:from>
    <xdr:to>
      <xdr:col>21</xdr:col>
      <xdr:colOff>0</xdr:colOff>
      <xdr:row>23</xdr:row>
      <xdr:rowOff>180975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6BC254E6-A650-44FC-8238-0D641E2B5F5D}"/>
            </a:ext>
          </a:extLst>
        </xdr:cNvPr>
        <xdr:cNvCxnSpPr/>
      </xdr:nvCxnSpPr>
      <xdr:spPr>
        <a:xfrm flipV="1">
          <a:off x="11477625" y="800100"/>
          <a:ext cx="9525" cy="1476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20</xdr:row>
      <xdr:rowOff>19050</xdr:rowOff>
    </xdr:from>
    <xdr:to>
      <xdr:col>20</xdr:col>
      <xdr:colOff>295275</xdr:colOff>
      <xdr:row>20</xdr:row>
      <xdr:rowOff>19050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00A65B6E-C9EB-4A68-A53C-CC3A496980E0}"/>
            </a:ext>
          </a:extLst>
        </xdr:cNvPr>
        <xdr:cNvCxnSpPr/>
      </xdr:nvCxnSpPr>
      <xdr:spPr>
        <a:xfrm>
          <a:off x="7820025" y="1543050"/>
          <a:ext cx="3352800" cy="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16</xdr:row>
      <xdr:rowOff>9525</xdr:rowOff>
    </xdr:from>
    <xdr:to>
      <xdr:col>20</xdr:col>
      <xdr:colOff>314325</xdr:colOff>
      <xdr:row>16</xdr:row>
      <xdr:rowOff>9525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C1D854EA-1350-4D40-BE56-85DDA20A27AA}"/>
            </a:ext>
          </a:extLst>
        </xdr:cNvPr>
        <xdr:cNvCxnSpPr/>
      </xdr:nvCxnSpPr>
      <xdr:spPr>
        <a:xfrm>
          <a:off x="4181475" y="1914525"/>
          <a:ext cx="3352800" cy="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13</xdr:row>
      <xdr:rowOff>0</xdr:rowOff>
    </xdr:from>
    <xdr:to>
      <xdr:col>15</xdr:col>
      <xdr:colOff>19050</xdr:colOff>
      <xdr:row>20</xdr:row>
      <xdr:rowOff>9525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DE93B7EB-C950-4022-BE2F-7AD4AC63C9E9}"/>
            </a:ext>
          </a:extLst>
        </xdr:cNvPr>
        <xdr:cNvCxnSpPr/>
      </xdr:nvCxnSpPr>
      <xdr:spPr>
        <a:xfrm flipV="1">
          <a:off x="4162425" y="1333500"/>
          <a:ext cx="28575" cy="134302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133350</xdr:rowOff>
    </xdr:from>
    <xdr:to>
      <xdr:col>21</xdr:col>
      <xdr:colOff>28575</xdr:colOff>
      <xdr:row>16</xdr:row>
      <xdr:rowOff>142875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FFA1AF99-F856-44D9-883C-48926D5E1F8C}"/>
            </a:ext>
          </a:extLst>
        </xdr:cNvPr>
        <xdr:cNvCxnSpPr/>
      </xdr:nvCxnSpPr>
      <xdr:spPr>
        <a:xfrm flipV="1">
          <a:off x="7829550" y="704850"/>
          <a:ext cx="28575" cy="134302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76200</xdr:rowOff>
    </xdr:from>
    <xdr:to>
      <xdr:col>20</xdr:col>
      <xdr:colOff>561975</xdr:colOff>
      <xdr:row>20</xdr:row>
      <xdr:rowOff>19050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31AD6837-39D8-4D5B-9596-28AA37C840C5}"/>
            </a:ext>
          </a:extLst>
        </xdr:cNvPr>
        <xdr:cNvCxnSpPr/>
      </xdr:nvCxnSpPr>
      <xdr:spPr>
        <a:xfrm flipV="1">
          <a:off x="4171950" y="1981200"/>
          <a:ext cx="3609975" cy="704850"/>
        </a:xfrm>
        <a:prstGeom prst="straightConnector1">
          <a:avLst/>
        </a:prstGeom>
        <a:ln w="12700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38100</xdr:rowOff>
    </xdr:from>
    <xdr:to>
      <xdr:col>20</xdr:col>
      <xdr:colOff>561975</xdr:colOff>
      <xdr:row>15</xdr:row>
      <xdr:rowOff>171450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F2FA4A5A-FC93-4379-85BB-692BEAE86FB5}"/>
            </a:ext>
          </a:extLst>
        </xdr:cNvPr>
        <xdr:cNvCxnSpPr/>
      </xdr:nvCxnSpPr>
      <xdr:spPr>
        <a:xfrm flipV="1">
          <a:off x="4171950" y="1181100"/>
          <a:ext cx="3609975" cy="704850"/>
        </a:xfrm>
        <a:prstGeom prst="straightConnector1">
          <a:avLst/>
        </a:prstGeom>
        <a:ln w="12700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14</xdr:row>
      <xdr:rowOff>171450</xdr:rowOff>
    </xdr:from>
    <xdr:to>
      <xdr:col>16</xdr:col>
      <xdr:colOff>390525</xdr:colOff>
      <xdr:row>17</xdr:row>
      <xdr:rowOff>85725</xdr:rowOff>
    </xdr:to>
    <xdr:sp macro="" textlink="">
      <xdr:nvSpPr>
        <xdr:cNvPr id="27" name="Дуга 26">
          <a:extLst>
            <a:ext uri="{FF2B5EF4-FFF2-40B4-BE49-F238E27FC236}">
              <a16:creationId xmlns:a16="http://schemas.microsoft.com/office/drawing/2014/main" id="{53D4429F-B113-49D8-995C-0F9F6DCBBC69}"/>
            </a:ext>
          </a:extLst>
        </xdr:cNvPr>
        <xdr:cNvSpPr/>
      </xdr:nvSpPr>
      <xdr:spPr>
        <a:xfrm>
          <a:off x="10391775" y="2838450"/>
          <a:ext cx="266700" cy="4857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333375</xdr:colOff>
      <xdr:row>18</xdr:row>
      <xdr:rowOff>161925</xdr:rowOff>
    </xdr:from>
    <xdr:to>
      <xdr:col>16</xdr:col>
      <xdr:colOff>600075</xdr:colOff>
      <xdr:row>21</xdr:row>
      <xdr:rowOff>76200</xdr:rowOff>
    </xdr:to>
    <xdr:sp macro="" textlink="">
      <xdr:nvSpPr>
        <xdr:cNvPr id="28" name="Дуга 27">
          <a:extLst>
            <a:ext uri="{FF2B5EF4-FFF2-40B4-BE49-F238E27FC236}">
              <a16:creationId xmlns:a16="http://schemas.microsoft.com/office/drawing/2014/main" id="{A0B95B64-759E-4707-8AE6-ED9523726E1D}"/>
            </a:ext>
          </a:extLst>
        </xdr:cNvPr>
        <xdr:cNvSpPr/>
      </xdr:nvSpPr>
      <xdr:spPr>
        <a:xfrm>
          <a:off x="10601325" y="3590925"/>
          <a:ext cx="266700" cy="4857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66676</xdr:colOff>
      <xdr:row>28</xdr:row>
      <xdr:rowOff>28575</xdr:rowOff>
    </xdr:from>
    <xdr:to>
      <xdr:col>4</xdr:col>
      <xdr:colOff>552451</xdr:colOff>
      <xdr:row>40</xdr:row>
      <xdr:rowOff>161925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F7885567-C306-4B49-9AF4-8B633F870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28</xdr:row>
      <xdr:rowOff>71437</xdr:rowOff>
    </xdr:from>
    <xdr:to>
      <xdr:col>9</xdr:col>
      <xdr:colOff>76200</xdr:colOff>
      <xdr:row>40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B3150DEE-6FD3-4B18-910A-0753C7C29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485775</xdr:colOff>
      <xdr:row>14</xdr:row>
      <xdr:rowOff>0</xdr:rowOff>
    </xdr:from>
    <xdr:to>
      <xdr:col>5</xdr:col>
      <xdr:colOff>95250</xdr:colOff>
      <xdr:row>27</xdr:row>
      <xdr:rowOff>95250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DF1C24F2-ADF5-4225-98A6-055817AB19FA}"/>
            </a:ext>
          </a:extLst>
        </xdr:cNvPr>
        <xdr:cNvCxnSpPr/>
      </xdr:nvCxnSpPr>
      <xdr:spPr>
        <a:xfrm>
          <a:off x="2219325" y="2667000"/>
          <a:ext cx="1524000" cy="257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</xdr:colOff>
      <xdr:row>54</xdr:row>
      <xdr:rowOff>161925</xdr:rowOff>
    </xdr:from>
    <xdr:to>
      <xdr:col>1</xdr:col>
      <xdr:colOff>342900</xdr:colOff>
      <xdr:row>62</xdr:row>
      <xdr:rowOff>114300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31715B1-0BCB-411A-AC20-EE8496FA6C94}"/>
            </a:ext>
          </a:extLst>
        </xdr:cNvPr>
        <xdr:cNvCxnSpPr/>
      </xdr:nvCxnSpPr>
      <xdr:spPr>
        <a:xfrm flipV="1">
          <a:off x="1371600" y="10448925"/>
          <a:ext cx="9525" cy="1476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64</xdr:row>
      <xdr:rowOff>176212</xdr:rowOff>
    </xdr:from>
    <xdr:to>
      <xdr:col>14</xdr:col>
      <xdr:colOff>285750</xdr:colOff>
      <xdr:row>79</xdr:row>
      <xdr:rowOff>61912</xdr:rowOff>
    </xdr:to>
    <xdr:graphicFrame macro="">
      <xdr:nvGraphicFramePr>
        <xdr:cNvPr id="43" name="Диаграмма 42">
          <a:extLst>
            <a:ext uri="{FF2B5EF4-FFF2-40B4-BE49-F238E27FC236}">
              <a16:creationId xmlns:a16="http://schemas.microsoft.com/office/drawing/2014/main" id="{281BA8CD-3AD4-4DA7-BA2C-35FD2D5F1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400050</xdr:colOff>
      <xdr:row>8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97A6B9-345F-4560-B223-45C456DD949D}"/>
            </a:ext>
          </a:extLst>
        </xdr:cNvPr>
        <xdr:cNvSpPr txBox="1"/>
      </xdr:nvSpPr>
      <xdr:spPr>
        <a:xfrm>
          <a:off x="2419350" y="190500"/>
          <a:ext cx="4057650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Оценить текущую доходность депозитов в условиях инфляции</a:t>
          </a:r>
          <a:endParaRPr lang="en-US" sz="1100" baseline="0"/>
        </a:p>
        <a:p>
          <a:r>
            <a:rPr lang="ru-RU" sz="1100" baseline="0">
              <a:solidFill>
                <a:srgbClr val="7030A0"/>
              </a:solidFill>
            </a:rPr>
            <a:t>Пусть ставка рублёвого депозита 22%</a:t>
          </a:r>
          <a:endParaRPr lang="en-US" sz="1100" baseline="0">
            <a:solidFill>
              <a:srgbClr val="7030A0"/>
            </a:solidFill>
          </a:endParaRPr>
        </a:p>
        <a:p>
          <a:r>
            <a:rPr lang="ru-RU" sz="1100" baseline="0">
              <a:solidFill>
                <a:srgbClr val="7030A0"/>
              </a:solidFill>
            </a:rPr>
            <a:t>Пусть проценты не капитализируются</a:t>
          </a:r>
          <a:endParaRPr lang="ru-RU" sz="1100" baseline="0">
            <a:solidFill>
              <a:schemeClr val="dk1"/>
            </a:solidFill>
          </a:endParaRPr>
        </a:p>
        <a:p>
          <a:r>
            <a:rPr lang="ru-RU" sz="1100" baseline="0">
              <a:solidFill>
                <a:srgbClr val="7030A0"/>
              </a:solidFill>
            </a:rPr>
            <a:t>Пусть срок операции</a:t>
          </a:r>
          <a:r>
            <a:rPr lang="en-US" sz="1100" baseline="0">
              <a:solidFill>
                <a:srgbClr val="7030A0"/>
              </a:solidFill>
            </a:rPr>
            <a:t>:</a:t>
          </a:r>
        </a:p>
        <a:p>
          <a:r>
            <a:rPr lang="en-US" sz="1100" baseline="0">
              <a:solidFill>
                <a:srgbClr val="7030A0"/>
              </a:solidFill>
            </a:rPr>
            <a:t>-</a:t>
          </a:r>
          <a:r>
            <a:rPr lang="ru-RU" sz="1100" baseline="0">
              <a:solidFill>
                <a:srgbClr val="7030A0"/>
              </a:solidFill>
            </a:rPr>
            <a:t> исходя из сроков депозитов = 0,25 года</a:t>
          </a:r>
        </a:p>
        <a:p>
          <a:r>
            <a:rPr lang="ru-RU" sz="1100" i="0" u="sng" baseline="0">
              <a:solidFill>
                <a:srgbClr val="7030A0"/>
              </a:solidFill>
            </a:rPr>
            <a:t>- исходя из теории (задача оценки) = 1 год</a:t>
          </a:r>
        </a:p>
        <a:p>
          <a:r>
            <a:rPr lang="ru-RU" sz="1100" i="0" u="none" baseline="0">
              <a:solidFill>
                <a:srgbClr val="7030A0"/>
              </a:solidFill>
            </a:rPr>
            <a:t>Пусть ставка инфляции (на 2022г по ЦБ) -5,5%</a:t>
          </a:r>
          <a:endParaRPr lang="en-US" sz="1100" i="0" u="none" baseline="0">
            <a:solidFill>
              <a:srgbClr val="7030A0"/>
            </a:solidFill>
          </a:endParaRPr>
        </a:p>
        <a:p>
          <a:r>
            <a:rPr lang="ru-RU" sz="1100" i="0" u="none" baseline="0">
              <a:solidFill>
                <a:srgbClr val="7030A0"/>
              </a:solidFill>
            </a:rPr>
            <a:t>Пусть депозит в размере 100 000 руб.</a:t>
          </a:r>
          <a:endParaRPr lang="en-US" sz="1100" i="0" u="none" baseline="0">
            <a:solidFill>
              <a:srgbClr val="7030A0"/>
            </a:solidFill>
          </a:endParaRPr>
        </a:p>
      </xdr:txBody>
    </xdr:sp>
    <xdr:clientData/>
  </xdr:twoCellAnchor>
  <xdr:twoCellAnchor>
    <xdr:from>
      <xdr:col>9</xdr:col>
      <xdr:colOff>600075</xdr:colOff>
      <xdr:row>19</xdr:row>
      <xdr:rowOff>180975</xdr:rowOff>
    </xdr:from>
    <xdr:to>
      <xdr:col>17</xdr:col>
      <xdr:colOff>28575</xdr:colOff>
      <xdr:row>19</xdr:row>
      <xdr:rowOff>180975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B2AC91E6-B971-4BD1-8915-DCDF2B798D05}"/>
            </a:ext>
          </a:extLst>
        </xdr:cNvPr>
        <xdr:cNvCxnSpPr/>
      </xdr:nvCxnSpPr>
      <xdr:spPr>
        <a:xfrm>
          <a:off x="6677025" y="3800475"/>
          <a:ext cx="4305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15</xdr:row>
      <xdr:rowOff>0</xdr:rowOff>
    </xdr:from>
    <xdr:to>
      <xdr:col>9</xdr:col>
      <xdr:colOff>600075</xdr:colOff>
      <xdr:row>20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781A6E0-A18A-4C75-A235-67C59281865F}"/>
            </a:ext>
          </a:extLst>
        </xdr:cNvPr>
        <xdr:cNvCxnSpPr/>
      </xdr:nvCxnSpPr>
      <xdr:spPr>
        <a:xfrm>
          <a:off x="6677025" y="2857500"/>
          <a:ext cx="0" cy="95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10</xdr:row>
      <xdr:rowOff>180975</xdr:rowOff>
    </xdr:from>
    <xdr:to>
      <xdr:col>14</xdr:col>
      <xdr:colOff>600075</xdr:colOff>
      <xdr:row>20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E4099096-B6C3-462A-BD62-9412D7861D46}"/>
            </a:ext>
          </a:extLst>
        </xdr:cNvPr>
        <xdr:cNvCxnSpPr/>
      </xdr:nvCxnSpPr>
      <xdr:spPr>
        <a:xfrm flipV="1">
          <a:off x="9725025" y="2085975"/>
          <a:ext cx="0" cy="17240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14</xdr:row>
      <xdr:rowOff>180975</xdr:rowOff>
    </xdr:from>
    <xdr:to>
      <xdr:col>14</xdr:col>
      <xdr:colOff>581025</xdr:colOff>
      <xdr:row>14</xdr:row>
      <xdr:rowOff>180975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FBBD8B8B-D4CD-4527-A74F-884872EE7139}"/>
            </a:ext>
          </a:extLst>
        </xdr:cNvPr>
        <xdr:cNvCxnSpPr/>
      </xdr:nvCxnSpPr>
      <xdr:spPr>
        <a:xfrm>
          <a:off x="6667500" y="2847975"/>
          <a:ext cx="3038475" cy="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30</xdr:row>
      <xdr:rowOff>57151</xdr:rowOff>
    </xdr:from>
    <xdr:to>
      <xdr:col>14</xdr:col>
      <xdr:colOff>457200</xdr:colOff>
      <xdr:row>38</xdr:row>
      <xdr:rowOff>95250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C09EDCA-F5CD-41E4-923E-A6B7328F76F1}"/>
            </a:ext>
          </a:extLst>
        </xdr:cNvPr>
        <xdr:cNvSpPr txBox="1"/>
      </xdr:nvSpPr>
      <xdr:spPr>
        <a:xfrm>
          <a:off x="4410075" y="5772151"/>
          <a:ext cx="5314950" cy="1562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Оценить выгоду заёмщиков по импотечному кредитованию по ставке 8% годовых от повышения ставок кредитного рынка. (для расчёта подоходного налога)</a:t>
          </a:r>
        </a:p>
        <a:p>
          <a:r>
            <a:rPr lang="ru-RU" sz="1100" i="0" u="none" baseline="0">
              <a:solidFill>
                <a:srgbClr val="7030A0"/>
              </a:solidFill>
            </a:rPr>
            <a:t>Пусть ипотека на сумму 1 млн руб</a:t>
          </a:r>
        </a:p>
        <a:p>
          <a:r>
            <a:rPr lang="ru-RU" sz="1100" i="0" u="none" baseline="0">
              <a:solidFill>
                <a:srgbClr val="7030A0"/>
              </a:solidFill>
            </a:rPr>
            <a:t>Ставка по ипотеке </a:t>
          </a:r>
          <a:r>
            <a:rPr lang="en-US" sz="1100" i="0" u="none" baseline="0">
              <a:solidFill>
                <a:srgbClr val="7030A0"/>
              </a:solidFill>
            </a:rPr>
            <a:t>j - </a:t>
          </a:r>
          <a:r>
            <a:rPr lang="ru-RU" sz="1100" i="0" u="none" baseline="0">
              <a:solidFill>
                <a:srgbClr val="7030A0"/>
              </a:solidFill>
            </a:rPr>
            <a:t>номинальная ставка с капитализацией ежемесячно</a:t>
          </a:r>
        </a:p>
        <a:p>
          <a:r>
            <a:rPr lang="ru-RU" sz="1100" i="0" u="none" baseline="0">
              <a:solidFill>
                <a:srgbClr val="7030A0"/>
              </a:solidFill>
            </a:rPr>
            <a:t>Срок для налогообложения - 1 год, для оценки - 1 год</a:t>
          </a:r>
        </a:p>
        <a:p>
          <a:r>
            <a:rPr lang="ru-RU" sz="1100" i="0" u="none" baseline="0">
              <a:solidFill>
                <a:srgbClr val="7030A0"/>
              </a:solidFill>
            </a:rPr>
            <a:t>Подъём ставок = инфляция</a:t>
          </a:r>
        </a:p>
        <a:p>
          <a:r>
            <a:rPr lang="ru-RU" sz="1100" i="0" u="none" baseline="0">
              <a:solidFill>
                <a:srgbClr val="7030A0"/>
              </a:solidFill>
            </a:rPr>
            <a:t>Ставка = ставка инфляции </a:t>
          </a:r>
          <a:r>
            <a:rPr lang="en-US" sz="1100" i="0" u="none" baseline="0">
              <a:solidFill>
                <a:srgbClr val="7030A0"/>
              </a:solidFill>
            </a:rPr>
            <a:t>k (</a:t>
          </a:r>
          <a:r>
            <a:rPr lang="ru-RU" sz="1100" i="0" u="none" baseline="0">
              <a:solidFill>
                <a:srgbClr val="7030A0"/>
              </a:solidFill>
            </a:rPr>
            <a:t>сложная</a:t>
          </a:r>
          <a:r>
            <a:rPr lang="en-US" sz="1100" i="0" u="none" baseline="0">
              <a:solidFill>
                <a:srgbClr val="7030A0"/>
              </a:solidFill>
            </a:rPr>
            <a:t>, i)</a:t>
          </a:r>
        </a:p>
        <a:p>
          <a:r>
            <a:rPr lang="ru-RU" sz="1100" i="0" u="none" baseline="0">
              <a:solidFill>
                <a:srgbClr val="7030A0"/>
              </a:solidFill>
            </a:rPr>
            <a:t>Пусть ставка кредитного рынка = </a:t>
          </a:r>
          <a:r>
            <a:rPr lang="ru-RU" sz="1100" i="0" u="sng" baseline="0">
              <a:solidFill>
                <a:srgbClr val="7030A0"/>
              </a:solidFill>
            </a:rPr>
            <a:t>ставка ЦБ (20%)</a:t>
          </a:r>
          <a:r>
            <a:rPr lang="ru-RU" sz="1100" i="0" u="none" baseline="0">
              <a:solidFill>
                <a:srgbClr val="7030A0"/>
              </a:solidFill>
            </a:rPr>
            <a:t>, ставка депозита (22%), ставка ипотеки (?)</a:t>
          </a:r>
          <a:r>
            <a:rPr lang="en-US" sz="1100" i="0" u="none" baseline="0">
              <a:solidFill>
                <a:srgbClr val="7030A0"/>
              </a:solidFill>
            </a:rPr>
            <a:t>, </a:t>
          </a:r>
          <a:r>
            <a:rPr lang="ru-RU" sz="1100" i="0" u="none" baseline="0">
              <a:solidFill>
                <a:srgbClr val="7030A0"/>
              </a:solidFill>
            </a:rPr>
            <a:t>ставка кредита (? 40%)</a:t>
          </a:r>
          <a:endParaRPr lang="en-US" sz="1100" i="0" u="none" baseline="0">
            <a:solidFill>
              <a:srgbClr val="7030A0"/>
            </a:solidFill>
          </a:endParaRPr>
        </a:p>
      </xdr:txBody>
    </xdr:sp>
    <xdr:clientData/>
  </xdr:twoCellAnchor>
  <xdr:twoCellAnchor>
    <xdr:from>
      <xdr:col>9</xdr:col>
      <xdr:colOff>600075</xdr:colOff>
      <xdr:row>11</xdr:row>
      <xdr:rowOff>38100</xdr:rowOff>
    </xdr:from>
    <xdr:to>
      <xdr:col>14</xdr:col>
      <xdr:colOff>581025</xdr:colOff>
      <xdr:row>14</xdr:row>
      <xdr:rowOff>171450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1D7B034E-E981-4E0E-8828-CEB27D51BFD8}"/>
            </a:ext>
          </a:extLst>
        </xdr:cNvPr>
        <xdr:cNvCxnSpPr/>
      </xdr:nvCxnSpPr>
      <xdr:spPr>
        <a:xfrm flipV="1">
          <a:off x="6677025" y="2133600"/>
          <a:ext cx="3028950" cy="704850"/>
        </a:xfrm>
        <a:prstGeom prst="straightConnector1">
          <a:avLst/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13</xdr:row>
      <xdr:rowOff>9525</xdr:rowOff>
    </xdr:from>
    <xdr:to>
      <xdr:col>14</xdr:col>
      <xdr:colOff>590550</xdr:colOff>
      <xdr:row>14</xdr:row>
      <xdr:rowOff>161925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6D39ED7E-D6CE-4327-87EB-2A8F0EACA19D}"/>
            </a:ext>
          </a:extLst>
        </xdr:cNvPr>
        <xdr:cNvCxnSpPr/>
      </xdr:nvCxnSpPr>
      <xdr:spPr>
        <a:xfrm flipV="1">
          <a:off x="6705600" y="2486025"/>
          <a:ext cx="3009900" cy="342900"/>
        </a:xfrm>
        <a:prstGeom prst="straightConnector1">
          <a:avLst/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161925</xdr:rowOff>
    </xdr:from>
    <xdr:to>
      <xdr:col>10</xdr:col>
      <xdr:colOff>9525</xdr:colOff>
      <xdr:row>15</xdr:row>
      <xdr:rowOff>0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1DA7E48E-2F76-4252-9F4D-C407D4EF8004}"/>
            </a:ext>
          </a:extLst>
        </xdr:cNvPr>
        <xdr:cNvCxnSpPr/>
      </xdr:nvCxnSpPr>
      <xdr:spPr>
        <a:xfrm flipH="1" flipV="1">
          <a:off x="6686550" y="1876425"/>
          <a:ext cx="9525" cy="98107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13</xdr:row>
      <xdr:rowOff>161925</xdr:rowOff>
    </xdr:from>
    <xdr:to>
      <xdr:col>11</xdr:col>
      <xdr:colOff>352425</xdr:colOff>
      <xdr:row>15</xdr:row>
      <xdr:rowOff>152400</xdr:rowOff>
    </xdr:to>
    <xdr:sp macro="" textlink="">
      <xdr:nvSpPr>
        <xdr:cNvPr id="26" name="Дуга 25">
          <a:extLst>
            <a:ext uri="{FF2B5EF4-FFF2-40B4-BE49-F238E27FC236}">
              <a16:creationId xmlns:a16="http://schemas.microsoft.com/office/drawing/2014/main" id="{7EC476F4-4E6A-4C5D-B5DF-8912796EC9B8}"/>
            </a:ext>
          </a:extLst>
        </xdr:cNvPr>
        <xdr:cNvSpPr/>
      </xdr:nvSpPr>
      <xdr:spPr>
        <a:xfrm>
          <a:off x="7515225" y="2638425"/>
          <a:ext cx="276225" cy="3714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342900</xdr:colOff>
      <xdr:row>14</xdr:row>
      <xdr:rowOff>47625</xdr:rowOff>
    </xdr:from>
    <xdr:to>
      <xdr:col>11</xdr:col>
      <xdr:colOff>533399</xdr:colOff>
      <xdr:row>15</xdr:row>
      <xdr:rowOff>85724</xdr:rowOff>
    </xdr:to>
    <xdr:sp macro="" textlink="">
      <xdr:nvSpPr>
        <xdr:cNvPr id="27" name="Дуга 26">
          <a:extLst>
            <a:ext uri="{FF2B5EF4-FFF2-40B4-BE49-F238E27FC236}">
              <a16:creationId xmlns:a16="http://schemas.microsoft.com/office/drawing/2014/main" id="{CCFFD88E-5B5D-4492-A110-E6509FB8C528}"/>
            </a:ext>
          </a:extLst>
        </xdr:cNvPr>
        <xdr:cNvSpPr/>
      </xdr:nvSpPr>
      <xdr:spPr>
        <a:xfrm>
          <a:off x="7781925" y="2714625"/>
          <a:ext cx="190499" cy="228599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opLeftCell="A64" workbookViewId="0">
      <selection activeCell="B84" sqref="B84"/>
    </sheetView>
  </sheetViews>
  <sheetFormatPr defaultRowHeight="15" x14ac:dyDescent="0.25"/>
  <cols>
    <col min="1" max="1" width="15.5703125" customWidth="1"/>
    <col min="2" max="2" width="10.42578125" customWidth="1"/>
    <col min="4" max="4" width="10.42578125" customWidth="1"/>
    <col min="6" max="6" width="9.140625" customWidth="1"/>
    <col min="23" max="23" width="11.42578125" customWidth="1"/>
  </cols>
  <sheetData>
    <row r="1" spans="1:23" x14ac:dyDescent="0.25">
      <c r="A1" s="1" t="s">
        <v>0</v>
      </c>
      <c r="B1" s="1"/>
    </row>
    <row r="2" spans="1:23" x14ac:dyDescent="0.25">
      <c r="B2" s="2">
        <v>44648</v>
      </c>
    </row>
    <row r="9" spans="1:23" x14ac:dyDescent="0.25">
      <c r="A9" s="3" t="s">
        <v>4</v>
      </c>
      <c r="B9" t="s">
        <v>5</v>
      </c>
      <c r="C9" s="11">
        <v>100000</v>
      </c>
    </row>
    <row r="10" spans="1:23" x14ac:dyDescent="0.25">
      <c r="A10" s="3" t="s">
        <v>7</v>
      </c>
      <c r="B10" t="s">
        <v>6</v>
      </c>
      <c r="C10" s="12">
        <v>0.22</v>
      </c>
    </row>
    <row r="11" spans="1:23" x14ac:dyDescent="0.25">
      <c r="A11" s="3" t="s">
        <v>8</v>
      </c>
      <c r="B11" t="s">
        <v>9</v>
      </c>
      <c r="C11" s="9">
        <v>0.25</v>
      </c>
      <c r="D11" s="9">
        <v>0.5</v>
      </c>
      <c r="E11" s="9">
        <v>0.75</v>
      </c>
      <c r="F11" s="9">
        <v>1</v>
      </c>
    </row>
    <row r="12" spans="1:23" x14ac:dyDescent="0.25">
      <c r="A12" s="3" t="s">
        <v>12</v>
      </c>
      <c r="B12" t="s">
        <v>6</v>
      </c>
      <c r="C12" s="12">
        <v>0.09</v>
      </c>
      <c r="W12" t="s">
        <v>19</v>
      </c>
    </row>
    <row r="13" spans="1:23" x14ac:dyDescent="0.25">
      <c r="A13" s="3" t="s">
        <v>14</v>
      </c>
      <c r="B13" t="s">
        <v>13</v>
      </c>
      <c r="C13" s="9">
        <v>99.19</v>
      </c>
      <c r="Q13" s="13">
        <v>0.09</v>
      </c>
    </row>
    <row r="14" spans="1:23" x14ac:dyDescent="0.25">
      <c r="A14" s="3" t="s">
        <v>18</v>
      </c>
      <c r="B14" t="s">
        <v>13</v>
      </c>
      <c r="C14" s="9">
        <v>99.27</v>
      </c>
      <c r="D14" s="10">
        <v>99</v>
      </c>
      <c r="E14" s="10">
        <v>98.65</v>
      </c>
      <c r="F14" s="9">
        <v>97.98</v>
      </c>
      <c r="W14" t="s">
        <v>20</v>
      </c>
    </row>
    <row r="16" spans="1:23" x14ac:dyDescent="0.25">
      <c r="O16" t="s">
        <v>16</v>
      </c>
      <c r="R16" t="s">
        <v>28</v>
      </c>
    </row>
    <row r="17" spans="1:24" x14ac:dyDescent="0.25">
      <c r="S17" s="8">
        <v>99.27</v>
      </c>
      <c r="T17" t="s">
        <v>17</v>
      </c>
    </row>
    <row r="18" spans="1:24" x14ac:dyDescent="0.25">
      <c r="W18" t="s">
        <v>10</v>
      </c>
      <c r="X18" s="6">
        <f>$C$9*(1+$C$10*$C$11)</f>
        <v>105500</v>
      </c>
    </row>
    <row r="19" spans="1:24" x14ac:dyDescent="0.25">
      <c r="N19" t="s">
        <v>15</v>
      </c>
      <c r="O19" s="8">
        <v>99.19</v>
      </c>
    </row>
    <row r="20" spans="1:24" x14ac:dyDescent="0.25">
      <c r="O20" t="s">
        <v>11</v>
      </c>
      <c r="R20" t="s">
        <v>27</v>
      </c>
      <c r="T20" s="13">
        <v>0.22</v>
      </c>
      <c r="W20" t="s">
        <v>21</v>
      </c>
    </row>
    <row r="21" spans="1:24" x14ac:dyDescent="0.25">
      <c r="O21" s="7">
        <v>100000</v>
      </c>
    </row>
    <row r="23" spans="1:24" x14ac:dyDescent="0.25">
      <c r="A23" t="s">
        <v>22</v>
      </c>
    </row>
    <row r="25" spans="1:24" x14ac:dyDescent="0.25">
      <c r="B25" s="14" t="s">
        <v>26</v>
      </c>
      <c r="C25" s="14"/>
      <c r="D25" s="14"/>
      <c r="E25" s="14"/>
      <c r="F25" s="14" t="s">
        <v>25</v>
      </c>
      <c r="G25" s="14"/>
      <c r="H25" s="14"/>
      <c r="I25" s="14"/>
      <c r="O25">
        <v>0</v>
      </c>
      <c r="U25" s="3" t="s">
        <v>1</v>
      </c>
    </row>
    <row r="26" spans="1:24" x14ac:dyDescent="0.25">
      <c r="B26" s="14" t="s">
        <v>23</v>
      </c>
      <c r="C26" s="14"/>
      <c r="D26" s="14"/>
      <c r="E26" s="14"/>
      <c r="F26" s="14" t="s">
        <v>24</v>
      </c>
      <c r="G26" s="14"/>
      <c r="H26" s="14"/>
      <c r="I26" s="14"/>
      <c r="O26" t="s">
        <v>2</v>
      </c>
      <c r="U26" s="8">
        <v>0.25</v>
      </c>
    </row>
    <row r="27" spans="1:24" x14ac:dyDescent="0.25">
      <c r="A27" s="3" t="s">
        <v>8</v>
      </c>
      <c r="B27" s="15">
        <v>0.25</v>
      </c>
      <c r="C27" s="15">
        <v>0.5</v>
      </c>
      <c r="D27" s="15">
        <v>0.75</v>
      </c>
      <c r="E27" s="15">
        <v>1</v>
      </c>
      <c r="F27" s="15">
        <v>0.25</v>
      </c>
      <c r="G27" s="15">
        <v>0.5</v>
      </c>
      <c r="H27" s="15">
        <v>0.75</v>
      </c>
      <c r="I27" s="15">
        <v>1</v>
      </c>
      <c r="O27" t="s">
        <v>3</v>
      </c>
    </row>
    <row r="28" spans="1:24" x14ac:dyDescent="0.25">
      <c r="B28" s="16">
        <f>$C$9*(1+$C$10*B27)</f>
        <v>105500</v>
      </c>
      <c r="C28" s="16">
        <f t="shared" ref="C28:E28" si="0">$C$9*(1+$C$10*C27)</f>
        <v>111000.00000000001</v>
      </c>
      <c r="D28" s="16">
        <f t="shared" si="0"/>
        <v>116500</v>
      </c>
      <c r="E28" s="16">
        <f t="shared" si="0"/>
        <v>122000</v>
      </c>
      <c r="F28" s="16">
        <f>$C$9/$C$13*(1+$C$12*F27)*C14</f>
        <v>102332.46799072486</v>
      </c>
      <c r="G28" s="16">
        <f t="shared" ref="G28:I28" si="1">$C$9/$C$13*(1+$C$12*G27)*D14</f>
        <v>104299.82861175522</v>
      </c>
      <c r="H28" s="16">
        <f t="shared" si="1"/>
        <v>106168.84262526463</v>
      </c>
      <c r="I28" s="16">
        <f t="shared" si="1"/>
        <v>107670.32967032968</v>
      </c>
    </row>
    <row r="45" spans="1:1" x14ac:dyDescent="0.25">
      <c r="A45" t="s">
        <v>29</v>
      </c>
    </row>
    <row r="49" spans="1:7" x14ac:dyDescent="0.25">
      <c r="B49" t="s">
        <v>30</v>
      </c>
      <c r="C49" s="18">
        <v>99.27</v>
      </c>
      <c r="D49" s="19">
        <v>99</v>
      </c>
      <c r="E49" s="19">
        <v>98.65</v>
      </c>
      <c r="F49" s="18">
        <v>97.98</v>
      </c>
    </row>
    <row r="50" spans="1:7" x14ac:dyDescent="0.25">
      <c r="A50" s="17" t="s">
        <v>32</v>
      </c>
      <c r="B50" s="17"/>
      <c r="C50" s="20">
        <v>97.01</v>
      </c>
      <c r="D50" s="20">
        <v>94.92</v>
      </c>
      <c r="E50" s="15">
        <f>$C$13/(1+$C$12*D27)</f>
        <v>92.918032786885249</v>
      </c>
      <c r="F50" s="15">
        <f>$C$13/(1+$C$12*E27)</f>
        <v>90.999999999999986</v>
      </c>
      <c r="G50" t="s">
        <v>33</v>
      </c>
    </row>
    <row r="51" spans="1:7" x14ac:dyDescent="0.25">
      <c r="A51" s="17" t="s">
        <v>31</v>
      </c>
      <c r="B51" s="17"/>
      <c r="C51" s="20">
        <v>102.34</v>
      </c>
      <c r="D51" s="20">
        <v>105.36</v>
      </c>
      <c r="E51" s="15">
        <f>$C$13/(1+$C$12*D27)*(1+$C$10*D27)</f>
        <v>108.24950819672132</v>
      </c>
      <c r="F51" s="15">
        <f>$C$13/(1+$C$12*E27)*(1+$C$10*E27)</f>
        <v>111.01999999999998</v>
      </c>
      <c r="G51" t="s">
        <v>34</v>
      </c>
    </row>
    <row r="55" spans="1:7" x14ac:dyDescent="0.25">
      <c r="C55" s="5"/>
      <c r="D55" s="5"/>
      <c r="E55" s="5"/>
      <c r="F55" s="5"/>
    </row>
    <row r="56" spans="1:7" x14ac:dyDescent="0.25">
      <c r="C56" s="5"/>
      <c r="D56" s="5"/>
      <c r="E56" s="5"/>
      <c r="F56" s="5"/>
    </row>
    <row r="57" spans="1:7" x14ac:dyDescent="0.25">
      <c r="C57">
        <f>C51</f>
        <v>102.34</v>
      </c>
      <c r="D57">
        <f t="shared" ref="D57:F57" si="2">D51</f>
        <v>105.36</v>
      </c>
      <c r="E57">
        <f t="shared" si="2"/>
        <v>108.24950819672132</v>
      </c>
      <c r="F57">
        <f t="shared" si="2"/>
        <v>111.01999999999998</v>
      </c>
    </row>
    <row r="58" spans="1:7" x14ac:dyDescent="0.25">
      <c r="C58" s="21"/>
      <c r="D58" s="21"/>
      <c r="E58" s="21"/>
      <c r="F58" s="21"/>
    </row>
    <row r="59" spans="1:7" x14ac:dyDescent="0.25">
      <c r="C59" s="21"/>
      <c r="D59" s="21"/>
      <c r="E59" s="21"/>
      <c r="F59" s="21"/>
    </row>
    <row r="60" spans="1:7" x14ac:dyDescent="0.25">
      <c r="C60" s="21"/>
      <c r="D60" s="21"/>
      <c r="E60" s="21"/>
      <c r="F60" s="21"/>
      <c r="G60" t="s">
        <v>35</v>
      </c>
    </row>
    <row r="61" spans="1:7" x14ac:dyDescent="0.25">
      <c r="C61">
        <f>C50</f>
        <v>97.01</v>
      </c>
      <c r="D61">
        <f t="shared" ref="D61:F61" si="3">D50</f>
        <v>94.92</v>
      </c>
      <c r="E61">
        <f t="shared" si="3"/>
        <v>92.918032786885249</v>
      </c>
      <c r="F61">
        <f t="shared" si="3"/>
        <v>90.999999999999986</v>
      </c>
      <c r="G61" t="s">
        <v>37</v>
      </c>
    </row>
    <row r="62" spans="1:7" x14ac:dyDescent="0.25">
      <c r="C62" s="22"/>
      <c r="D62" s="22"/>
      <c r="E62" s="22"/>
      <c r="F62" s="22"/>
    </row>
    <row r="63" spans="1:7" x14ac:dyDescent="0.25">
      <c r="C63" s="22"/>
      <c r="D63" s="22"/>
      <c r="E63" s="22"/>
      <c r="F63" s="22"/>
    </row>
    <row r="64" spans="1:7" x14ac:dyDescent="0.25">
      <c r="C64" t="s">
        <v>36</v>
      </c>
    </row>
    <row r="65" spans="3:6" x14ac:dyDescent="0.25">
      <c r="C65" s="23">
        <f>C49/C61</f>
        <v>1.0232965673641892</v>
      </c>
      <c r="D65" s="23">
        <f t="shared" ref="D65:F65" si="4">D49/D61</f>
        <v>1.0429835651074588</v>
      </c>
      <c r="E65" s="23">
        <f t="shared" si="4"/>
        <v>1.0616884262526465</v>
      </c>
      <c r="F65" s="23">
        <f t="shared" si="4"/>
        <v>1.076703296703297</v>
      </c>
    </row>
  </sheetData>
  <mergeCells count="7">
    <mergeCell ref="A51:B51"/>
    <mergeCell ref="A1:B1"/>
    <mergeCell ref="F26:I26"/>
    <mergeCell ref="F25:I25"/>
    <mergeCell ref="B26:E26"/>
    <mergeCell ref="B25:E25"/>
    <mergeCell ref="A50:B50"/>
  </mergeCells>
  <conditionalFormatting sqref="B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I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I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1097-9D38-425C-A53E-F950A153FB1D}">
  <dimension ref="A12:Q49"/>
  <sheetViews>
    <sheetView tabSelected="1" topLeftCell="A37" workbookViewId="0">
      <selection activeCell="D49" sqref="D49"/>
    </sheetView>
  </sheetViews>
  <sheetFormatPr defaultRowHeight="15" x14ac:dyDescent="0.25"/>
  <cols>
    <col min="1" max="1" width="18" customWidth="1"/>
    <col min="3" max="3" width="12.5703125" bestFit="1" customWidth="1"/>
  </cols>
  <sheetData>
    <row r="12" spans="1:17" x14ac:dyDescent="0.25">
      <c r="A12" s="3" t="s">
        <v>4</v>
      </c>
      <c r="B12" t="s">
        <v>5</v>
      </c>
      <c r="C12" s="11">
        <v>100000</v>
      </c>
      <c r="Q12" t="s">
        <v>56</v>
      </c>
    </row>
    <row r="13" spans="1:17" x14ac:dyDescent="0.25">
      <c r="A13" s="3" t="s">
        <v>39</v>
      </c>
      <c r="B13" t="s">
        <v>6</v>
      </c>
      <c r="C13" s="12">
        <v>0.22</v>
      </c>
      <c r="L13" t="s">
        <v>54</v>
      </c>
    </row>
    <row r="14" spans="1:17" x14ac:dyDescent="0.25">
      <c r="A14" s="3" t="s">
        <v>8</v>
      </c>
      <c r="B14" t="s">
        <v>9</v>
      </c>
      <c r="C14" s="24">
        <v>1</v>
      </c>
      <c r="D14" s="9">
        <v>0.25</v>
      </c>
      <c r="P14" t="s">
        <v>55</v>
      </c>
    </row>
    <row r="15" spans="1:17" x14ac:dyDescent="0.25">
      <c r="A15" s="3" t="s">
        <v>41</v>
      </c>
      <c r="B15" t="s">
        <v>6</v>
      </c>
      <c r="C15" s="25">
        <v>5.5E-2</v>
      </c>
      <c r="J15" t="s">
        <v>47</v>
      </c>
    </row>
    <row r="16" spans="1:17" x14ac:dyDescent="0.25">
      <c r="M16" t="s">
        <v>50</v>
      </c>
    </row>
    <row r="17" spans="1:16" x14ac:dyDescent="0.25">
      <c r="M17" s="30" t="s">
        <v>51</v>
      </c>
    </row>
    <row r="18" spans="1:16" x14ac:dyDescent="0.25">
      <c r="A18" s="26" t="s">
        <v>42</v>
      </c>
      <c r="B18" s="26"/>
      <c r="C18" s="26"/>
      <c r="D18" s="26"/>
      <c r="E18" s="26"/>
      <c r="F18" s="26"/>
      <c r="G18" s="26"/>
      <c r="H18" s="26"/>
      <c r="M18" s="30" t="s">
        <v>52</v>
      </c>
    </row>
    <row r="20" spans="1:16" x14ac:dyDescent="0.25">
      <c r="B20" t="s">
        <v>40</v>
      </c>
      <c r="C20" s="15">
        <f>$C$12*(1+$C$13*C14)*(1+$C$15)^-C14</f>
        <v>115639.81042654028</v>
      </c>
      <c r="D20" s="15">
        <f>$C$12*(1+$C$13*D14)*(1+$C$15)^-D14</f>
        <v>104097.27111289641</v>
      </c>
    </row>
    <row r="21" spans="1:16" x14ac:dyDescent="0.25">
      <c r="A21" t="s">
        <v>43</v>
      </c>
      <c r="B21" t="s">
        <v>44</v>
      </c>
      <c r="C21" s="27">
        <f>RATE(C14, ,-$C$12,C20)</f>
        <v>0.15639810426540265</v>
      </c>
      <c r="D21" s="28">
        <f>RATE(D14, ,-$C$12,D20)</f>
        <v>0.17424137499962741</v>
      </c>
      <c r="J21">
        <v>0</v>
      </c>
      <c r="P21" t="s">
        <v>48</v>
      </c>
    </row>
    <row r="22" spans="1:16" x14ac:dyDescent="0.25">
      <c r="P22" t="s">
        <v>49</v>
      </c>
    </row>
    <row r="24" spans="1:16" x14ac:dyDescent="0.25">
      <c r="A24" s="26" t="s">
        <v>45</v>
      </c>
    </row>
    <row r="26" spans="1:16" x14ac:dyDescent="0.25">
      <c r="B26" t="s">
        <v>46</v>
      </c>
      <c r="C26" s="29">
        <f>($C$13-$C$15)/(1+$C$15)</f>
        <v>0.15639810426540285</v>
      </c>
    </row>
    <row r="32" spans="1:16" x14ac:dyDescent="0.25">
      <c r="A32" s="3" t="s">
        <v>53</v>
      </c>
      <c r="B32" t="s">
        <v>5</v>
      </c>
      <c r="C32" s="11">
        <v>1000000</v>
      </c>
    </row>
    <row r="33" spans="1:9" x14ac:dyDescent="0.25">
      <c r="A33" s="3" t="s">
        <v>57</v>
      </c>
      <c r="B33" t="s">
        <v>6</v>
      </c>
      <c r="C33" s="12">
        <v>0.08</v>
      </c>
    </row>
    <row r="34" spans="1:9" x14ac:dyDescent="0.25">
      <c r="A34" s="3" t="s">
        <v>58</v>
      </c>
      <c r="B34" t="s">
        <v>59</v>
      </c>
      <c r="C34" s="24">
        <v>12</v>
      </c>
    </row>
    <row r="35" spans="1:9" x14ac:dyDescent="0.25">
      <c r="A35" s="3" t="s">
        <v>8</v>
      </c>
      <c r="B35" t="s">
        <v>9</v>
      </c>
      <c r="C35" s="24">
        <v>1</v>
      </c>
    </row>
    <row r="36" spans="1:9" x14ac:dyDescent="0.25">
      <c r="A36" s="3" t="s">
        <v>41</v>
      </c>
      <c r="B36" t="s">
        <v>6</v>
      </c>
      <c r="C36" s="31">
        <v>0.2</v>
      </c>
    </row>
    <row r="39" spans="1:9" x14ac:dyDescent="0.25">
      <c r="A39" s="26" t="s">
        <v>42</v>
      </c>
      <c r="B39" s="26"/>
      <c r="C39" s="26"/>
      <c r="D39" s="26"/>
    </row>
    <row r="41" spans="1:9" x14ac:dyDescent="0.25">
      <c r="B41" t="s">
        <v>40</v>
      </c>
      <c r="C41" s="32">
        <f>$C$32*(1+$C$33/$C$34)^($C$34*$C$35)*(1+$C$36)^-$C$35</f>
        <v>902499.58900625841</v>
      </c>
    </row>
    <row r="42" spans="1:9" x14ac:dyDescent="0.25">
      <c r="B42" t="s">
        <v>44</v>
      </c>
      <c r="C42" s="27">
        <f>RATE(C35, ,-C32,C41)</f>
        <v>-9.7500410993741654E-2</v>
      </c>
      <c r="E42" t="s">
        <v>60</v>
      </c>
    </row>
    <row r="43" spans="1:9" x14ac:dyDescent="0.25">
      <c r="E43" s="33">
        <f>-C32*C42</f>
        <v>97500.410993741651</v>
      </c>
      <c r="F43" t="s">
        <v>38</v>
      </c>
      <c r="G43" t="s">
        <v>61</v>
      </c>
      <c r="I43" s="4">
        <v>0.13</v>
      </c>
    </row>
    <row r="44" spans="1:9" x14ac:dyDescent="0.25">
      <c r="E44" s="16">
        <f>E43*I43</f>
        <v>12675.053429186415</v>
      </c>
      <c r="F44" s="30" t="s">
        <v>62</v>
      </c>
    </row>
    <row r="47" spans="1:9" x14ac:dyDescent="0.25">
      <c r="A47" s="26" t="s">
        <v>45</v>
      </c>
    </row>
    <row r="49" spans="2:3" x14ac:dyDescent="0.25">
      <c r="B49" t="s">
        <v>46</v>
      </c>
      <c r="C49" s="29">
        <f>(C33-C36)/(1+C36)</f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2022-03-28T14:09:38Z</dcterms:modified>
</cp:coreProperties>
</file>