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0C6E710B-D369-844F-86CF-A6DAF7E78795}" xr6:coauthVersionLast="45" xr6:coauthVersionMax="45" xr10:uidLastSave="{00000000-0000-0000-0000-000000000000}"/>
  <bookViews>
    <workbookView xWindow="0" yWindow="0" windowWidth="28800" windowHeight="18000" xr2:uid="{5746141D-E7E8-714E-A98D-1CE69C8603B7}"/>
  </bookViews>
  <sheets>
    <sheet name="number of infections" sheetId="3" r:id="rId1"/>
    <sheet name="infection percentage" sheetId="4" r:id="rId2"/>
    <sheet name="infection odds" sheetId="2" r:id="rId3"/>
    <sheet name="data" sheetId="1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L17" i="1"/>
  <c r="M17" i="1" s="1"/>
  <c r="K17" i="1"/>
  <c r="L16" i="1"/>
  <c r="K16" i="1"/>
  <c r="L15" i="1"/>
  <c r="N15" i="1" s="1"/>
  <c r="K15" i="1"/>
  <c r="L14" i="1"/>
  <c r="K14" i="1"/>
  <c r="L13" i="1"/>
  <c r="M13" i="1" s="1"/>
  <c r="K13" i="1"/>
  <c r="L12" i="1"/>
  <c r="K12" i="1"/>
  <c r="L11" i="1"/>
  <c r="N11" i="1" s="1"/>
  <c r="K11" i="1"/>
  <c r="L10" i="1"/>
  <c r="K10" i="1"/>
  <c r="L9" i="1"/>
  <c r="M9" i="1" s="1"/>
  <c r="K9" i="1"/>
  <c r="L8" i="1"/>
  <c r="K8" i="1"/>
  <c r="L7" i="1"/>
  <c r="N7" i="1" s="1"/>
  <c r="K7" i="1"/>
  <c r="L6" i="1"/>
  <c r="K6" i="1"/>
  <c r="L5" i="1"/>
  <c r="K5" i="1"/>
  <c r="L4" i="1"/>
  <c r="K4" i="1"/>
  <c r="L3" i="1"/>
  <c r="K3" i="1"/>
  <c r="L2" i="1"/>
  <c r="K2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C2" i="1"/>
  <c r="G2" i="1" s="1"/>
  <c r="J2" i="1" s="1"/>
  <c r="C3" i="1"/>
  <c r="G3" i="1" s="1"/>
  <c r="C4" i="1"/>
  <c r="G4" i="1" s="1"/>
  <c r="J4" i="1" s="1"/>
  <c r="C5" i="1"/>
  <c r="G5" i="1" s="1"/>
  <c r="J5" i="1" s="1"/>
  <c r="C6" i="1"/>
  <c r="G6" i="1" s="1"/>
  <c r="J6" i="1" s="1"/>
  <c r="C7" i="1"/>
  <c r="G7" i="1" s="1"/>
  <c r="C8" i="1"/>
  <c r="F8" i="1" s="1"/>
  <c r="C9" i="1"/>
  <c r="G9" i="1" s="1"/>
  <c r="J9" i="1" s="1"/>
  <c r="C10" i="1"/>
  <c r="G10" i="1" s="1"/>
  <c r="C11" i="1"/>
  <c r="G11" i="1" s="1"/>
  <c r="C12" i="1"/>
  <c r="F12" i="1" s="1"/>
  <c r="C13" i="1"/>
  <c r="G13" i="1" s="1"/>
  <c r="J13" i="1" s="1"/>
  <c r="C14" i="1"/>
  <c r="G14" i="1" s="1"/>
  <c r="C15" i="1"/>
  <c r="G15" i="1" s="1"/>
  <c r="C16" i="1"/>
  <c r="F16" i="1" s="1"/>
  <c r="C17" i="1"/>
  <c r="G17" i="1" s="1"/>
  <c r="C18" i="1"/>
  <c r="G18" i="1" s="1"/>
  <c r="J18" i="1" s="1"/>
  <c r="N2" i="1"/>
  <c r="N4" i="1"/>
  <c r="N6" i="1"/>
  <c r="N8" i="1"/>
  <c r="N9" i="1"/>
  <c r="N10" i="1"/>
  <c r="N12" i="1"/>
  <c r="N13" i="1"/>
  <c r="N14" i="1"/>
  <c r="N17" i="1"/>
  <c r="N18" i="1"/>
  <c r="M2" i="1"/>
  <c r="M4" i="1"/>
  <c r="M6" i="1"/>
  <c r="M7" i="1"/>
  <c r="M8" i="1"/>
  <c r="M10" i="1"/>
  <c r="M11" i="1"/>
  <c r="M12" i="1"/>
  <c r="M14" i="1"/>
  <c r="M15" i="1"/>
  <c r="M18" i="1"/>
  <c r="M16" i="1" l="1"/>
  <c r="N16" i="1"/>
  <c r="I10" i="1"/>
  <c r="J10" i="1"/>
  <c r="I17" i="1"/>
  <c r="J17" i="1"/>
  <c r="I18" i="1"/>
  <c r="I6" i="1"/>
  <c r="I13" i="1"/>
  <c r="I9" i="1"/>
  <c r="I5" i="1"/>
  <c r="I14" i="1"/>
  <c r="J14" i="1"/>
  <c r="J15" i="1"/>
  <c r="J11" i="1"/>
  <c r="J7" i="1"/>
  <c r="J3" i="1"/>
  <c r="I4" i="1"/>
  <c r="G16" i="1"/>
  <c r="J16" i="1" s="1"/>
  <c r="G12" i="1"/>
  <c r="J12" i="1" s="1"/>
  <c r="G8" i="1"/>
  <c r="J8" i="1" s="1"/>
  <c r="I15" i="1"/>
  <c r="I11" i="1"/>
  <c r="I7" i="1"/>
  <c r="I3" i="1"/>
  <c r="I2" i="1"/>
  <c r="N3" i="1"/>
  <c r="E17" i="1"/>
  <c r="E13" i="1"/>
  <c r="F15" i="1"/>
  <c r="F11" i="1"/>
  <c r="F7" i="1"/>
  <c r="F3" i="1"/>
  <c r="E18" i="1"/>
  <c r="E14" i="1"/>
  <c r="E10" i="1"/>
  <c r="E6" i="1"/>
  <c r="F2" i="1"/>
  <c r="M3" i="1"/>
  <c r="N5" i="1"/>
  <c r="M5" i="1"/>
  <c r="E9" i="1"/>
  <c r="E5" i="1"/>
  <c r="E16" i="1"/>
  <c r="E12" i="1"/>
  <c r="E8" i="1"/>
  <c r="E4" i="1"/>
  <c r="E15" i="1"/>
  <c r="E11" i="1"/>
  <c r="E7" i="1"/>
  <c r="E3" i="1"/>
  <c r="E2" i="1"/>
  <c r="F10" i="1"/>
  <c r="F6" i="1"/>
  <c r="F4" i="1"/>
  <c r="F17" i="1"/>
  <c r="F13" i="1"/>
  <c r="F9" i="1"/>
  <c r="F5" i="1"/>
  <c r="F18" i="1"/>
  <c r="F14" i="1"/>
  <c r="I16" i="1" l="1"/>
  <c r="I8" i="1"/>
  <c r="I12" i="1"/>
</calcChain>
</file>

<file path=xl/sharedStrings.xml><?xml version="1.0" encoding="utf-8"?>
<sst xmlns="http://schemas.openxmlformats.org/spreadsheetml/2006/main" count="16" uniqueCount="16">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</sst>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</cellXfs>
  <cellStyles count="2">
    <cellStyle name="Heading 3" xfId="1" builtinId="1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>
                <a:latin typeface="Helvetica" pitchFamily="2" charset="0"/>
              </a:rPr>
              <a:t>Number</a:t>
            </a:r>
            <a:r>
              <a:rPr lang="en-US" sz="2400" b="1" i="0" baseline="0">
                <a:latin typeface="Helvetica" pitchFamily="2" charset="0"/>
              </a:rPr>
              <a:t> of Infections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data!$C$2:$C$16</c:f>
              <c:numCache>
                <c:formatCode>General</c:formatCode>
                <c:ptCount val="15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  <c:pt idx="14">
                  <c:v>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data!$E$2:$E$16</c:f>
              <c:numCache>
                <c:formatCode>General</c:formatCode>
                <c:ptCount val="15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  <c:pt idx="14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data!$F$1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1.6949152542371638E-3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layout>
                <c:manualLayout>
                  <c:x val="0"/>
                  <c:y val="1.3559322033898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layout>
                <c:manualLayout>
                  <c:x val="0"/>
                  <c:y val="2.2033898305084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layout>
                <c:manualLayout>
                  <c:x val="-1.2429234947490705E-16"/>
                  <c:y val="8.47457627118637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layout>
                <c:manualLayout>
                  <c:x val="-1.2429234947490705E-16"/>
                  <c:y val="1.1864406779660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layout>
                <c:manualLayout>
                  <c:x val="-1.6949152542374123E-3"/>
                  <c:y val="-6.214617473745352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dLbl>
              <c:idx val="14"/>
              <c:layout>
                <c:manualLayout>
                  <c:x val="0"/>
                  <c:y val="-2.2033898305084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0F-4244-96A2-807873A80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data!$F$2:$F$16</c:f>
              <c:numCache>
                <c:formatCode>General</c:formatCode>
                <c:ptCount val="15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  <c:pt idx="14">
                  <c:v>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 baseline="0">
                <a:latin typeface="Helvetica" pitchFamily="2" charset="0"/>
              </a:rPr>
              <a:t>Infection Percentage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data!$G$2:$G$16</c:f>
              <c:numCache>
                <c:formatCode>0.00%</c:formatCode>
                <c:ptCount val="15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  <c:pt idx="14">
                  <c:v>2.0745988928250296E-2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data!$I$2:$I$16</c:f>
              <c:numCache>
                <c:formatCode>0.00%</c:formatCode>
                <c:ptCount val="15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  <c:pt idx="14">
                  <c:v>8.2983955713001184E-3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data!$J$1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2146174737453527E-17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layout>
                <c:manualLayout>
                  <c:x val="0"/>
                  <c:y val="8.474576271186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layout>
                <c:manualLayout>
                  <c:x val="0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2"/>
              <c:layout>
                <c:manualLayout>
                  <c:x val="0"/>
                  <c:y val="1.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layout>
                <c:manualLayout>
                  <c:x val="0"/>
                  <c:y val="5.084745762711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dLbl>
              <c:idx val="14"/>
              <c:layout>
                <c:manualLayout>
                  <c:x val="0"/>
                  <c:y val="-2.5423728813559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2-1848-8D14-2279B6F7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data!$J$2:$J$16</c:f>
              <c:numCache>
                <c:formatCode>0.00%</c:formatCode>
                <c:ptCount val="15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  <c:pt idx="14">
                  <c:v>2.4895186713900355E-2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>
                <a:latin typeface="Helvetica" pitchFamily="2" charset="0"/>
              </a:rPr>
              <a:t>One-in-X</a:t>
            </a:r>
            <a:r>
              <a:rPr lang="en-US" sz="2400" b="1" i="0" baseline="0">
                <a:latin typeface="Helvetica" pitchFamily="2" charset="0"/>
              </a:rPr>
              <a:t> Infection Odds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data!$L$2:$L$16</c:f>
              <c:numCache>
                <c:formatCode>0</c:formatCode>
                <c:ptCount val="15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  <c:pt idx="14">
                  <c:v>34.430063409175681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data!$M$2:$M$16</c:f>
              <c:numCache>
                <c:formatCode>0</c:formatCode>
                <c:ptCount val="15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  <c:pt idx="14">
                  <c:v>13.772025363670274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data!$N$1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data!$N$2:$N$16</c:f>
              <c:numCache>
                <c:formatCode>0</c:formatCode>
                <c:ptCount val="15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  <c:pt idx="14">
                  <c:v>41.316076091010814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0.44746</cdr:x>
      <cdr:y>0.92542</cdr:y>
    </cdr:from>
    <cdr:to>
      <cdr:x>1</cdr:x>
      <cdr:y>0.95424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3352800" y="6934200"/>
          <a:ext cx="41402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source: </a:t>
          </a:r>
          <a:r>
            <a:rPr lang="en-US" sz="12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2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0.11017</cdr:x>
      <cdr:y>0.25763</cdr:y>
    </cdr:from>
    <cdr:to>
      <cdr:x>0.52373</cdr:x>
      <cdr:y>0.35254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C04FA3-4C1D-104C-9CF8-D4910BADB4DA}"/>
            </a:ext>
          </a:extLst>
        </cdr:cNvPr>
        <cdr:cNvSpPr txBox="1"/>
      </cdr:nvSpPr>
      <cdr:spPr>
        <a:xfrm xmlns:a="http://schemas.openxmlformats.org/drawingml/2006/main">
          <a:off x="825500" y="1930400"/>
          <a:ext cx="30988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Helvetica" pitchFamily="2" charset="0"/>
            </a:rPr>
            <a:t>The bars</a:t>
          </a:r>
          <a:r>
            <a:rPr lang="en-US" sz="1600" baseline="0">
              <a:latin typeface="Helvetica" pitchFamily="2" charset="0"/>
            </a:rPr>
            <a:t> illustrate the range of possible infections, from 5x to 7x the confirmed case count.</a:t>
          </a:r>
          <a:endParaRPr lang="en-US" sz="1600">
            <a:latin typeface="Helvetica" pitchFamily="2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0.44746</cdr:x>
      <cdr:y>0.92542</cdr:y>
    </cdr:from>
    <cdr:to>
      <cdr:x>1</cdr:x>
      <cdr:y>0.95424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B6C67-ABC4-EC4D-BA80-680BA1D6535C}"/>
            </a:ext>
          </a:extLst>
        </cdr:cNvPr>
        <cdr:cNvSpPr txBox="1"/>
      </cdr:nvSpPr>
      <cdr:spPr>
        <a:xfrm xmlns:a="http://schemas.openxmlformats.org/drawingml/2006/main">
          <a:off x="3352800" y="6934200"/>
          <a:ext cx="41402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source: </a:t>
          </a:r>
          <a:r>
            <a:rPr lang="en-US" sz="12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2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0.12542</cdr:x>
      <cdr:y>0.21864</cdr:y>
    </cdr:from>
    <cdr:to>
      <cdr:x>0.77797</cdr:x>
      <cdr:y>0.31356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F50128-A32A-3744-B700-B421E24B7189}"/>
            </a:ext>
          </a:extLst>
        </cdr:cNvPr>
        <cdr:cNvSpPr txBox="1"/>
      </cdr:nvSpPr>
      <cdr:spPr>
        <a:xfrm xmlns:a="http://schemas.openxmlformats.org/drawingml/2006/main">
          <a:off x="939800" y="1638300"/>
          <a:ext cx="48895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latin typeface="Helvetica" pitchFamily="2" charset="0"/>
            </a:rPr>
            <a:t>The bars</a:t>
          </a:r>
          <a:r>
            <a:rPr lang="en-US" sz="1600" baseline="0">
              <a:latin typeface="Helvetica" pitchFamily="2" charset="0"/>
            </a:rPr>
            <a:t> illustrate the range of possible infection percentages, as the range of infection counts varies from 5x to 7x the confirmed case count.</a:t>
          </a:r>
          <a:endParaRPr lang="en-US" sz="1600">
            <a:latin typeface="Helvetica" pitchFamily="2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34</xdr:row>
      <xdr:rowOff>63500</xdr:rowOff>
    </xdr:from>
    <xdr:to>
      <xdr:col>5</xdr:col>
      <xdr:colOff>508000</xdr:colOff>
      <xdr:row>35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81B6C67-ABC4-EC4D-BA80-680BA1D6535C}"/>
            </a:ext>
          </a:extLst>
        </xdr:cNvPr>
        <xdr:cNvSpPr txBox="1"/>
      </xdr:nvSpPr>
      <xdr:spPr>
        <a:xfrm>
          <a:off x="495300" y="6972300"/>
          <a:ext cx="4140200" cy="215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source: </a:t>
          </a:r>
          <a:r>
            <a:rPr lang="en-US" sz="1200">
              <a:latin typeface="Helvetica" pitchFamily="2" charset="0"/>
            </a:rPr>
            <a:t>https://www.floridadisaster.org/news-media/news/</a:t>
          </a:r>
          <a:endParaRPr lang="en-US" sz="12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0.29153</cdr:x>
      <cdr:y>0.11017</cdr:y>
    </cdr:from>
    <cdr:to>
      <cdr:x>1</cdr:x>
      <cdr:y>0.21186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C86D55-AD5D-0647-BDF9-E042E5833A90}"/>
            </a:ext>
          </a:extLst>
        </cdr:cNvPr>
        <cdr:cNvSpPr txBox="1"/>
      </cdr:nvSpPr>
      <cdr:spPr>
        <a:xfrm xmlns:a="http://schemas.openxmlformats.org/drawingml/2006/main">
          <a:off x="2184400" y="825500"/>
          <a:ext cx="5308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latin typeface="Helvetica" pitchFamily="2" charset="0"/>
            </a:rPr>
            <a:t>The bars</a:t>
          </a:r>
          <a:r>
            <a:rPr lang="en-US" sz="1600" baseline="0">
              <a:latin typeface="Helvetica" pitchFamily="2" charset="0"/>
            </a:rPr>
            <a:t> illustrate the range of possible odds of a single person having been infected, as the range of infection counts varies from 5x to 7x the confirmed case count.</a:t>
          </a:r>
          <a:endParaRPr lang="en-US" sz="1600">
            <a:latin typeface="Helvetica" pitchFamily="2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 to seven.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O18" totalsRowShown="0" headerRowDxfId="16" dataDxfId="15" headerRowCellStyle="Heading 3">
  <autoFilter ref="A1:O18" xr:uid="{550F0C45-D7F8-B94B-924D-6E337BF889A7}"/>
  <tableColumns count="15">
    <tableColumn id="1" xr3:uid="{5A8F4760-7ADB-5643-B32D-8C30EC7E1E18}" name="date" dataDxfId="14"/>
    <tableColumn id="2" xr3:uid="{1A056131-5760-2749-834E-BF55DAB2649A}" name="cases" dataDxfId="13"/>
    <tableColumn id="8" xr3:uid="{C899EFA6-17F8-B447-A1DB-6D7083A2F531}" name="infection count estimating 5x cases infected" dataDxfId="12">
      <calculatedColumnFormula>Table2[[#This Row],[cases]]*5</calculatedColumnFormula>
    </tableColumn>
    <tableColumn id="9" xr3:uid="{9DA1C9E0-36F7-DE43-8448-4D8CE8B57839}" name="infection count, estimating 7x cases infected" dataDxfId="11">
      <calculatedColumnFormula>Table2[[#This Row],[cases]]*7</calculatedColumnFormula>
    </tableColumn>
    <tableColumn id="11" xr3:uid="{DF5E18EF-399D-9948-A8F2-9862C2232353}" name="infection count difference" dataDxfId="10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9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8">
      <calculatedColumnFormula>Table2[[#This Row],[infection count estimating 5x cases infected]]/$O$3</calculatedColumnFormula>
    </tableColumn>
    <tableColumn id="13" xr3:uid="{1109EB50-6E0E-5D49-923A-162321C9390D}" name="infection percentage, estimating 7x cases infected" dataDxfId="7">
      <calculatedColumnFormula>Table2[[#This Row],[infection count, estimating 7x cases infected]]/$O$3</calculatedColumnFormula>
    </tableColumn>
    <tableColumn id="14" xr3:uid="{238DA9D3-166B-A04A-B1CF-89D64E5C9BCE}" name="infection percentage difference" dataDxfId="6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5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4">
      <calculatedColumnFormula>$O$3/(Table2[[#This Row],[cases]]*5)</calculatedColumnFormula>
    </tableColumn>
    <tableColumn id="4" xr3:uid="{244EEAB7-EA2F-9142-A896-C40C6D4A9BE9}" name="1-in-X odds, estimating 7x cases infected" dataDxfId="3">
      <calculatedColumnFormula>$O$3/(Table2[[#This Row],[cases]]*7)</calculatedColumnFormula>
    </tableColumn>
    <tableColumn id="5" xr3:uid="{8F986CA1-2145-0B4C-AAAE-6153D0E4F495}" name="1-in-X odds difference" dataDxfId="2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1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tabSelected="1" workbookViewId="0">
      <selection activeCell="K18" sqref="K1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workbookViewId="0">
      <selection activeCell="K30" sqref="K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workbookViewId="0">
      <selection activeCell="L15" sqref="L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O18"/>
  <sheetViews>
    <sheetView workbookViewId="0">
      <selection activeCell="C23" sqref="C23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6.6640625" customWidth="1"/>
    <col min="4" max="4" width="15.6640625" customWidth="1"/>
    <col min="5" max="5" width="10.83203125" customWidth="1"/>
    <col min="6" max="6" width="9" customWidth="1"/>
    <col min="7" max="8" width="15.83203125" style="17" customWidth="1"/>
    <col min="9" max="9" width="12.6640625" style="17" customWidth="1"/>
    <col min="10" max="10" width="12.83203125" style="17" customWidth="1"/>
    <col min="11" max="11" width="14" customWidth="1"/>
    <col min="12" max="12" width="15.33203125" customWidth="1"/>
    <col min="13" max="13" width="11.5" style="4" customWidth="1"/>
    <col min="14" max="14" width="8.1640625" style="4" customWidth="1"/>
    <col min="15" max="15" width="18.1640625" style="4" customWidth="1"/>
    <col min="16" max="16" width="87.83203125" customWidth="1"/>
  </cols>
  <sheetData>
    <row r="1" spans="1:15" s="2" customFormat="1" ht="81" customHeight="1" thickBot="1" x14ac:dyDescent="0.25">
      <c r="A1" s="6" t="s">
        <v>0</v>
      </c>
      <c r="B1" s="6" t="s">
        <v>1</v>
      </c>
      <c r="C1" s="7" t="s">
        <v>5</v>
      </c>
      <c r="D1" s="7" t="s">
        <v>4</v>
      </c>
      <c r="E1" s="7" t="s">
        <v>8</v>
      </c>
      <c r="F1" s="7" t="s">
        <v>6</v>
      </c>
      <c r="G1" s="14" t="s">
        <v>11</v>
      </c>
      <c r="H1" s="14" t="s">
        <v>10</v>
      </c>
      <c r="I1" s="14" t="s">
        <v>12</v>
      </c>
      <c r="J1" s="14" t="s">
        <v>13</v>
      </c>
      <c r="K1" s="7" t="s">
        <v>2</v>
      </c>
      <c r="L1" s="7" t="s">
        <v>3</v>
      </c>
      <c r="M1" s="8" t="s">
        <v>9</v>
      </c>
      <c r="N1" s="8" t="s">
        <v>7</v>
      </c>
      <c r="O1" s="11" t="s">
        <v>14</v>
      </c>
    </row>
    <row r="2" spans="1:15" ht="17" x14ac:dyDescent="0.2">
      <c r="A2" s="9">
        <v>43913</v>
      </c>
      <c r="B2" s="10">
        <v>33</v>
      </c>
      <c r="C2" s="10">
        <f>Table2[[#This Row],[cases]]*5</f>
        <v>165</v>
      </c>
      <c r="D2" s="10">
        <f>Table2[[#This Row],[cases]]*7</f>
        <v>231</v>
      </c>
      <c r="E2" s="10">
        <f>Table2[[#This Row],[infection count, estimating 7x cases infected]]-Table2[[#This Row],[infection count estimating 5x cases infected]]</f>
        <v>66</v>
      </c>
      <c r="F2" s="10">
        <f>(Table2[[#This Row],[infection count estimating 5x cases infected]]+Table2[[#This Row],[infection count, estimating 7x cases infected]])/2</f>
        <v>198</v>
      </c>
      <c r="G2" s="15">
        <f>Table2[[#This Row],[infection count estimating 5x cases infected]]/$O$3</f>
        <v>1.7875134063505477E-3</v>
      </c>
      <c r="H2" s="15">
        <f>Table2[[#This Row],[infection count, estimating 7x cases infected]]/$O$3</f>
        <v>2.5025187688907666E-3</v>
      </c>
      <c r="I2" s="15">
        <f>Table2[[#This Row],[infection percentage, estimating 7x cases infected]]-Table2[[#This Row],[infection percentage, estimating 5x cases infected]]</f>
        <v>7.1500536254021888E-4</v>
      </c>
      <c r="J2" s="15">
        <f>(Table2[[#This Row],[infection percentage, estimating 5x cases infected]]+Table2[[#This Row],[infection percentage, estimating 7x cases infected]])/2</f>
        <v>2.1450160876206573E-3</v>
      </c>
      <c r="K2" s="13">
        <f>$O$3/(Table2[[#This Row],[cases]]*5)</f>
        <v>559.43636363636358</v>
      </c>
      <c r="L2" s="13">
        <f>$O$3/(Table2[[#This Row],[cases]]*7)</f>
        <v>399.59740259740261</v>
      </c>
      <c r="M2" s="3">
        <f>Table2[[#This Row],[1-in-X odds, estimating 5x cases infected]]-Table2[[#This Row],[1-in-X odds, estimating 7x cases infected]]</f>
        <v>159.83896103896097</v>
      </c>
      <c r="N2" s="5">
        <f>(Table2[[#This Row],[1-in-X odds, estimating 5x cases infected]]+Table2[[#This Row],[1-in-X odds, estimating 7x cases infected]])/2</f>
        <v>479.51688311688309</v>
      </c>
      <c r="O2" s="12" t="s">
        <v>15</v>
      </c>
    </row>
    <row r="3" spans="1:15" x14ac:dyDescent="0.2">
      <c r="A3" s="9">
        <v>43914</v>
      </c>
      <c r="B3" s="10">
        <v>46</v>
      </c>
      <c r="C3" s="10">
        <f>Table2[[#This Row],[cases]]*5</f>
        <v>230</v>
      </c>
      <c r="D3" s="10">
        <f>Table2[[#This Row],[cases]]*7</f>
        <v>322</v>
      </c>
      <c r="E3" s="10">
        <f>Table2[[#This Row],[infection count, estimating 7x cases infected]]-Table2[[#This Row],[infection count estimating 5x cases infected]]</f>
        <v>92</v>
      </c>
      <c r="F3" s="10">
        <f>(Table2[[#This Row],[infection count estimating 5x cases infected]]+Table2[[#This Row],[infection count, estimating 7x cases infected]])/2</f>
        <v>276</v>
      </c>
      <c r="G3" s="15">
        <f>Table2[[#This Row],[infection count estimating 5x cases infected]]/$O$3</f>
        <v>2.4916853543068239E-3</v>
      </c>
      <c r="H3" s="15">
        <f>Table2[[#This Row],[infection count, estimating 7x cases infected]]/$O$3</f>
        <v>3.4883594960295537E-3</v>
      </c>
      <c r="I3" s="15">
        <f>Table2[[#This Row],[infection percentage, estimating 7x cases infected]]-Table2[[#This Row],[infection percentage, estimating 5x cases infected]]</f>
        <v>9.9667414172272982E-4</v>
      </c>
      <c r="J3" s="15">
        <f>(Table2[[#This Row],[infection percentage, estimating 5x cases infected]]+Table2[[#This Row],[infection percentage, estimating 7x cases infected]])/2</f>
        <v>2.990022425168189E-3</v>
      </c>
      <c r="K3" s="13">
        <f>$O$3/(Table2[[#This Row],[cases]]*5)</f>
        <v>401.33478260869566</v>
      </c>
      <c r="L3" s="13">
        <f>$O$3/(Table2[[#This Row],[cases]]*7)</f>
        <v>286.66770186335401</v>
      </c>
      <c r="M3" s="3">
        <f>Table2[[#This Row],[1-in-X odds, estimating 5x cases infected]]-Table2[[#This Row],[1-in-X odds, estimating 7x cases infected]]</f>
        <v>114.66708074534165</v>
      </c>
      <c r="N3" s="3">
        <f>(Table2[[#This Row],[1-in-X odds, estimating 5x cases infected]]+Table2[[#This Row],[1-in-X odds, estimating 7x cases infected]])/2</f>
        <v>344.00124223602484</v>
      </c>
      <c r="O3" s="3">
        <v>92307</v>
      </c>
    </row>
    <row r="4" spans="1:15" x14ac:dyDescent="0.2">
      <c r="A4" s="9">
        <v>43915</v>
      </c>
      <c r="B4" s="10">
        <v>63</v>
      </c>
      <c r="C4" s="10">
        <f>Table2[[#This Row],[cases]]*5</f>
        <v>315</v>
      </c>
      <c r="D4" s="10">
        <f>Table2[[#This Row],[cases]]*7</f>
        <v>441</v>
      </c>
      <c r="E4" s="10">
        <f>Table2[[#This Row],[infection count, estimating 7x cases infected]]-Table2[[#This Row],[infection count estimating 5x cases infected]]</f>
        <v>126</v>
      </c>
      <c r="F4" s="10">
        <f>(Table2[[#This Row],[infection count estimating 5x cases infected]]+Table2[[#This Row],[infection count, estimating 7x cases infected]])/2</f>
        <v>378</v>
      </c>
      <c r="G4" s="15">
        <f>Table2[[#This Row],[infection count estimating 5x cases infected]]/$O$3</f>
        <v>3.4125255939419547E-3</v>
      </c>
      <c r="H4" s="15">
        <f>Table2[[#This Row],[infection count, estimating 7x cases infected]]/$O$3</f>
        <v>4.7775358315187361E-3</v>
      </c>
      <c r="I4" s="15">
        <f>Table2[[#This Row],[infection percentage, estimating 7x cases infected]]-Table2[[#This Row],[infection percentage, estimating 5x cases infected]]</f>
        <v>1.3650102375767814E-3</v>
      </c>
      <c r="J4" s="15">
        <f>(Table2[[#This Row],[infection percentage, estimating 5x cases infected]]+Table2[[#This Row],[infection percentage, estimating 7x cases infected]])/2</f>
        <v>4.0950307127303456E-3</v>
      </c>
      <c r="K4" s="13">
        <f>$O$3/(Table2[[#This Row],[cases]]*5)</f>
        <v>293.03809523809525</v>
      </c>
      <c r="L4" s="13">
        <f>$O$3/(Table2[[#This Row],[cases]]*7)</f>
        <v>209.31292517006804</v>
      </c>
      <c r="M4" s="3">
        <f>Table2[[#This Row],[1-in-X odds, estimating 5x cases infected]]-Table2[[#This Row],[1-in-X odds, estimating 7x cases infected]]</f>
        <v>83.725170068027211</v>
      </c>
      <c r="N4" s="3">
        <f>(Table2[[#This Row],[1-in-X odds, estimating 5x cases infected]]+Table2[[#This Row],[1-in-X odds, estimating 7x cases infected]])/2</f>
        <v>251.17551020408166</v>
      </c>
      <c r="O4" s="3"/>
    </row>
    <row r="5" spans="1:15" x14ac:dyDescent="0.2">
      <c r="A5" s="9">
        <v>43916</v>
      </c>
      <c r="B5" s="10">
        <v>76</v>
      </c>
      <c r="C5" s="10">
        <f>Table2[[#This Row],[cases]]*5</f>
        <v>380</v>
      </c>
      <c r="D5" s="10">
        <f>Table2[[#This Row],[cases]]*7</f>
        <v>532</v>
      </c>
      <c r="E5" s="10">
        <f>Table2[[#This Row],[infection count, estimating 7x cases infected]]-Table2[[#This Row],[infection count estimating 5x cases infected]]</f>
        <v>152</v>
      </c>
      <c r="F5" s="10">
        <f>(Table2[[#This Row],[infection count estimating 5x cases infected]]+Table2[[#This Row],[infection count, estimating 7x cases infected]])/2</f>
        <v>456</v>
      </c>
      <c r="G5" s="15">
        <f>Table2[[#This Row],[infection count estimating 5x cases infected]]/$O$3</f>
        <v>4.116697541898231E-3</v>
      </c>
      <c r="H5" s="15">
        <f>Table2[[#This Row],[infection count, estimating 7x cases infected]]/$O$3</f>
        <v>5.7633765586575236E-3</v>
      </c>
      <c r="I5" s="15">
        <f>Table2[[#This Row],[infection percentage, estimating 7x cases infected]]-Table2[[#This Row],[infection percentage, estimating 5x cases infected]]</f>
        <v>1.6466790167592926E-3</v>
      </c>
      <c r="J5" s="15">
        <f>(Table2[[#This Row],[infection percentage, estimating 5x cases infected]]+Table2[[#This Row],[infection percentage, estimating 7x cases infected]])/2</f>
        <v>4.9400370502778769E-3</v>
      </c>
      <c r="K5" s="13">
        <f>$O$3/(Table2[[#This Row],[cases]]*5)</f>
        <v>242.91315789473686</v>
      </c>
      <c r="L5" s="13">
        <f>$O$3/(Table2[[#This Row],[cases]]*7)</f>
        <v>173.50939849624061</v>
      </c>
      <c r="M5" s="3">
        <f>Table2[[#This Row],[1-in-X odds, estimating 5x cases infected]]-Table2[[#This Row],[1-in-X odds, estimating 7x cases infected]]</f>
        <v>69.403759398496248</v>
      </c>
      <c r="N5" s="3">
        <f>(Table2[[#This Row],[1-in-X odds, estimating 5x cases infected]]+Table2[[#This Row],[1-in-X odds, estimating 7x cases infected]])/2</f>
        <v>208.21127819548872</v>
      </c>
      <c r="O5" s="3"/>
    </row>
    <row r="6" spans="1:15" x14ac:dyDescent="0.2">
      <c r="A6" s="9">
        <v>43917</v>
      </c>
      <c r="B6" s="10">
        <v>90</v>
      </c>
      <c r="C6" s="10">
        <f>Table2[[#This Row],[cases]]*5</f>
        <v>450</v>
      </c>
      <c r="D6" s="10">
        <f>Table2[[#This Row],[cases]]*7</f>
        <v>630</v>
      </c>
      <c r="E6" s="10">
        <f>Table2[[#This Row],[infection count, estimating 7x cases infected]]-Table2[[#This Row],[infection count estimating 5x cases infected]]</f>
        <v>180</v>
      </c>
      <c r="F6" s="10">
        <f>(Table2[[#This Row],[infection count estimating 5x cases infected]]+Table2[[#This Row],[infection count, estimating 7x cases infected]])/2</f>
        <v>540</v>
      </c>
      <c r="G6" s="15">
        <f>Table2[[#This Row],[infection count estimating 5x cases infected]]/$O$3</f>
        <v>4.8750365627742206E-3</v>
      </c>
      <c r="H6" s="15">
        <f>Table2[[#This Row],[infection count, estimating 7x cases infected]]/$O$3</f>
        <v>6.8250511878839093E-3</v>
      </c>
      <c r="I6" s="15">
        <f>Table2[[#This Row],[infection percentage, estimating 7x cases infected]]-Table2[[#This Row],[infection percentage, estimating 5x cases infected]]</f>
        <v>1.9500146251096888E-3</v>
      </c>
      <c r="J6" s="15">
        <f>(Table2[[#This Row],[infection percentage, estimating 5x cases infected]]+Table2[[#This Row],[infection percentage, estimating 7x cases infected]])/2</f>
        <v>5.8500438753290654E-3</v>
      </c>
      <c r="K6" s="13">
        <f>$O$3/(Table2[[#This Row],[cases]]*5)</f>
        <v>205.12666666666667</v>
      </c>
      <c r="L6" s="13">
        <f>$O$3/(Table2[[#This Row],[cases]]*7)</f>
        <v>146.51904761904763</v>
      </c>
      <c r="M6" s="3">
        <f>Table2[[#This Row],[1-in-X odds, estimating 5x cases infected]]-Table2[[#This Row],[1-in-X odds, estimating 7x cases infected]]</f>
        <v>58.607619047619039</v>
      </c>
      <c r="N6" s="3">
        <f>(Table2[[#This Row],[1-in-X odds, estimating 5x cases infected]]+Table2[[#This Row],[1-in-X odds, estimating 7x cases infected]])/2</f>
        <v>175.82285714285715</v>
      </c>
      <c r="O6" s="3"/>
    </row>
    <row r="7" spans="1:15" x14ac:dyDescent="0.2">
      <c r="A7" s="9">
        <v>43918</v>
      </c>
      <c r="B7" s="10">
        <v>118</v>
      </c>
      <c r="C7" s="10">
        <f>Table2[[#This Row],[cases]]*5</f>
        <v>590</v>
      </c>
      <c r="D7" s="10">
        <f>Table2[[#This Row],[cases]]*7</f>
        <v>826</v>
      </c>
      <c r="E7" s="10">
        <f>Table2[[#This Row],[infection count, estimating 7x cases infected]]-Table2[[#This Row],[infection count estimating 5x cases infected]]</f>
        <v>236</v>
      </c>
      <c r="F7" s="10">
        <f>(Table2[[#This Row],[infection count estimating 5x cases infected]]+Table2[[#This Row],[infection count, estimating 7x cases infected]])/2</f>
        <v>708</v>
      </c>
      <c r="G7" s="15">
        <f>Table2[[#This Row],[infection count estimating 5x cases infected]]/$O$3</f>
        <v>6.3917146045262005E-3</v>
      </c>
      <c r="H7" s="15">
        <f>Table2[[#This Row],[infection count, estimating 7x cases infected]]/$O$3</f>
        <v>8.9484004463366816E-3</v>
      </c>
      <c r="I7" s="15">
        <f>Table2[[#This Row],[infection percentage, estimating 7x cases infected]]-Table2[[#This Row],[infection percentage, estimating 5x cases infected]]</f>
        <v>2.5566858418104811E-3</v>
      </c>
      <c r="J7" s="15">
        <f>(Table2[[#This Row],[infection percentage, estimating 5x cases infected]]+Table2[[#This Row],[infection percentage, estimating 7x cases infected]])/2</f>
        <v>7.6700575254314406E-3</v>
      </c>
      <c r="K7" s="13">
        <f>$O$3/(Table2[[#This Row],[cases]]*5)</f>
        <v>156.45254237288137</v>
      </c>
      <c r="L7" s="13">
        <f>$O$3/(Table2[[#This Row],[cases]]*7)</f>
        <v>111.75181598062954</v>
      </c>
      <c r="M7" s="3">
        <f>Table2[[#This Row],[1-in-X odds, estimating 5x cases infected]]-Table2[[#This Row],[1-in-X odds, estimating 7x cases infected]]</f>
        <v>44.700726392251823</v>
      </c>
      <c r="N7" s="3">
        <f>(Table2[[#This Row],[1-in-X odds, estimating 5x cases infected]]+Table2[[#This Row],[1-in-X odds, estimating 7x cases infected]])/2</f>
        <v>134.10217917675544</v>
      </c>
      <c r="O7" s="3"/>
    </row>
    <row r="8" spans="1:15" x14ac:dyDescent="0.2">
      <c r="A8" s="9">
        <v>43919</v>
      </c>
      <c r="B8" s="10">
        <v>160</v>
      </c>
      <c r="C8" s="10">
        <f>Table2[[#This Row],[cases]]*5</f>
        <v>800</v>
      </c>
      <c r="D8" s="10">
        <f>Table2[[#This Row],[cases]]*7</f>
        <v>1120</v>
      </c>
      <c r="E8" s="10">
        <f>Table2[[#This Row],[infection count, estimating 7x cases infected]]-Table2[[#This Row],[infection count estimating 5x cases infected]]</f>
        <v>320</v>
      </c>
      <c r="F8" s="10">
        <f>(Table2[[#This Row],[infection count estimating 5x cases infected]]+Table2[[#This Row],[infection count, estimating 7x cases infected]])/2</f>
        <v>960</v>
      </c>
      <c r="G8" s="15">
        <f>Table2[[#This Row],[infection count estimating 5x cases infected]]/$O$3</f>
        <v>8.6667316671541709E-3</v>
      </c>
      <c r="H8" s="15">
        <f>Table2[[#This Row],[infection count, estimating 7x cases infected]]/$O$3</f>
        <v>1.2133424334015838E-2</v>
      </c>
      <c r="I8" s="15">
        <f>Table2[[#This Row],[infection percentage, estimating 7x cases infected]]-Table2[[#This Row],[infection percentage, estimating 5x cases infected]]</f>
        <v>3.466692666861667E-3</v>
      </c>
      <c r="J8" s="15">
        <f>(Table2[[#This Row],[infection percentage, estimating 5x cases infected]]+Table2[[#This Row],[infection percentage, estimating 7x cases infected]])/2</f>
        <v>1.0400078000585004E-2</v>
      </c>
      <c r="K8" s="13">
        <f>$O$3/(Table2[[#This Row],[cases]]*5)</f>
        <v>115.38375000000001</v>
      </c>
      <c r="L8" s="13">
        <f>$O$3/(Table2[[#This Row],[cases]]*7)</f>
        <v>82.416964285714286</v>
      </c>
      <c r="M8" s="3">
        <f>Table2[[#This Row],[1-in-X odds, estimating 5x cases infected]]-Table2[[#This Row],[1-in-X odds, estimating 7x cases infected]]</f>
        <v>32.96678571428572</v>
      </c>
      <c r="N8" s="3">
        <f>(Table2[[#This Row],[1-in-X odds, estimating 5x cases infected]]+Table2[[#This Row],[1-in-X odds, estimating 7x cases infected]])/2</f>
        <v>98.900357142857146</v>
      </c>
      <c r="O8" s="3"/>
    </row>
    <row r="9" spans="1:15" x14ac:dyDescent="0.2">
      <c r="A9" s="9">
        <v>43920</v>
      </c>
      <c r="B9" s="10">
        <v>197</v>
      </c>
      <c r="C9" s="10">
        <f>Table2[[#This Row],[cases]]*5</f>
        <v>985</v>
      </c>
      <c r="D9" s="10">
        <f>Table2[[#This Row],[cases]]*7</f>
        <v>1379</v>
      </c>
      <c r="E9" s="10">
        <f>Table2[[#This Row],[infection count, estimating 7x cases infected]]-Table2[[#This Row],[infection count estimating 5x cases infected]]</f>
        <v>394</v>
      </c>
      <c r="F9" s="10">
        <f>(Table2[[#This Row],[infection count estimating 5x cases infected]]+Table2[[#This Row],[infection count, estimating 7x cases infected]])/2</f>
        <v>1182</v>
      </c>
      <c r="G9" s="15">
        <f>Table2[[#This Row],[infection count estimating 5x cases infected]]/$O$3</f>
        <v>1.0670913365183572E-2</v>
      </c>
      <c r="H9" s="15">
        <f>Table2[[#This Row],[infection count, estimating 7x cases infected]]/$O$3</f>
        <v>1.4939278711257001E-2</v>
      </c>
      <c r="I9" s="15">
        <f>Table2[[#This Row],[infection percentage, estimating 7x cases infected]]-Table2[[#This Row],[infection percentage, estimating 5x cases infected]]</f>
        <v>4.26836534607343E-3</v>
      </c>
      <c r="J9" s="15">
        <f>(Table2[[#This Row],[infection percentage, estimating 5x cases infected]]+Table2[[#This Row],[infection percentage, estimating 7x cases infected]])/2</f>
        <v>1.2805096038220286E-2</v>
      </c>
      <c r="K9" s="13">
        <f>$O$3/(Table2[[#This Row],[cases]]*5)</f>
        <v>93.712690355329954</v>
      </c>
      <c r="L9" s="13">
        <f>$O$3/(Table2[[#This Row],[cases]]*7)</f>
        <v>66.93763596809282</v>
      </c>
      <c r="M9" s="3">
        <f>Table2[[#This Row],[1-in-X odds, estimating 5x cases infected]]-Table2[[#This Row],[1-in-X odds, estimating 7x cases infected]]</f>
        <v>26.775054387237134</v>
      </c>
      <c r="N9" s="3">
        <f>(Table2[[#This Row],[1-in-X odds, estimating 5x cases infected]]+Table2[[#This Row],[1-in-X odds, estimating 7x cases infected]])/2</f>
        <v>80.325163161711387</v>
      </c>
      <c r="O9" s="3"/>
    </row>
    <row r="10" spans="1:15" x14ac:dyDescent="0.2">
      <c r="A10" s="9">
        <v>43921</v>
      </c>
      <c r="B10" s="10">
        <v>238</v>
      </c>
      <c r="C10" s="10">
        <f>Table2[[#This Row],[cases]]*5</f>
        <v>1190</v>
      </c>
      <c r="D10" s="10">
        <f>Table2[[#This Row],[cases]]*7</f>
        <v>1666</v>
      </c>
      <c r="E10" s="10">
        <f>Table2[[#This Row],[infection count, estimating 7x cases infected]]-Table2[[#This Row],[infection count estimating 5x cases infected]]</f>
        <v>476</v>
      </c>
      <c r="F10" s="10">
        <f>(Table2[[#This Row],[infection count estimating 5x cases infected]]+Table2[[#This Row],[infection count, estimating 7x cases infected]])/2</f>
        <v>1428</v>
      </c>
      <c r="G10" s="15">
        <f>Table2[[#This Row],[infection count estimating 5x cases infected]]/$O$3</f>
        <v>1.2891763354891828E-2</v>
      </c>
      <c r="H10" s="15">
        <f>Table2[[#This Row],[infection count, estimating 7x cases infected]]/$O$3</f>
        <v>1.804846869684856E-2</v>
      </c>
      <c r="I10" s="15">
        <f>Table2[[#This Row],[infection percentage, estimating 7x cases infected]]-Table2[[#This Row],[infection percentage, estimating 5x cases infected]]</f>
        <v>5.1567053419567313E-3</v>
      </c>
      <c r="J10" s="15">
        <f>(Table2[[#This Row],[infection percentage, estimating 5x cases infected]]+Table2[[#This Row],[infection percentage, estimating 7x cases infected]])/2</f>
        <v>1.5470116025870194E-2</v>
      </c>
      <c r="K10" s="13">
        <f>$O$3/(Table2[[#This Row],[cases]]*5)</f>
        <v>77.568907563025206</v>
      </c>
      <c r="L10" s="13">
        <f>$O$3/(Table2[[#This Row],[cases]]*7)</f>
        <v>55.406362545018006</v>
      </c>
      <c r="M10" s="3">
        <f>Table2[[#This Row],[1-in-X odds, estimating 5x cases infected]]-Table2[[#This Row],[1-in-X odds, estimating 7x cases infected]]</f>
        <v>22.162545018007201</v>
      </c>
      <c r="N10" s="3">
        <f>(Table2[[#This Row],[1-in-X odds, estimating 5x cases infected]]+Table2[[#This Row],[1-in-X odds, estimating 7x cases infected]])/2</f>
        <v>66.487635054021609</v>
      </c>
      <c r="O10" s="3"/>
    </row>
    <row r="11" spans="1:15" x14ac:dyDescent="0.2">
      <c r="A11" s="9">
        <v>43922</v>
      </c>
      <c r="B11" s="10">
        <v>266</v>
      </c>
      <c r="C11" s="10">
        <f>Table2[[#This Row],[cases]]*5</f>
        <v>1330</v>
      </c>
      <c r="D11" s="10">
        <f>Table2[[#This Row],[cases]]*7</f>
        <v>1862</v>
      </c>
      <c r="E11" s="10">
        <f>Table2[[#This Row],[infection count, estimating 7x cases infected]]-Table2[[#This Row],[infection count estimating 5x cases infected]]</f>
        <v>532</v>
      </c>
      <c r="F11" s="10">
        <f>(Table2[[#This Row],[infection count estimating 5x cases infected]]+Table2[[#This Row],[infection count, estimating 7x cases infected]])/2</f>
        <v>1596</v>
      </c>
      <c r="G11" s="15">
        <f>Table2[[#This Row],[infection count estimating 5x cases infected]]/$O$3</f>
        <v>1.4408441396643807E-2</v>
      </c>
      <c r="H11" s="15">
        <f>Table2[[#This Row],[infection count, estimating 7x cases infected]]/$O$3</f>
        <v>2.0171817955301333E-2</v>
      </c>
      <c r="I11" s="15">
        <f>Table2[[#This Row],[infection percentage, estimating 7x cases infected]]-Table2[[#This Row],[infection percentage, estimating 5x cases infected]]</f>
        <v>5.7633765586575254E-3</v>
      </c>
      <c r="J11" s="15">
        <f>(Table2[[#This Row],[infection percentage, estimating 5x cases infected]]+Table2[[#This Row],[infection percentage, estimating 7x cases infected]])/2</f>
        <v>1.7290129675972571E-2</v>
      </c>
      <c r="K11" s="13">
        <f>$O$3/(Table2[[#This Row],[cases]]*5)</f>
        <v>69.403759398496234</v>
      </c>
      <c r="L11" s="13">
        <f>$O$3/(Table2[[#This Row],[cases]]*7)</f>
        <v>49.574113856068742</v>
      </c>
      <c r="M11" s="3">
        <f>Table2[[#This Row],[1-in-X odds, estimating 5x cases infected]]-Table2[[#This Row],[1-in-X odds, estimating 7x cases infected]]</f>
        <v>19.829645542427492</v>
      </c>
      <c r="N11" s="3">
        <f>(Table2[[#This Row],[1-in-X odds, estimating 5x cases infected]]+Table2[[#This Row],[1-in-X odds, estimating 7x cases infected]])/2</f>
        <v>59.488936627282484</v>
      </c>
      <c r="O11" s="3"/>
    </row>
    <row r="12" spans="1:15" x14ac:dyDescent="0.2">
      <c r="A12" s="9">
        <v>43923</v>
      </c>
      <c r="B12" s="10">
        <v>294</v>
      </c>
      <c r="C12" s="10">
        <f>Table2[[#This Row],[cases]]*5</f>
        <v>1470</v>
      </c>
      <c r="D12" s="10">
        <f>Table2[[#This Row],[cases]]*7</f>
        <v>2058</v>
      </c>
      <c r="E12" s="10">
        <f>Table2[[#This Row],[infection count, estimating 7x cases infected]]-Table2[[#This Row],[infection count estimating 5x cases infected]]</f>
        <v>588</v>
      </c>
      <c r="F12" s="10">
        <f>(Table2[[#This Row],[infection count estimating 5x cases infected]]+Table2[[#This Row],[infection count, estimating 7x cases infected]])/2</f>
        <v>1764</v>
      </c>
      <c r="G12" s="15">
        <f>Table2[[#This Row],[infection count estimating 5x cases infected]]/$O$3</f>
        <v>1.5925119438395786E-2</v>
      </c>
      <c r="H12" s="15">
        <f>Table2[[#This Row],[infection count, estimating 7x cases infected]]/$O$3</f>
        <v>2.2295167213754102E-2</v>
      </c>
      <c r="I12" s="15">
        <f>Table2[[#This Row],[infection percentage, estimating 7x cases infected]]-Table2[[#This Row],[infection percentage, estimating 5x cases infected]]</f>
        <v>6.370047775358316E-3</v>
      </c>
      <c r="J12" s="15">
        <f>(Table2[[#This Row],[infection percentage, estimating 5x cases infected]]+Table2[[#This Row],[infection percentage, estimating 7x cases infected]])/2</f>
        <v>1.9110143326074944E-2</v>
      </c>
      <c r="K12" s="13">
        <f>$O$3/(Table2[[#This Row],[cases]]*5)</f>
        <v>62.793877551020408</v>
      </c>
      <c r="L12" s="13">
        <f>$O$3/(Table2[[#This Row],[cases]]*7)</f>
        <v>44.852769679300295</v>
      </c>
      <c r="M12" s="3">
        <f>Table2[[#This Row],[1-in-X odds, estimating 5x cases infected]]-Table2[[#This Row],[1-in-X odds, estimating 7x cases infected]]</f>
        <v>17.941107871720114</v>
      </c>
      <c r="N12" s="3">
        <f>(Table2[[#This Row],[1-in-X odds, estimating 5x cases infected]]+Table2[[#This Row],[1-in-X odds, estimating 7x cases infected]])/2</f>
        <v>53.823323615160348</v>
      </c>
      <c r="O12" s="3"/>
    </row>
    <row r="13" spans="1:15" x14ac:dyDescent="0.2">
      <c r="A13" s="9">
        <v>43924</v>
      </c>
      <c r="B13" s="10">
        <v>310</v>
      </c>
      <c r="C13" s="10">
        <f>Table2[[#This Row],[cases]]*5</f>
        <v>1550</v>
      </c>
      <c r="D13" s="10">
        <f>Table2[[#This Row],[cases]]*7</f>
        <v>2170</v>
      </c>
      <c r="E13" s="10">
        <f>Table2[[#This Row],[infection count, estimating 7x cases infected]]-Table2[[#This Row],[infection count estimating 5x cases infected]]</f>
        <v>620</v>
      </c>
      <c r="F13" s="10">
        <f>(Table2[[#This Row],[infection count estimating 5x cases infected]]+Table2[[#This Row],[infection count, estimating 7x cases infected]])/2</f>
        <v>1860</v>
      </c>
      <c r="G13" s="15">
        <f>Table2[[#This Row],[infection count estimating 5x cases infected]]/$O$3</f>
        <v>1.6791792605111204E-2</v>
      </c>
      <c r="H13" s="15">
        <f>Table2[[#This Row],[infection count, estimating 7x cases infected]]/$O$3</f>
        <v>2.3508509647155687E-2</v>
      </c>
      <c r="I13" s="15">
        <f>Table2[[#This Row],[infection percentage, estimating 7x cases infected]]-Table2[[#This Row],[infection percentage, estimating 5x cases infected]]</f>
        <v>6.716717042044483E-3</v>
      </c>
      <c r="J13" s="15">
        <f>(Table2[[#This Row],[infection percentage, estimating 5x cases infected]]+Table2[[#This Row],[infection percentage, estimating 7x cases infected]])/2</f>
        <v>2.0150151126133446E-2</v>
      </c>
      <c r="K13" s="13">
        <f>$O$3/(Table2[[#This Row],[cases]]*5)</f>
        <v>59.552903225806453</v>
      </c>
      <c r="L13" s="13">
        <f>$O$3/(Table2[[#This Row],[cases]]*7)</f>
        <v>42.537788018433183</v>
      </c>
      <c r="M13" s="3">
        <f>Table2[[#This Row],[1-in-X odds, estimating 5x cases infected]]-Table2[[#This Row],[1-in-X odds, estimating 7x cases infected]]</f>
        <v>17.01511520737327</v>
      </c>
      <c r="N13" s="3">
        <f>(Table2[[#This Row],[1-in-X odds, estimating 5x cases infected]]+Table2[[#This Row],[1-in-X odds, estimating 7x cases infected]])/2</f>
        <v>51.045345622119818</v>
      </c>
      <c r="O13" s="3"/>
    </row>
    <row r="14" spans="1:15" x14ac:dyDescent="0.2">
      <c r="A14" s="9">
        <v>43925</v>
      </c>
      <c r="B14" s="10">
        <v>347</v>
      </c>
      <c r="C14" s="10">
        <f>Table2[[#This Row],[cases]]*5</f>
        <v>1735</v>
      </c>
      <c r="D14" s="10">
        <f>Table2[[#This Row],[cases]]*7</f>
        <v>2429</v>
      </c>
      <c r="E14" s="10">
        <f>Table2[[#This Row],[infection count, estimating 7x cases infected]]-Table2[[#This Row],[infection count estimating 5x cases infected]]</f>
        <v>694</v>
      </c>
      <c r="F14" s="10">
        <f>(Table2[[#This Row],[infection count estimating 5x cases infected]]+Table2[[#This Row],[infection count, estimating 7x cases infected]])/2</f>
        <v>2082</v>
      </c>
      <c r="G14" s="15">
        <f>Table2[[#This Row],[infection count estimating 5x cases infected]]/$O$3</f>
        <v>1.8795974303140606E-2</v>
      </c>
      <c r="H14" s="15">
        <f>Table2[[#This Row],[infection count, estimating 7x cases infected]]/$O$3</f>
        <v>2.6314364024396849E-2</v>
      </c>
      <c r="I14" s="15">
        <f>Table2[[#This Row],[infection percentage, estimating 7x cases infected]]-Table2[[#This Row],[infection percentage, estimating 5x cases infected]]</f>
        <v>7.5183897212562426E-3</v>
      </c>
      <c r="J14" s="15">
        <f>(Table2[[#This Row],[infection percentage, estimating 5x cases infected]]+Table2[[#This Row],[infection percentage, estimating 7x cases infected]])/2</f>
        <v>2.2555169163768728E-2</v>
      </c>
      <c r="K14" s="13">
        <f>$O$3/(Table2[[#This Row],[cases]]*5)</f>
        <v>53.2028818443804</v>
      </c>
      <c r="L14" s="13">
        <f>$O$3/(Table2[[#This Row],[cases]]*7)</f>
        <v>38.002058460271719</v>
      </c>
      <c r="M14" s="3">
        <f>Table2[[#This Row],[1-in-X odds, estimating 5x cases infected]]-Table2[[#This Row],[1-in-X odds, estimating 7x cases infected]]</f>
        <v>15.200823384108681</v>
      </c>
      <c r="N14" s="3">
        <f>(Table2[[#This Row],[1-in-X odds, estimating 5x cases infected]]+Table2[[#This Row],[1-in-X odds, estimating 7x cases infected]])/2</f>
        <v>45.602470152326063</v>
      </c>
      <c r="O14" s="3"/>
    </row>
    <row r="15" spans="1:15" x14ac:dyDescent="0.2">
      <c r="A15" s="9">
        <v>43926</v>
      </c>
      <c r="B15" s="10">
        <v>365</v>
      </c>
      <c r="C15" s="10">
        <f>Table2[[#This Row],[cases]]*5</f>
        <v>1825</v>
      </c>
      <c r="D15" s="10">
        <f>Table2[[#This Row],[cases]]*7</f>
        <v>2555</v>
      </c>
      <c r="E15" s="10">
        <f>Table2[[#This Row],[infection count, estimating 7x cases infected]]-Table2[[#This Row],[infection count estimating 5x cases infected]]</f>
        <v>730</v>
      </c>
      <c r="F15" s="10">
        <f>(Table2[[#This Row],[infection count estimating 5x cases infected]]+Table2[[#This Row],[infection count, estimating 7x cases infected]])/2</f>
        <v>2190</v>
      </c>
      <c r="G15" s="15">
        <f>Table2[[#This Row],[infection count estimating 5x cases infected]]/$O$3</f>
        <v>1.9770981615695449E-2</v>
      </c>
      <c r="H15" s="15">
        <f>Table2[[#This Row],[infection count, estimating 7x cases infected]]/$O$3</f>
        <v>2.767937426197363E-2</v>
      </c>
      <c r="I15" s="15">
        <f>Table2[[#This Row],[infection percentage, estimating 7x cases infected]]-Table2[[#This Row],[infection percentage, estimating 5x cases infected]]</f>
        <v>7.9083926462781805E-3</v>
      </c>
      <c r="J15" s="15">
        <f>(Table2[[#This Row],[infection percentage, estimating 5x cases infected]]+Table2[[#This Row],[infection percentage, estimating 7x cases infected]])/2</f>
        <v>2.3725177938834538E-2</v>
      </c>
      <c r="K15" s="13">
        <f>$O$3/(Table2[[#This Row],[cases]]*5)</f>
        <v>50.579178082191781</v>
      </c>
      <c r="L15" s="13">
        <f>$O$3/(Table2[[#This Row],[cases]]*7)</f>
        <v>36.1279843444227</v>
      </c>
      <c r="M15" s="3">
        <f>Table2[[#This Row],[1-in-X odds, estimating 5x cases infected]]-Table2[[#This Row],[1-in-X odds, estimating 7x cases infected]]</f>
        <v>14.451193737769081</v>
      </c>
      <c r="N15" s="3">
        <f>(Table2[[#This Row],[1-in-X odds, estimating 5x cases infected]]+Table2[[#This Row],[1-in-X odds, estimating 7x cases infected]])/2</f>
        <v>43.353581213307237</v>
      </c>
      <c r="O15" s="3"/>
    </row>
    <row r="16" spans="1:15" x14ac:dyDescent="0.2">
      <c r="A16" s="9">
        <v>43927</v>
      </c>
      <c r="B16" s="10">
        <v>383</v>
      </c>
      <c r="C16" s="1">
        <f>Table2[[#This Row],[cases]]*5</f>
        <v>1915</v>
      </c>
      <c r="D16" s="1">
        <f>Table2[[#This Row],[cases]]*7</f>
        <v>2681</v>
      </c>
      <c r="E16" s="1">
        <f>Table2[[#This Row],[infection count, estimating 7x cases infected]]-Table2[[#This Row],[infection count estimating 5x cases infected]]</f>
        <v>766</v>
      </c>
      <c r="F16" s="1">
        <f>(Table2[[#This Row],[infection count estimating 5x cases infected]]+Table2[[#This Row],[infection count, estimating 7x cases infected]])/2</f>
        <v>2298</v>
      </c>
      <c r="G16" s="16">
        <f>Table2[[#This Row],[infection count estimating 5x cases infected]]/$O$3</f>
        <v>2.0745988928250296E-2</v>
      </c>
      <c r="H16" s="15">
        <f>Table2[[#This Row],[infection count, estimating 7x cases infected]]/$O$3</f>
        <v>2.9044384499550414E-2</v>
      </c>
      <c r="I16" s="16">
        <f>Table2[[#This Row],[infection percentage, estimating 7x cases infected]]-Table2[[#This Row],[infection percentage, estimating 5x cases infected]]</f>
        <v>8.2983955713001184E-3</v>
      </c>
      <c r="J16" s="16">
        <f>(Table2[[#This Row],[infection percentage, estimating 5x cases infected]]+Table2[[#This Row],[infection percentage, estimating 7x cases infected]])/2</f>
        <v>2.4895186713900355E-2</v>
      </c>
      <c r="K16" s="3">
        <f>$O$3/(Table2[[#This Row],[cases]]*5)</f>
        <v>48.202088772845954</v>
      </c>
      <c r="L16" s="3">
        <f>$O$3/(Table2[[#This Row],[cases]]*7)</f>
        <v>34.430063409175681</v>
      </c>
      <c r="M16" s="3">
        <f>Table2[[#This Row],[1-in-X odds, estimating 5x cases infected]]-Table2[[#This Row],[1-in-X odds, estimating 7x cases infected]]</f>
        <v>13.772025363670274</v>
      </c>
      <c r="N16" s="3">
        <f>(Table2[[#This Row],[1-in-X odds, estimating 5x cases infected]]+Table2[[#This Row],[1-in-X odds, estimating 7x cases infected]])/2</f>
        <v>41.316076091010814</v>
      </c>
      <c r="O16" s="3"/>
    </row>
    <row r="17" spans="1:15" x14ac:dyDescent="0.2">
      <c r="A17" s="9">
        <v>43928</v>
      </c>
      <c r="B17" s="1"/>
      <c r="C17" s="1">
        <f>Table2[[#This Row],[cases]]*5</f>
        <v>0</v>
      </c>
      <c r="D17" s="1">
        <f>Table2[[#This Row],[cases]]*7</f>
        <v>0</v>
      </c>
      <c r="E17" s="1">
        <f>Table2[[#This Row],[infection count, estimating 7x cases infected]]-Table2[[#This Row],[infection count estimating 5x cases infected]]</f>
        <v>0</v>
      </c>
      <c r="F17" s="1">
        <f>(Table2[[#This Row],[infection count estimating 5x cases infected]]+Table2[[#This Row],[infection count, estimating 7x cases infected]])/2</f>
        <v>0</v>
      </c>
      <c r="G17" s="16">
        <f>Table2[[#This Row],[infection count estimating 5x cases infected]]/$O$3</f>
        <v>0</v>
      </c>
      <c r="H17" s="15">
        <f>Table2[[#This Row],[infection count, estimating 7x cases infected]]/$O$3</f>
        <v>0</v>
      </c>
      <c r="I17" s="16">
        <f>Table2[[#This Row],[infection percentage, estimating 7x cases infected]]-Table2[[#This Row],[infection percentage, estimating 5x cases infected]]</f>
        <v>0</v>
      </c>
      <c r="J17" s="16">
        <f>(Table2[[#This Row],[infection percentage, estimating 5x cases infected]]+Table2[[#This Row],[infection percentage, estimating 7x cases infected]])/2</f>
        <v>0</v>
      </c>
      <c r="K17" s="3" t="e">
        <f>$O$3/(Table2[[#This Row],[cases]]*5)</f>
        <v>#DIV/0!</v>
      </c>
      <c r="L17" s="3" t="e">
        <f>$O$3/(Table2[[#This Row],[cases]]*7)</f>
        <v>#DIV/0!</v>
      </c>
      <c r="M17" s="3" t="e">
        <f>Table2[[#This Row],[1-in-X odds, estimating 5x cases infected]]-Table2[[#This Row],[1-in-X odds, estimating 7x cases infected]]</f>
        <v>#DIV/0!</v>
      </c>
      <c r="N17" s="3" t="e">
        <f>(Table2[[#This Row],[1-in-X odds, estimating 5x cases infected]]+Table2[[#This Row],[1-in-X odds, estimating 7x cases infected]])/2</f>
        <v>#DIV/0!</v>
      </c>
      <c r="O17" s="3"/>
    </row>
    <row r="18" spans="1:15" x14ac:dyDescent="0.2">
      <c r="A18" s="9">
        <v>43929</v>
      </c>
      <c r="B18" s="1"/>
      <c r="C18" s="1">
        <f>Table2[[#This Row],[cases]]*5</f>
        <v>0</v>
      </c>
      <c r="D18" s="1">
        <f>Table2[[#This Row],[cases]]*7</f>
        <v>0</v>
      </c>
      <c r="E18" s="1">
        <f>Table2[[#This Row],[infection count, estimating 7x cases infected]]-Table2[[#This Row],[infection count estimating 5x cases infected]]</f>
        <v>0</v>
      </c>
      <c r="F18" s="1">
        <f>(Table2[[#This Row],[infection count estimating 5x cases infected]]+Table2[[#This Row],[infection count, estimating 7x cases infected]])/2</f>
        <v>0</v>
      </c>
      <c r="G18" s="16">
        <f>Table2[[#This Row],[infection count estimating 5x cases infected]]/$O$3</f>
        <v>0</v>
      </c>
      <c r="H18" s="15">
        <f>Table2[[#This Row],[infection count, estimating 7x cases infected]]/$O$3</f>
        <v>0</v>
      </c>
      <c r="I18" s="16">
        <f>Table2[[#This Row],[infection percentage, estimating 7x cases infected]]-Table2[[#This Row],[infection percentage, estimating 5x cases infected]]</f>
        <v>0</v>
      </c>
      <c r="J18" s="16">
        <f>(Table2[[#This Row],[infection percentage, estimating 5x cases infected]]+Table2[[#This Row],[infection percentage, estimating 7x cases infected]])/2</f>
        <v>0</v>
      </c>
      <c r="K18" s="3" t="e">
        <f>$O$3/(Table2[[#This Row],[cases]]*5)</f>
        <v>#DIV/0!</v>
      </c>
      <c r="L18" s="3" t="e">
        <f>$O$3/(Table2[[#This Row],[cases]]*7)</f>
        <v>#DIV/0!</v>
      </c>
      <c r="M18" s="3" t="e">
        <f>Table2[[#This Row],[1-in-X odds, estimating 5x cases infected]]-Table2[[#This Row],[1-in-X odds, estimating 7x cases infected]]</f>
        <v>#DIV/0!</v>
      </c>
      <c r="N18" s="3" t="e">
        <f>(Table2[[#This Row],[1-in-X odds, estimating 5x cases infected]]+Table2[[#This Row],[1-in-X odds, estimating 7x cases infected]])/2</f>
        <v>#DIV/0!</v>
      </c>
      <c r="O18" s="3"/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infections</vt:lpstr>
      <vt:lpstr>infection percentage</vt:lpstr>
      <vt:lpstr>infection odds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2020-04-06T17:03:35Z</dcterms:modified>
</cp:coreProperties>
</file>