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work/projects/BeachAnalytics/analysis/"/>
    </mc:Choice>
  </mc:AlternateContent>
  <xr:revisionPtr revIDLastSave="0" documentId="13_ncr:1_{A27CCF45-60E9-5242-9431-421641ED13B2}" xr6:coauthVersionLast="45" xr6:coauthVersionMax="45" xr10:uidLastSave="{00000000-0000-0000-0000-000000000000}"/>
  <bookViews>
    <workbookView xWindow="0" yWindow="0" windowWidth="28800" windowHeight="18000" xr2:uid="{B3DEE8B6-B165-0444-A2CF-347D664BBB9D}"/>
  </bookViews>
  <sheets>
    <sheet name="US" sheetId="1" r:id="rId1"/>
    <sheet name="data" sheetId="2" r:id="rId2"/>
  </sheets>
  <definedNames>
    <definedName name="_xlchart.v1.0" hidden="1">US!$K$11</definedName>
    <definedName name="_xlchart.v1.1" hidden="1">US!$K$12</definedName>
    <definedName name="_xlchart.v1.10" hidden="1">US!$L$4</definedName>
    <definedName name="_xlchart.v1.11" hidden="1">US!$L$5</definedName>
    <definedName name="_xlchart.v1.12" hidden="1">US!$K$11</definedName>
    <definedName name="_xlchart.v1.13" hidden="1">US!$K$12</definedName>
    <definedName name="_xlchart.v1.14" hidden="1">US!$K$4</definedName>
    <definedName name="_xlchart.v1.15" hidden="1">US!$K$5</definedName>
    <definedName name="_xlchart.v1.16" hidden="1">US!$L$4</definedName>
    <definedName name="_xlchart.v1.17" hidden="1">US!$L$5</definedName>
    <definedName name="_xlchart.v1.18" hidden="1">US!$K$11</definedName>
    <definedName name="_xlchart.v1.19" hidden="1">US!$K$12</definedName>
    <definedName name="_xlchart.v1.2" hidden="1">US!$K$4</definedName>
    <definedName name="_xlchart.v1.20" hidden="1">US!$K$4</definedName>
    <definedName name="_xlchart.v1.21" hidden="1">US!$K$5</definedName>
    <definedName name="_xlchart.v1.22" hidden="1">US!$L$4</definedName>
    <definedName name="_xlchart.v1.23" hidden="1">US!$L$5</definedName>
    <definedName name="_xlchart.v1.24" hidden="1">US!$K$11</definedName>
    <definedName name="_xlchart.v1.25" hidden="1">US!$K$12</definedName>
    <definedName name="_xlchart.v1.26" hidden="1">US!$K$4</definedName>
    <definedName name="_xlchart.v1.27" hidden="1">US!$K$5</definedName>
    <definedName name="_xlchart.v1.28" hidden="1">US!$L$4</definedName>
    <definedName name="_xlchart.v1.29" hidden="1">US!$L$5</definedName>
    <definedName name="_xlchart.v1.3" hidden="1">US!$K$5</definedName>
    <definedName name="_xlchart.v1.30" hidden="1">US!$K$11</definedName>
    <definedName name="_xlchart.v1.31" hidden="1">US!$K$12</definedName>
    <definedName name="_xlchart.v1.32" hidden="1">US!$K$4</definedName>
    <definedName name="_xlchart.v1.33" hidden="1">US!$K$5</definedName>
    <definedName name="_xlchart.v1.34" hidden="1">US!$L$4</definedName>
    <definedName name="_xlchart.v1.35" hidden="1">US!$L$5</definedName>
    <definedName name="_xlchart.v1.36" hidden="1">US!$K$11</definedName>
    <definedName name="_xlchart.v1.37" hidden="1">US!$K$12</definedName>
    <definedName name="_xlchart.v1.38" hidden="1">US!$K$4</definedName>
    <definedName name="_xlchart.v1.39" hidden="1">US!$K$5</definedName>
    <definedName name="_xlchart.v1.4" hidden="1">US!$L$4</definedName>
    <definedName name="_xlchart.v1.40" hidden="1">US!$L$4</definedName>
    <definedName name="_xlchart.v1.41" hidden="1">US!$L$5</definedName>
    <definedName name="_xlchart.v1.42" hidden="1">US!$K$11</definedName>
    <definedName name="_xlchart.v1.43" hidden="1">US!$K$12</definedName>
    <definedName name="_xlchart.v1.44" hidden="1">US!$K$4</definedName>
    <definedName name="_xlchart.v1.45" hidden="1">US!$K$5</definedName>
    <definedName name="_xlchart.v1.46" hidden="1">US!$L$4</definedName>
    <definedName name="_xlchart.v1.47" hidden="1">US!$L$5</definedName>
    <definedName name="_xlchart.v1.5" hidden="1">US!$L$5</definedName>
    <definedName name="_xlchart.v1.6" hidden="1">US!$K$11</definedName>
    <definedName name="_xlchart.v1.7" hidden="1">US!$K$12</definedName>
    <definedName name="_xlchart.v1.8" hidden="1">US!$K$4</definedName>
    <definedName name="_xlchart.v1.9" hidden="1">US!$K$5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" i="1" l="1" a="1"/>
  <c r="P5" i="1"/>
  <c r="P9" i="1" a="1"/>
  <c r="P9" i="1"/>
  <c r="O9" i="1"/>
  <c r="N9" i="1"/>
  <c r="O5" i="1"/>
  <c r="N5" i="1"/>
  <c r="K9" i="1"/>
  <c r="K16" i="1"/>
  <c r="K17" i="1"/>
  <c r="K15" i="1"/>
  <c r="K12" i="1"/>
  <c r="K5" i="1"/>
  <c r="L9" i="1"/>
  <c r="G2" i="2"/>
  <c r="G3" i="2"/>
  <c r="G4" i="2"/>
  <c r="G5" i="2"/>
  <c r="L5" i="1"/>
  <c r="F2" i="2"/>
  <c r="F3" i="2"/>
  <c r="F5" i="2"/>
  <c r="H2" i="2"/>
  <c r="H3" i="2"/>
  <c r="E5" i="2"/>
  <c r="H5" i="2" s="1"/>
  <c r="E4" i="2"/>
  <c r="H4" i="2" s="1"/>
  <c r="F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<sst xmlns="http://schemas.openxmlformats.org/spreadsheetml/2006/main" count="28" uniqueCount="18">
  <si>
    <t>area</t>
  </si>
  <si>
    <t>population</t>
  </si>
  <si>
    <t>prevalence</t>
  </si>
  <si>
    <t>deaths</t>
  </si>
  <si>
    <t>US</t>
  </si>
  <si>
    <t>Florida</t>
  </si>
  <si>
    <t>Miami-Dade County</t>
  </si>
  <si>
    <t>Broward County</t>
  </si>
  <si>
    <t>cases</t>
  </si>
  <si>
    <t>projected deaths at 81% prevalence</t>
  </si>
  <si>
    <t>estimated number of infections</t>
  </si>
  <si>
    <t>Chart I</t>
  </si>
  <si>
    <t>Chart II</t>
  </si>
  <si>
    <t>number of infections at 81% prevalence</t>
  </si>
  <si>
    <t>number of infections</t>
  </si>
  <si>
    <t>explanation</t>
  </si>
  <si>
    <t>bars</t>
  </si>
  <si>
    <t>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</si>
</sst>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2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Inconsolata"/>
    </font>
    <font>
      <b/>
      <sz val="12"/>
      <color theme="1"/>
      <name val="Inconsolat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EECF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1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3" fontId="2" fillId="3" borderId="0" xfId="0" applyNumberFormat="1" applyFont="1" applyFill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  <fill>
        <patternFill patternType="solid">
          <fgColor indexed="64"/>
          <bgColor rgb="FFDEEC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Inconsolata"/>
        <scheme val="none"/>
      </font>
    </dxf>
  </dxfs>
  <tableStyles count="0" defaultTableStyle="TableStyleMedium2" defaultPivotStyle="PivotStyleLight16"/>
  <colors>
    <mruColors>
      <color rgb="FFDEECF7"/>
      <color rgb="FFDEE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44444444444448E-2"/>
          <c:y val="0.95222507298947179"/>
          <c:w val="3.6111111111111108E-2"/>
          <c:h val="1.7845946340040827E-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US!$K$4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US!$K$5</c:f>
              <c:numCache>
                <c:formatCode>#,##0</c:formatCode>
                <c:ptCount val="1"/>
                <c:pt idx="0">
                  <c:v>95971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58-0540-A45B-2E5E2FAE3FC7}"/>
            </c:ext>
          </c:extLst>
        </c:ser>
        <c:ser>
          <c:idx val="1"/>
          <c:order val="1"/>
          <c:tx>
            <c:strRef>
              <c:f>US!$L$4</c:f>
              <c:strCache>
                <c:ptCount val="1"/>
                <c:pt idx="0">
                  <c:v>estimated number of 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US!$L$5</c:f>
              <c:numCache>
                <c:formatCode>#,##0</c:formatCode>
                <c:ptCount val="1"/>
                <c:pt idx="0">
                  <c:v>13456200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58-0540-A45B-2E5E2FAE3FC7}"/>
            </c:ext>
          </c:extLst>
        </c:ser>
        <c:ser>
          <c:idx val="2"/>
          <c:order val="2"/>
          <c:tx>
            <c:strRef>
              <c:f>US!$K$11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US!$K$12</c:f>
              <c:numCache>
                <c:formatCode>#,##0</c:formatCode>
                <c:ptCount val="1"/>
                <c:pt idx="0">
                  <c:v>328200000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58-0540-A45B-2E5E2FAE3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5514159"/>
        <c:axId val="786834511"/>
      </c:barChart>
      <c:catAx>
        <c:axId val="785514159"/>
        <c:scaling>
          <c:orientation val="minMax"/>
        </c:scaling>
        <c:delete val="1"/>
        <c:axPos val="b"/>
        <c:majorTickMark val="none"/>
        <c:minorTickMark val="none"/>
        <c:tickLblPos val="nextTo"/>
        <c:crossAx val="786834511"/>
        <c:crosses val="autoZero"/>
        <c:auto val="1"/>
        <c:lblAlgn val="ctr"/>
        <c:lblOffset val="100"/>
        <c:noMultiLvlLbl val="0"/>
      </c:catAx>
      <c:valAx>
        <c:axId val="78683451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8551415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 Medium" panose="02000000000000000000" pitchFamily="2" charset="0"/>
              <a:ea typeface="Roboto Medium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US!$N$4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US!$N$5</c:f>
              <c:numCache>
                <c:formatCode>#,##0</c:formatCode>
                <c:ptCount val="1"/>
                <c:pt idx="0">
                  <c:v>95971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A-154F-AC00-41DF44B0D05A}"/>
            </c:ext>
          </c:extLst>
        </c:ser>
        <c:ser>
          <c:idx val="1"/>
          <c:order val="1"/>
          <c:tx>
            <c:strRef>
              <c:f>US!$O$4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US!$O$5</c:f>
              <c:numCache>
                <c:formatCode>#,##0</c:formatCode>
                <c:ptCount val="1"/>
                <c:pt idx="0">
                  <c:v>13360229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FA-154F-AC00-41DF44B0D05A}"/>
            </c:ext>
          </c:extLst>
        </c:ser>
        <c:ser>
          <c:idx val="2"/>
          <c:order val="2"/>
          <c:tx>
            <c:strRef>
              <c:f>US!$P$4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US!$P$5</c:f>
              <c:numCache>
                <c:formatCode>#,##0</c:formatCode>
                <c:ptCount val="1"/>
                <c:pt idx="0">
                  <c:v>314743800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FA-154F-AC00-41DF44B0D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  <c:max val="3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US!$N$8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US!$N$9</c:f>
              <c:numCache>
                <c:formatCode>#,##0</c:formatCode>
                <c:ptCount val="1"/>
                <c:pt idx="0">
                  <c:v>1896012.4390243904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2-6048-91CF-5A0390315E6E}"/>
            </c:ext>
          </c:extLst>
        </c:ser>
        <c:ser>
          <c:idx val="1"/>
          <c:order val="1"/>
          <c:tx>
            <c:strRef>
              <c:f>US!$O$8</c:f>
              <c:strCache>
                <c:ptCount val="1"/>
                <c:pt idx="0">
                  <c:v>infections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US!$O$9</c:f>
              <c:numCache>
                <c:formatCode>#,##0</c:formatCode>
                <c:ptCount val="1"/>
                <c:pt idx="0">
                  <c:v>263945987.56097564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52-6048-91CF-5A0390315E6E}"/>
            </c:ext>
          </c:extLst>
        </c:ser>
        <c:ser>
          <c:idx val="2"/>
          <c:order val="2"/>
          <c:tx>
            <c:strRef>
              <c:f>US!$P$8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US!$P$9</c:f>
              <c:numCache>
                <c:formatCode>#,##0</c:formatCode>
                <c:ptCount val="1"/>
                <c:pt idx="0">
                  <c:v>62357999.99999997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52-6048-91CF-5A0390315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  <c:max val="3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06195421025278"/>
          <c:y val="2.4623852143732479E-2"/>
          <c:w val="0.58075667466899472"/>
          <c:h val="0.931064097740218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US!$N$8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US!$N$9</c:f>
              <c:numCache>
                <c:formatCode>#,##0</c:formatCode>
                <c:ptCount val="1"/>
                <c:pt idx="0">
                  <c:v>1896012.4390243904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D-464D-AE15-C995293C0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575167"/>
        <c:axId val="787349887"/>
      </c:barChart>
      <c:catAx>
        <c:axId val="1224575167"/>
        <c:scaling>
          <c:orientation val="minMax"/>
        </c:scaling>
        <c:delete val="1"/>
        <c:axPos val="b"/>
        <c:majorTickMark val="none"/>
        <c:minorTickMark val="none"/>
        <c:tickLblPos val="nextTo"/>
        <c:crossAx val="787349887"/>
        <c:crosses val="autoZero"/>
        <c:auto val="1"/>
        <c:lblAlgn val="ctr"/>
        <c:lblOffset val="100"/>
        <c:noMultiLvlLbl val="0"/>
      </c:catAx>
      <c:valAx>
        <c:axId val="7873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Medium" panose="02000000000000000000" pitchFamily="2" charset="0"/>
                <a:ea typeface="Roboto Medium" panose="02000000000000000000" pitchFamily="2" charset="0"/>
                <a:cs typeface="+mn-cs"/>
              </a:defRPr>
            </a:pPr>
            <a:endParaRPr lang="en-US"/>
          </a:p>
        </c:txPr>
        <c:crossAx val="12245751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Medium" panose="02000000000000000000" pitchFamily="2" charset="0"/>
                    <a:ea typeface="Roboto Medium" panose="02000000000000000000" pitchFamily="2" charset="0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147052</xdr:rowOff>
    </xdr:from>
    <xdr:to>
      <xdr:col>8</xdr:col>
      <xdr:colOff>815475</xdr:colOff>
      <xdr:row>35</xdr:row>
      <xdr:rowOff>179917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5D6E289-7038-554C-9C05-D29414CE7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27892</xdr:colOff>
      <xdr:row>1</xdr:row>
      <xdr:rowOff>444500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id="{0B80158B-E8CD-AD4E-81C9-C367D0E698EE}"/>
            </a:ext>
          </a:extLst>
        </xdr:cNvPr>
        <xdr:cNvSpPr txBox="1"/>
      </xdr:nvSpPr>
      <xdr:spPr>
        <a:xfrm>
          <a:off x="0" y="0"/>
          <a:ext cx="7533592" cy="508000"/>
        </a:xfrm>
        <a:prstGeom prst="rect">
          <a:avLst/>
        </a:prstGeom>
      </xdr:spPr>
      <xdr:txBody>
        <a:bodyPr wrap="square" lIns="0" tIns="91440" rIns="0" b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2000" b="1" i="0" u="none" strike="noStrike" kern="1200" spc="0" baseline="0">
              <a:solidFill>
                <a:srgbClr val="242852"/>
              </a:solidFill>
              <a:latin typeface="Helvetica" pitchFamily="2" charset="0"/>
              <a:ea typeface="+mn-ea"/>
              <a:cs typeface="+mn-cs"/>
            </a:defRPr>
          </a:pPr>
          <a:r>
            <a:rPr lang="en-US" sz="2600" b="1" i="0" baseline="0">
              <a:solidFill>
                <a:schemeClr val="accent1"/>
              </a:solidFill>
              <a:latin typeface="Oswald" pitchFamily="2" charset="77"/>
            </a:rPr>
            <a:t>The cost of reaching herd immunity in the United States</a:t>
          </a:r>
          <a:endParaRPr lang="en-US" sz="2600">
            <a:solidFill>
              <a:schemeClr val="accent1"/>
            </a:solidFill>
            <a:latin typeface="Oswald" pitchFamily="2" charset="77"/>
          </a:endParaRPr>
        </a:p>
      </xdr:txBody>
    </xdr:sp>
    <xdr:clientData/>
  </xdr:twoCellAnchor>
  <xdr:twoCellAnchor editAs="oneCell">
    <xdr:from>
      <xdr:col>8</xdr:col>
      <xdr:colOff>258480</xdr:colOff>
      <xdr:row>35</xdr:row>
      <xdr:rowOff>106486</xdr:rowOff>
    </xdr:from>
    <xdr:to>
      <xdr:col>8</xdr:col>
      <xdr:colOff>484094</xdr:colOff>
      <xdr:row>36</xdr:row>
      <xdr:rowOff>124105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AA51EBD-E21B-E54C-AE69-FF459C7C6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2480" y="7144403"/>
          <a:ext cx="225614" cy="218702"/>
        </a:xfrm>
        <a:prstGeom prst="rect">
          <a:avLst/>
        </a:prstGeom>
      </xdr:spPr>
    </xdr:pic>
    <xdr:clientData/>
  </xdr:twoCellAnchor>
  <xdr:twoCellAnchor editAs="oneCell">
    <xdr:from>
      <xdr:col>8</xdr:col>
      <xdr:colOff>482514</xdr:colOff>
      <xdr:row>35</xdr:row>
      <xdr:rowOff>70154</xdr:rowOff>
    </xdr:from>
    <xdr:to>
      <xdr:col>8</xdr:col>
      <xdr:colOff>790681</xdr:colOff>
      <xdr:row>36</xdr:row>
      <xdr:rowOff>162663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47AC93F-F650-DD4F-A73D-68E8A77F2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514" y="7108071"/>
          <a:ext cx="308167" cy="293592"/>
        </a:xfrm>
        <a:prstGeom prst="rect">
          <a:avLst/>
        </a:prstGeom>
      </xdr:spPr>
    </xdr:pic>
    <xdr:clientData/>
  </xdr:twoCellAnchor>
  <xdr:twoCellAnchor>
    <xdr:from>
      <xdr:col>6</xdr:col>
      <xdr:colOff>476859</xdr:colOff>
      <xdr:row>35</xdr:row>
      <xdr:rowOff>87781</xdr:rowOff>
    </xdr:from>
    <xdr:to>
      <xdr:col>8</xdr:col>
      <xdr:colOff>224993</xdr:colOff>
      <xdr:row>36</xdr:row>
      <xdr:rowOff>125765</xdr:rowOff>
    </xdr:to>
    <xdr:sp macro="" textlink="">
      <xdr:nvSpPr>
        <xdr:cNvPr id="13" name="TextBox 3">
          <a:extLst>
            <a:ext uri="{FF2B5EF4-FFF2-40B4-BE49-F238E27FC236}">
              <a16:creationId xmlns:a16="http://schemas.microsoft.com/office/drawing/2014/main" id="{6722A9F1-2975-D147-9AC6-2CB0FB5BB618}"/>
            </a:ext>
          </a:extLst>
        </xdr:cNvPr>
        <xdr:cNvSpPr txBox="1"/>
      </xdr:nvSpPr>
      <xdr:spPr>
        <a:xfrm flipH="1">
          <a:off x="5429859" y="7125698"/>
          <a:ext cx="1399134" cy="239067"/>
        </a:xfrm>
        <a:prstGeom prst="rect">
          <a:avLst/>
        </a:prstGeom>
        <a:noFill/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@</a:t>
          </a:r>
          <a:r>
            <a:rPr lang="en-US" sz="1200" b="1">
              <a:solidFill>
                <a:schemeClr val="accent1"/>
              </a:solidFill>
              <a:latin typeface="Roboto" panose="02000000000000000000" pitchFamily="2" charset="0"/>
              <a:ea typeface="Roboto" panose="02000000000000000000" pitchFamily="2" charset="0"/>
            </a:rPr>
            <a:t>BeachAnalytics</a:t>
          </a:r>
        </a:p>
      </xdr:txBody>
    </xdr:sp>
    <xdr:clientData/>
  </xdr:twoCellAnchor>
  <xdr:twoCellAnchor>
    <xdr:from>
      <xdr:col>0</xdr:col>
      <xdr:colOff>0</xdr:colOff>
      <xdr:row>35</xdr:row>
      <xdr:rowOff>77557</xdr:rowOff>
    </xdr:from>
    <xdr:to>
      <xdr:col>6</xdr:col>
      <xdr:colOff>602154</xdr:colOff>
      <xdr:row>36</xdr:row>
      <xdr:rowOff>33888</xdr:rowOff>
    </xdr:to>
    <xdr:sp macro="" textlink="">
      <xdr:nvSpPr>
        <xdr:cNvPr id="20" name="TextBox 3">
          <a:extLst>
            <a:ext uri="{FF2B5EF4-FFF2-40B4-BE49-F238E27FC236}">
              <a16:creationId xmlns:a16="http://schemas.microsoft.com/office/drawing/2014/main" id="{29DF489D-40DD-3942-82C8-47863D757409}"/>
            </a:ext>
          </a:extLst>
        </xdr:cNvPr>
        <xdr:cNvSpPr txBox="1"/>
      </xdr:nvSpPr>
      <xdr:spPr>
        <a:xfrm flipH="1">
          <a:off x="0" y="7115474"/>
          <a:ext cx="5555154" cy="157414"/>
        </a:xfrm>
        <a:prstGeom prst="rect">
          <a:avLst/>
        </a:prstGeom>
        <a:solidFill>
          <a:schemeClr val="bg1"/>
        </a:solidFill>
      </xdr:spPr>
      <xdr:txBody>
        <a:bodyPr wrap="square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1"/>
              </a:solidFill>
              <a:latin typeface="Helvetica" pitchFamily="2" charset="0"/>
            </a:rPr>
            <a:t>Explanation and sources at https://BeachAnalytics/cost-of-herd-immunity</a:t>
          </a:r>
          <a:endParaRPr lang="en-US" sz="1200" b="1">
            <a:solidFill>
              <a:schemeClr val="accent1"/>
            </a:solidFill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46049</xdr:colOff>
      <xdr:row>5</xdr:row>
      <xdr:rowOff>38100</xdr:rowOff>
    </xdr:from>
    <xdr:to>
      <xdr:col>2</xdr:col>
      <xdr:colOff>591802</xdr:colOff>
      <xdr:row>28</xdr:row>
      <xdr:rowOff>18254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7D0610B-CE32-AF4A-A9C7-6A8A4C1F7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466486</xdr:colOff>
      <xdr:row>30</xdr:row>
      <xdr:rowOff>116586</xdr:rowOff>
    </xdr:from>
    <xdr:to>
      <xdr:col>8</xdr:col>
      <xdr:colOff>480966</xdr:colOff>
      <xdr:row>31</xdr:row>
      <xdr:rowOff>195238</xdr:rowOff>
    </xdr:to>
    <xdr:sp macro="" textlink="$K$15">
      <xdr:nvSpPr>
        <xdr:cNvPr id="28" name="TextBox 27">
          <a:extLst>
            <a:ext uri="{FF2B5EF4-FFF2-40B4-BE49-F238E27FC236}">
              <a16:creationId xmlns:a16="http://schemas.microsoft.com/office/drawing/2014/main" id="{31E27ACE-7FE1-2D4D-BB0D-E46CBEBA43AD}"/>
            </a:ext>
          </a:extLst>
        </xdr:cNvPr>
        <xdr:cNvSpPr txBox="1"/>
      </xdr:nvSpPr>
      <xdr:spPr>
        <a:xfrm>
          <a:off x="466486" y="6149086"/>
          <a:ext cx="6618480" cy="279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85BE404-6DCA-E445-BD3D-C7BDB9EE1BD3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</a:rPr>
            <a:t>There have been about 96.thousand deaths out of about 1.9 million infections so far.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31</xdr:row>
      <xdr:rowOff>165632</xdr:rowOff>
    </xdr:from>
    <xdr:to>
      <xdr:col>8</xdr:col>
      <xdr:colOff>500677</xdr:colOff>
      <xdr:row>33</xdr:row>
      <xdr:rowOff>56735</xdr:rowOff>
    </xdr:to>
    <xdr:sp macro="" textlink="$K$16">
      <xdr:nvSpPr>
        <xdr:cNvPr id="29" name="TextBox 28">
          <a:extLst>
            <a:ext uri="{FF2B5EF4-FFF2-40B4-BE49-F238E27FC236}">
              <a16:creationId xmlns:a16="http://schemas.microsoft.com/office/drawing/2014/main" id="{A725F1B5-0191-5547-8F87-D246288A2EB3}"/>
            </a:ext>
          </a:extLst>
        </xdr:cNvPr>
        <xdr:cNvSpPr txBox="1"/>
      </xdr:nvSpPr>
      <xdr:spPr>
        <a:xfrm>
          <a:off x="466486" y="6399215"/>
          <a:ext cx="6638191" cy="2932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FF1965-0D10-C54C-B93A-1C21E91CBC9A}" type="TxLink">
            <a:rPr lang="en-US" sz="1300" b="0" i="0" u="none" strike="noStrike">
              <a:solidFill>
                <a:srgbClr val="000000"/>
              </a:solidFill>
              <a:latin typeface="Roboto" panose="02000000000000000000" pitchFamily="2" charset="0"/>
              <a:ea typeface="Roboto" panose="02000000000000000000" pitchFamily="2" charset="0"/>
            </a:rPr>
            <a:t>About 81% of the population would be infected if the virus were to spread uncontrolled.</a:t>
          </a:fld>
          <a:endParaRPr lang="en-US" sz="13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0</xdr:col>
      <xdr:colOff>466486</xdr:colOff>
      <xdr:row>33</xdr:row>
      <xdr:rowOff>34708</xdr:rowOff>
    </xdr:from>
    <xdr:to>
      <xdr:col>8</xdr:col>
      <xdr:colOff>572971</xdr:colOff>
      <xdr:row>34</xdr:row>
      <xdr:rowOff>105212</xdr:rowOff>
    </xdr:to>
    <xdr:sp macro="" textlink="$K$17">
      <xdr:nvSpPr>
        <xdr:cNvPr id="30" name="TextBox 29">
          <a:extLst>
            <a:ext uri="{FF2B5EF4-FFF2-40B4-BE49-F238E27FC236}">
              <a16:creationId xmlns:a16="http://schemas.microsoft.com/office/drawing/2014/main" id="{D6EDC302-5B03-BC47-86EA-5E5C1F2C8E9E}"/>
            </a:ext>
          </a:extLst>
        </xdr:cNvPr>
        <xdr:cNvSpPr txBox="1"/>
      </xdr:nvSpPr>
      <xdr:spPr>
        <a:xfrm>
          <a:off x="466486" y="6670458"/>
          <a:ext cx="6710485" cy="271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CCFBB25-886D-9748-9454-E286503AEEF4}" type="TxLink">
            <a:rPr lang="en-US" sz="13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At the current fatality rate, reaching herd immunity would cost about 1.9 million lives.</a:t>
          </a:fld>
          <a:endParaRPr lang="en-US" sz="13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0</xdr:col>
      <xdr:colOff>780554</xdr:colOff>
      <xdr:row>3</xdr:row>
      <xdr:rowOff>20065</xdr:rowOff>
    </xdr:from>
    <xdr:to>
      <xdr:col>2</xdr:col>
      <xdr:colOff>496541</xdr:colOff>
      <xdr:row>5</xdr:row>
      <xdr:rowOff>146855</xdr:rowOff>
    </xdr:to>
    <xdr:sp macro="" textlink="$K$15">
      <xdr:nvSpPr>
        <xdr:cNvPr id="34" name="TextBox 33">
          <a:extLst>
            <a:ext uri="{FF2B5EF4-FFF2-40B4-BE49-F238E27FC236}">
              <a16:creationId xmlns:a16="http://schemas.microsoft.com/office/drawing/2014/main" id="{C5DB23BA-87F8-F847-B478-E0F3C17522C2}"/>
            </a:ext>
          </a:extLst>
        </xdr:cNvPr>
        <xdr:cNvSpPr txBox="1"/>
      </xdr:nvSpPr>
      <xdr:spPr>
        <a:xfrm>
          <a:off x="780554" y="623315"/>
          <a:ext cx="1366987" cy="5289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now</a:t>
          </a:r>
          <a:br>
            <a:rPr lang="en-US" sz="14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4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May 23, 2020</a:t>
          </a:r>
          <a:endParaRPr lang="en-US" sz="14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4</xdr:col>
      <xdr:colOff>125264</xdr:colOff>
      <xdr:row>3</xdr:row>
      <xdr:rowOff>162429</xdr:rowOff>
    </xdr:from>
    <xdr:to>
      <xdr:col>5</xdr:col>
      <xdr:colOff>581389</xdr:colOff>
      <xdr:row>5</xdr:row>
      <xdr:rowOff>4491</xdr:rowOff>
    </xdr:to>
    <xdr:sp macro="" textlink="$K$15">
      <xdr:nvSpPr>
        <xdr:cNvPr id="35" name="TextBox 34">
          <a:extLst>
            <a:ext uri="{FF2B5EF4-FFF2-40B4-BE49-F238E27FC236}">
              <a16:creationId xmlns:a16="http://schemas.microsoft.com/office/drawing/2014/main" id="{8AE58ECD-5891-D845-A393-3003F7279E63}"/>
            </a:ext>
          </a:extLst>
        </xdr:cNvPr>
        <xdr:cNvSpPr txBox="1"/>
      </xdr:nvSpPr>
      <xdr:spPr>
        <a:xfrm>
          <a:off x="3427264" y="765679"/>
          <a:ext cx="1281625" cy="2442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4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6</xdr:col>
      <xdr:colOff>672402</xdr:colOff>
      <xdr:row>33</xdr:row>
      <xdr:rowOff>56623</xdr:rowOff>
    </xdr:from>
    <xdr:to>
      <xdr:col>8</xdr:col>
      <xdr:colOff>211972</xdr:colOff>
      <xdr:row>34</xdr:row>
      <xdr:rowOff>91425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AA71FDF-2643-1143-8D2F-B275D60749B8}"/>
            </a:ext>
          </a:extLst>
        </xdr:cNvPr>
        <xdr:cNvSpPr/>
      </xdr:nvSpPr>
      <xdr:spPr>
        <a:xfrm>
          <a:off x="5614447" y="6751511"/>
          <a:ext cx="1186918" cy="237678"/>
        </a:xfrm>
        <a:prstGeom prst="rect">
          <a:avLst/>
        </a:prstGeom>
        <a:solidFill>
          <a:srgbClr val="FFFF00">
            <a:alpha val="3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81855</xdr:colOff>
      <xdr:row>5</xdr:row>
      <xdr:rowOff>38100</xdr:rowOff>
    </xdr:from>
    <xdr:to>
      <xdr:col>5</xdr:col>
      <xdr:colOff>627608</xdr:colOff>
      <xdr:row>28</xdr:row>
      <xdr:rowOff>18254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A6BD36FE-1FF7-234D-B159-A3A65D91E2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117660</xdr:colOff>
      <xdr:row>5</xdr:row>
      <xdr:rowOff>46828</xdr:rowOff>
    </xdr:from>
    <xdr:to>
      <xdr:col>8</xdr:col>
      <xdr:colOff>662758</xdr:colOff>
      <xdr:row>28</xdr:row>
      <xdr:rowOff>26982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675ACB90-CA1A-BF4C-B3EB-BC60CD442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54477</xdr:colOff>
      <xdr:row>3</xdr:row>
      <xdr:rowOff>19311</xdr:rowOff>
    </xdr:from>
    <xdr:to>
      <xdr:col>8</xdr:col>
      <xdr:colOff>509948</xdr:colOff>
      <xdr:row>5</xdr:row>
      <xdr:rowOff>147608</xdr:rowOff>
    </xdr:to>
    <xdr:sp macro="" textlink="$K$15">
      <xdr:nvSpPr>
        <xdr:cNvPr id="41" name="TextBox 40">
          <a:extLst>
            <a:ext uri="{FF2B5EF4-FFF2-40B4-BE49-F238E27FC236}">
              <a16:creationId xmlns:a16="http://schemas.microsoft.com/office/drawing/2014/main" id="{A65658FA-09D6-F041-8C51-28E1FD13169B}"/>
            </a:ext>
          </a:extLst>
        </xdr:cNvPr>
        <xdr:cNvSpPr txBox="1"/>
      </xdr:nvSpPr>
      <xdr:spPr>
        <a:xfrm>
          <a:off x="5832977" y="622561"/>
          <a:ext cx="1280971" cy="5304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deaths at</a:t>
          </a:r>
          <a:br>
            <a:rPr lang="en-US" sz="14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</a:br>
          <a:r>
            <a:rPr lang="en-US" sz="1400" b="0" i="0" u="none" strike="noStrike">
              <a:solidFill>
                <a:srgbClr val="000000"/>
              </a:solidFill>
              <a:latin typeface="Roboto Medium" panose="02000000000000000000" pitchFamily="2" charset="0"/>
              <a:ea typeface="Roboto Medium" panose="02000000000000000000" pitchFamily="2" charset="0"/>
            </a:rPr>
            <a:t>81% infected</a:t>
          </a:r>
          <a:endParaRPr lang="en-US" sz="1400" b="0" i="0">
            <a:latin typeface="Roboto Medium" panose="02000000000000000000" pitchFamily="2" charset="0"/>
            <a:ea typeface="Roboto Medium" panose="02000000000000000000" pitchFamily="2" charset="0"/>
          </a:endParaRPr>
        </a:p>
      </xdr:txBody>
    </xdr:sp>
    <xdr:clientData/>
  </xdr:twoCellAnchor>
  <xdr:twoCellAnchor>
    <xdr:from>
      <xdr:col>2</xdr:col>
      <xdr:colOff>95632</xdr:colOff>
      <xdr:row>10</xdr:row>
      <xdr:rowOff>194485</xdr:rowOff>
    </xdr:from>
    <xdr:to>
      <xdr:col>4</xdr:col>
      <xdr:colOff>447005</xdr:colOff>
      <xdr:row>28</xdr:row>
      <xdr:rowOff>79658</xdr:rowOff>
    </xdr:to>
    <xdr:sp macro="" textlink="">
      <xdr:nvSpPr>
        <xdr:cNvPr id="38" name="Rectangle 36">
          <a:extLst>
            <a:ext uri="{FF2B5EF4-FFF2-40B4-BE49-F238E27FC236}">
              <a16:creationId xmlns:a16="http://schemas.microsoft.com/office/drawing/2014/main" id="{3B8DC1F9-3607-C643-B2F8-00355F5246CF}"/>
            </a:ext>
          </a:extLst>
        </xdr:cNvPr>
        <xdr:cNvSpPr/>
      </xdr:nvSpPr>
      <xdr:spPr>
        <a:xfrm>
          <a:off x="1748162" y="2221895"/>
          <a:ext cx="2003903" cy="3534510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45511" h="3565851">
              <a:moveTo>
                <a:pt x="305" y="3142791"/>
              </a:moveTo>
              <a:lnTo>
                <a:pt x="1942335" y="0"/>
              </a:lnTo>
              <a:cubicBezTo>
                <a:pt x="1942335" y="52779"/>
                <a:pt x="1945511" y="3253010"/>
                <a:pt x="1945511" y="3305789"/>
              </a:cubicBezTo>
              <a:lnTo>
                <a:pt x="305" y="3299603"/>
              </a:lnTo>
              <a:cubicBezTo>
                <a:pt x="1362" y="1899683"/>
                <a:pt x="-752" y="4542711"/>
                <a:pt x="305" y="3142791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133274</xdr:colOff>
      <xdr:row>6</xdr:row>
      <xdr:rowOff>177998</xdr:rowOff>
    </xdr:from>
    <xdr:to>
      <xdr:col>7</xdr:col>
      <xdr:colOff>488866</xdr:colOff>
      <xdr:row>28</xdr:row>
      <xdr:rowOff>201792</xdr:rowOff>
    </xdr:to>
    <xdr:sp macro="" textlink="">
      <xdr:nvSpPr>
        <xdr:cNvPr id="42" name="Rectangle 36">
          <a:extLst>
            <a:ext uri="{FF2B5EF4-FFF2-40B4-BE49-F238E27FC236}">
              <a16:creationId xmlns:a16="http://schemas.microsoft.com/office/drawing/2014/main" id="{6B285925-7931-E543-9AA8-A60069EA4786}"/>
            </a:ext>
          </a:extLst>
        </xdr:cNvPr>
        <xdr:cNvSpPr/>
      </xdr:nvSpPr>
      <xdr:spPr>
        <a:xfrm>
          <a:off x="4260774" y="1397198"/>
          <a:ext cx="2006592" cy="4494194"/>
        </a:xfrm>
        <a:custGeom>
          <a:avLst/>
          <a:gdLst>
            <a:gd name="connsiteX0" fmla="*/ 0 w 1016110"/>
            <a:gd name="connsiteY0" fmla="*/ 0 h 4215741"/>
            <a:gd name="connsiteX1" fmla="*/ 1016110 w 1016110"/>
            <a:gd name="connsiteY1" fmla="*/ 0 h 4215741"/>
            <a:gd name="connsiteX2" fmla="*/ 1016110 w 1016110"/>
            <a:gd name="connsiteY2" fmla="*/ 4215741 h 4215741"/>
            <a:gd name="connsiteX3" fmla="*/ 0 w 1016110"/>
            <a:gd name="connsiteY3" fmla="*/ 4215741 h 4215741"/>
            <a:gd name="connsiteX4" fmla="*/ 0 w 1016110"/>
            <a:gd name="connsiteY4" fmla="*/ 0 h 4215741"/>
            <a:gd name="connsiteX0" fmla="*/ 0 w 1886967"/>
            <a:gd name="connsiteY0" fmla="*/ 0 h 4215741"/>
            <a:gd name="connsiteX1" fmla="*/ 1886967 w 1886967"/>
            <a:gd name="connsiteY1" fmla="*/ 1227117 h 4215741"/>
            <a:gd name="connsiteX2" fmla="*/ 1016110 w 1886967"/>
            <a:gd name="connsiteY2" fmla="*/ 4215741 h 4215741"/>
            <a:gd name="connsiteX3" fmla="*/ 0 w 1886967"/>
            <a:gd name="connsiteY3" fmla="*/ 4215741 h 4215741"/>
            <a:gd name="connsiteX4" fmla="*/ 0 w 1886967"/>
            <a:gd name="connsiteY4" fmla="*/ 0 h 4215741"/>
            <a:gd name="connsiteX0" fmla="*/ 0 w 1903461"/>
            <a:gd name="connsiteY0" fmla="*/ 0 h 4215741"/>
            <a:gd name="connsiteX1" fmla="*/ 1903461 w 1903461"/>
            <a:gd name="connsiteY1" fmla="*/ 2638961 h 4215741"/>
            <a:gd name="connsiteX2" fmla="*/ 1016110 w 1903461"/>
            <a:gd name="connsiteY2" fmla="*/ 4215741 h 4215741"/>
            <a:gd name="connsiteX3" fmla="*/ 0 w 1903461"/>
            <a:gd name="connsiteY3" fmla="*/ 4215741 h 4215741"/>
            <a:gd name="connsiteX4" fmla="*/ 0 w 1903461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016110 w 1916656"/>
            <a:gd name="connsiteY2" fmla="*/ 4215741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23253"/>
            <a:gd name="connsiteY0" fmla="*/ 0 h 4215741"/>
            <a:gd name="connsiteX1" fmla="*/ 1916656 w 1923253"/>
            <a:gd name="connsiteY1" fmla="*/ 4050806 h 4215741"/>
            <a:gd name="connsiteX2" fmla="*/ 1923253 w 1923253"/>
            <a:gd name="connsiteY2" fmla="*/ 4205844 h 4215741"/>
            <a:gd name="connsiteX3" fmla="*/ 0 w 1923253"/>
            <a:gd name="connsiteY3" fmla="*/ 4215741 h 4215741"/>
            <a:gd name="connsiteX4" fmla="*/ 0 w 1923253"/>
            <a:gd name="connsiteY4" fmla="*/ 0 h 4215741"/>
            <a:gd name="connsiteX0" fmla="*/ 0 w 1916656"/>
            <a:gd name="connsiteY0" fmla="*/ 0 h 4215741"/>
            <a:gd name="connsiteX1" fmla="*/ 1916656 w 1916656"/>
            <a:gd name="connsiteY1" fmla="*/ 4050806 h 4215741"/>
            <a:gd name="connsiteX2" fmla="*/ 1916655 w 1916656"/>
            <a:gd name="connsiteY2" fmla="*/ 4209143 h 4215741"/>
            <a:gd name="connsiteX3" fmla="*/ 0 w 1916656"/>
            <a:gd name="connsiteY3" fmla="*/ 4215741 h 4215741"/>
            <a:gd name="connsiteX4" fmla="*/ 0 w 1916656"/>
            <a:gd name="connsiteY4" fmla="*/ 0 h 4215741"/>
            <a:gd name="connsiteX0" fmla="*/ 0 w 1916655"/>
            <a:gd name="connsiteY0" fmla="*/ 0 h 4215741"/>
            <a:gd name="connsiteX1" fmla="*/ 1913304 w 1916655"/>
            <a:gd name="connsiteY1" fmla="*/ 3343362 h 4215741"/>
            <a:gd name="connsiteX2" fmla="*/ 1916655 w 1916655"/>
            <a:gd name="connsiteY2" fmla="*/ 4209143 h 4215741"/>
            <a:gd name="connsiteX3" fmla="*/ 0 w 1916655"/>
            <a:gd name="connsiteY3" fmla="*/ 4215741 h 4215741"/>
            <a:gd name="connsiteX4" fmla="*/ 0 w 1916655"/>
            <a:gd name="connsiteY4" fmla="*/ 0 h 4215741"/>
            <a:gd name="connsiteX0" fmla="*/ 0 w 1920008"/>
            <a:gd name="connsiteY0" fmla="*/ 0 h 4215741"/>
            <a:gd name="connsiteX1" fmla="*/ 1920008 w 1920008"/>
            <a:gd name="connsiteY1" fmla="*/ 2025707 h 4215741"/>
            <a:gd name="connsiteX2" fmla="*/ 1916655 w 1920008"/>
            <a:gd name="connsiteY2" fmla="*/ 4209143 h 4215741"/>
            <a:gd name="connsiteX3" fmla="*/ 0 w 1920008"/>
            <a:gd name="connsiteY3" fmla="*/ 4215741 h 4215741"/>
            <a:gd name="connsiteX4" fmla="*/ 0 w 1920008"/>
            <a:gd name="connsiteY4" fmla="*/ 0 h 4215741"/>
            <a:gd name="connsiteX0" fmla="*/ 0 w 1936769"/>
            <a:gd name="connsiteY0" fmla="*/ 0 h 4215741"/>
            <a:gd name="connsiteX1" fmla="*/ 1936769 w 1936769"/>
            <a:gd name="connsiteY1" fmla="*/ 734874 h 4215741"/>
            <a:gd name="connsiteX2" fmla="*/ 1916655 w 1936769"/>
            <a:gd name="connsiteY2" fmla="*/ 4209143 h 4215741"/>
            <a:gd name="connsiteX3" fmla="*/ 0 w 1936769"/>
            <a:gd name="connsiteY3" fmla="*/ 4215741 h 4215741"/>
            <a:gd name="connsiteX4" fmla="*/ 0 w 1936769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16655 w 1946286"/>
            <a:gd name="connsiteY2" fmla="*/ 4209143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0 w 1946286"/>
            <a:gd name="connsiteY0" fmla="*/ 0 h 4215741"/>
            <a:gd name="connsiteX1" fmla="*/ 1946286 w 1946286"/>
            <a:gd name="connsiteY1" fmla="*/ 744462 h 4215741"/>
            <a:gd name="connsiteX2" fmla="*/ 1942034 w 1946286"/>
            <a:gd name="connsiteY2" fmla="*/ 4212339 h 4215741"/>
            <a:gd name="connsiteX3" fmla="*/ 0 w 1946286"/>
            <a:gd name="connsiteY3" fmla="*/ 4215741 h 4215741"/>
            <a:gd name="connsiteX4" fmla="*/ 0 w 1946286"/>
            <a:gd name="connsiteY4" fmla="*/ 0 h 4215741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199761 h 4212339"/>
            <a:gd name="connsiteX4" fmla="*/ 3172 w 1949458"/>
            <a:gd name="connsiteY4" fmla="*/ 0 h 4212339"/>
            <a:gd name="connsiteX0" fmla="*/ 3172 w 1949458"/>
            <a:gd name="connsiteY0" fmla="*/ 0 h 4212339"/>
            <a:gd name="connsiteX1" fmla="*/ 1949458 w 1949458"/>
            <a:gd name="connsiteY1" fmla="*/ 744462 h 4212339"/>
            <a:gd name="connsiteX2" fmla="*/ 1945206 w 1949458"/>
            <a:gd name="connsiteY2" fmla="*/ 4212339 h 4212339"/>
            <a:gd name="connsiteX3" fmla="*/ 0 w 1949458"/>
            <a:gd name="connsiteY3" fmla="*/ 4206153 h 4212339"/>
            <a:gd name="connsiteX4" fmla="*/ 3172 w 1949458"/>
            <a:gd name="connsiteY4" fmla="*/ 0 h 4212339"/>
            <a:gd name="connsiteX0" fmla="*/ 3172 w 1949458"/>
            <a:gd name="connsiteY0" fmla="*/ 211144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172 w 1949458"/>
            <a:gd name="connsiteY4" fmla="*/ 211144 h 3467877"/>
            <a:gd name="connsiteX0" fmla="*/ 34895 w 1949458"/>
            <a:gd name="connsiteY0" fmla="*/ 1853891 h 3467877"/>
            <a:gd name="connsiteX1" fmla="*/ 1949458 w 1949458"/>
            <a:gd name="connsiteY1" fmla="*/ 0 h 3467877"/>
            <a:gd name="connsiteX2" fmla="*/ 1945206 w 1949458"/>
            <a:gd name="connsiteY2" fmla="*/ 3467877 h 3467877"/>
            <a:gd name="connsiteX3" fmla="*/ 0 w 1949458"/>
            <a:gd name="connsiteY3" fmla="*/ 3461691 h 3467877"/>
            <a:gd name="connsiteX4" fmla="*/ 34895 w 1949458"/>
            <a:gd name="connsiteY4" fmla="*/ 1853891 h 3467877"/>
            <a:gd name="connsiteX0" fmla="*/ 305 w 1949763"/>
            <a:gd name="connsiteY0" fmla="*/ 3304879 h 3727939"/>
            <a:gd name="connsiteX1" fmla="*/ 1949763 w 1949763"/>
            <a:gd name="connsiteY1" fmla="*/ 0 h 3727939"/>
            <a:gd name="connsiteX2" fmla="*/ 1945511 w 1949763"/>
            <a:gd name="connsiteY2" fmla="*/ 3467877 h 3727939"/>
            <a:gd name="connsiteX3" fmla="*/ 305 w 1949763"/>
            <a:gd name="connsiteY3" fmla="*/ 3461691 h 3727939"/>
            <a:gd name="connsiteX4" fmla="*/ 305 w 1949763"/>
            <a:gd name="connsiteY4" fmla="*/ 3304879 h 3727939"/>
            <a:gd name="connsiteX0" fmla="*/ 305 w 1945511"/>
            <a:gd name="connsiteY0" fmla="*/ 3142791 h 3565851"/>
            <a:gd name="connsiteX1" fmla="*/ 1942335 w 1945511"/>
            <a:gd name="connsiteY1" fmla="*/ 0 h 3565851"/>
            <a:gd name="connsiteX2" fmla="*/ 1945511 w 1945511"/>
            <a:gd name="connsiteY2" fmla="*/ 3305789 h 3565851"/>
            <a:gd name="connsiteX3" fmla="*/ 305 w 1945511"/>
            <a:gd name="connsiteY3" fmla="*/ 3299603 h 3565851"/>
            <a:gd name="connsiteX4" fmla="*/ 305 w 1945511"/>
            <a:gd name="connsiteY4" fmla="*/ 3142791 h 3565851"/>
            <a:gd name="connsiteX0" fmla="*/ 305 w 1945511"/>
            <a:gd name="connsiteY0" fmla="*/ 3283401 h 3689397"/>
            <a:gd name="connsiteX1" fmla="*/ 1942335 w 1945511"/>
            <a:gd name="connsiteY1" fmla="*/ 0 h 3689397"/>
            <a:gd name="connsiteX2" fmla="*/ 1945511 w 1945511"/>
            <a:gd name="connsiteY2" fmla="*/ 3305789 h 3689397"/>
            <a:gd name="connsiteX3" fmla="*/ 305 w 1945511"/>
            <a:gd name="connsiteY3" fmla="*/ 3299603 h 3689397"/>
            <a:gd name="connsiteX4" fmla="*/ 305 w 1945511"/>
            <a:gd name="connsiteY4" fmla="*/ 3283401 h 3689397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5511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48604 w 1954707"/>
            <a:gd name="connsiteY2" fmla="*/ 4143058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  <a:gd name="connsiteX0" fmla="*/ 305 w 1954707"/>
            <a:gd name="connsiteY0" fmla="*/ 4117474 h 4523470"/>
            <a:gd name="connsiteX1" fmla="*/ 1954707 w 1954707"/>
            <a:gd name="connsiteY1" fmla="*/ 0 h 4523470"/>
            <a:gd name="connsiteX2" fmla="*/ 1951697 w 1954707"/>
            <a:gd name="connsiteY2" fmla="*/ 4139862 h 4523470"/>
            <a:gd name="connsiteX3" fmla="*/ 305 w 1954707"/>
            <a:gd name="connsiteY3" fmla="*/ 4133676 h 4523470"/>
            <a:gd name="connsiteX4" fmla="*/ 305 w 1954707"/>
            <a:gd name="connsiteY4" fmla="*/ 4117474 h 45234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4707" h="4523470">
              <a:moveTo>
                <a:pt x="305" y="4117474"/>
              </a:moveTo>
              <a:lnTo>
                <a:pt x="1954707" y="0"/>
              </a:lnTo>
              <a:cubicBezTo>
                <a:pt x="1954707" y="52779"/>
                <a:pt x="1951697" y="4087083"/>
                <a:pt x="1951697" y="4139862"/>
              </a:cubicBezTo>
              <a:lnTo>
                <a:pt x="305" y="4133676"/>
              </a:lnTo>
              <a:cubicBezTo>
                <a:pt x="1362" y="2733756"/>
                <a:pt x="-752" y="5517394"/>
                <a:pt x="305" y="4117474"/>
              </a:cubicBezTo>
              <a:close/>
            </a:path>
          </a:pathLst>
        </a:custGeom>
        <a:solidFill>
          <a:schemeClr val="accent2">
            <a:lumMod val="20000"/>
            <a:lumOff val="80000"/>
            <a:alpha val="5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0.0759</cdr:x>
      <cdr:y>0.07778</cdr:y>
    </cdr:from>
    <cdr:to>
      <cdr:x>0.10776</cdr:x>
      <cdr:y>0.22113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B106515-F184-2347-93C4-0C6531FB5D4A}"/>
            </a:ext>
          </a:extLst>
        </cdr:cNvPr>
        <cdr:cNvSpPr/>
      </cdr:nvSpPr>
      <cdr:spPr>
        <a:xfrm xmlns:a="http://schemas.openxmlformats.org/drawingml/2006/main">
          <a:off x="562061" y="128030"/>
          <a:ext cx="235979" cy="235979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0.2357</cdr:x>
      <cdr:y>0.07778</cdr:y>
    </cdr:from>
    <cdr:to>
      <cdr:x>0.26757</cdr:x>
      <cdr:y>0.22113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1745564" y="128030"/>
          <a:ext cx="235979" cy="23597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0.73337</cdr:x>
      <cdr:y>0.07778</cdr:y>
    </cdr:from>
    <cdr:to>
      <cdr:x>0.76523</cdr:x>
      <cdr:y>0.22113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D4BD27C7-3DDA-0745-8EDE-7A3F6640C50C}"/>
            </a:ext>
          </a:extLst>
        </cdr:cNvPr>
        <cdr:cNvSpPr/>
      </cdr:nvSpPr>
      <cdr:spPr>
        <a:xfrm xmlns:a="http://schemas.openxmlformats.org/drawingml/2006/main">
          <a:off x="5431138" y="128030"/>
          <a:ext cx="235979" cy="23597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793985</xdr:colOff>
      <xdr:row>0</xdr:row>
      <xdr:rowOff>185796</xdr:rowOff>
    </xdr:from>
    <xdr:ext cx="14346748" cy="31393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FA35D9-8615-7145-BD33-43AB4B0222F6}"/>
            </a:ext>
          </a:extLst>
        </xdr:cNvPr>
        <xdr:cNvSpPr txBox="1"/>
      </xdr:nvSpPr>
      <xdr:spPr>
        <a:xfrm>
          <a:off x="11330281" y="185796"/>
          <a:ext cx="14346748" cy="31393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sng">
              <a:latin typeface="Roboto" panose="02000000000000000000" pitchFamily="2" charset="0"/>
              <a:ea typeface="Roboto" panose="02000000000000000000" pitchFamily="2" charset="0"/>
            </a:rPr>
            <a:t>Notes</a:t>
          </a:r>
        </a:p>
        <a:p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Estimates are available from the Imperial College of London for the infection prevalence at</a:t>
          </a: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the national and state levels.</a:t>
          </a: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source:</a:t>
          </a:r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 https://www.imperial.ac.uk/media/imperial-college/medicine/mrc-gida/2020-05-21-COVID19-Report-23.pdf</a:t>
          </a:r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  <a:p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Estimated</a:t>
          </a:r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 prevalence at the county level is based on the confirmed case counts and the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estimate for under-reporting from the CMMID at the London School of Hygeine and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Tropical Diseases.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source: https://cmmid.github.io/topics/covid19/global_cfr_estimates.html</a:t>
          </a:r>
        </a:p>
        <a:p>
          <a:endParaRPr lang="en-US" sz="1100" baseline="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The death count for the US is from the New York Times.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source: https://www.nytimes.com/interactive/2020/us/coronavirus-us-cases.html?action=click&amp;pgtype=Article&amp;state=default&amp;module=styln-coronavirus-national&amp;variant=show&amp;region=TOP_BANNER&amp;context=storylines_menu</a:t>
          </a:r>
        </a:p>
        <a:p>
          <a:endParaRPr lang="en-US" sz="1100" baseline="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The death counts for counties in Florida is from the Florida Department of Health.</a:t>
          </a: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source: https://experience.arcgis.com/experience/96dd742462124fa0b38ddedb9b25e429</a:t>
          </a:r>
        </a:p>
        <a:p>
          <a:endParaRPr lang="en-US" sz="1100" baseline="0">
            <a:latin typeface="Roboto" panose="02000000000000000000" pitchFamily="2" charset="0"/>
            <a:ea typeface="Roboto" panose="02000000000000000000" pitchFamily="2" charset="0"/>
          </a:endParaRPr>
        </a:p>
        <a:p>
          <a:r>
            <a:rPr lang="en-US" sz="1100" baseline="0">
              <a:latin typeface="Roboto" panose="02000000000000000000" pitchFamily="2" charset="0"/>
              <a:ea typeface="Roboto" panose="02000000000000000000" pitchFamily="2" charset="0"/>
            </a:rPr>
            <a:t>last data update: Saturday, May 23, 2020 @ 11 AM Eastern</a:t>
          </a:r>
          <a:endParaRPr lang="en-US" sz="1100"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37E22-76C4-CD45-A428-8FAD25BA84D8}" name="Table2" displayName="Table2" ref="K4:L5" totalsRowShown="0" headerRowDxfId="15" dataDxfId="18">
  <tableColumns count="2">
    <tableColumn id="3" xr3:uid="{E180202B-D5B3-D748-9987-31BA1F47523E}" name="deaths" dataDxfId="17">
      <calculatedColumnFormula>data!B2</calculatedColumnFormula>
    </tableColumn>
    <tableColumn id="1" xr3:uid="{7FDFD004-E1E7-2A47-9BBC-A4FDBC7E9D8B}" name="estimated number of infections" dataDxfId="19">
      <calculatedColumnFormula>data!F2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CA9C6A-2531-2B4B-8FAF-58B7CE42D209}" name="Table3" displayName="Table3" ref="K8:L9" totalsRowShown="0" headerRowDxfId="14" dataDxfId="20">
  <tableColumns count="2">
    <tableColumn id="3" xr3:uid="{7D8A9872-A8DB-7E4F-85C7-887729C862CC}" name="projected deaths at 81% prevalence" dataDxfId="16">
      <calculatedColumnFormula>data!H2</calculatedColumnFormula>
    </tableColumn>
    <tableColumn id="1" xr3:uid="{3C5B7FFB-7FAE-CA4C-B052-88563B410A23}" name="number of infections" dataDxfId="21">
      <calculatedColumnFormula>data!G2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0D7983-4F7F-554D-8761-730075E27FCA}" name="Table4" displayName="Table4" ref="K11:K12" totalsRowShown="0" headerRowDxfId="10" dataDxfId="11">
  <tableColumns count="1">
    <tableColumn id="1" xr3:uid="{4FC70CE1-3458-4641-B584-0FBA0119753C}" name="population" dataDxfId="12">
      <calculatedColumnFormula>data!C2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A37B68-5552-5C4A-8F96-91516F4E7A10}" name="Table5" displayName="Table5" ref="N4:P5" totalsRowShown="0" headerRowDxfId="1" dataDxfId="6">
  <tableColumns count="3">
    <tableColumn id="1" xr3:uid="{60CA5D12-B956-D342-82EB-BD808A3A3601}" name="deaths" dataDxfId="9">
      <calculatedColumnFormula>Table2[[#This Row],[deaths]]</calculatedColumnFormula>
    </tableColumn>
    <tableColumn id="2" xr3:uid="{7BFC9353-E4A2-3143-AA65-686B731F3A20}" name="infections" dataDxfId="8">
      <calculatedColumnFormula>Table2[[#This Row],[estimated number of infections]]-N5</calculatedColumnFormula>
    </tableColumn>
    <tableColumn id="3" xr3:uid="{BCB75EDD-97D2-B44F-AFB2-ECEB5A52DA81}" name="population" dataDxfId="7">
      <calculatedColumnFormula array="1">Table4[population]-(Table5[[#This Row],[infections]]+Table5[[#This Row],[deaths]])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61ABC3-3D7E-5F46-B26D-BB4379107720}" name="Table6" displayName="Table6" ref="N8:P9" totalsRowShown="0" headerRowDxfId="0" dataDxfId="2">
  <tableColumns count="3">
    <tableColumn id="1" xr3:uid="{A7AFD05D-7BC4-B04C-B1C1-1D7136959CD8}" name="deaths" dataDxfId="5">
      <calculatedColumnFormula>Table3[[#This Row],[projected deaths at 81% prevalence]]</calculatedColumnFormula>
    </tableColumn>
    <tableColumn id="2" xr3:uid="{D924AA7E-2CC7-4D43-8D6B-BFBA1E2F2176}" name="infections" dataDxfId="4">
      <calculatedColumnFormula>Table3[[#This Row],[number of infections]]-Table3[[#This Row],[projected deaths at 81% prevalence]]</calculatedColumnFormula>
    </tableColumn>
    <tableColumn id="3" xr3:uid="{0E93C2E3-97A4-5F43-8722-C4A83FC2585B}" name="population" dataDxfId="3">
      <calculatedColumnFormula array="1">Table4[population]-(O9+N9)</calculatedColumn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03A02-55D4-514F-80A7-E6766F836180}" name="Table1" displayName="Table1" ref="A1:H5" totalsRowShown="0" headerRowDxfId="13" dataDxfId="30">
  <autoFilter ref="A1:H5" xr:uid="{CFC51504-B2BD-0348-AF40-9E28EEFE0406}"/>
  <tableColumns count="8">
    <tableColumn id="1" xr3:uid="{83D2458A-BBAC-254F-9784-7E4CF229585E}" name="area" dataDxfId="29"/>
    <tableColumn id="6" xr3:uid="{78E323B4-589E-BF43-B290-DA5DB82962E5}" name="deaths" dataDxfId="26"/>
    <tableColumn id="2" xr3:uid="{0FEA8723-478D-D64A-AA53-906CC15B70E5}" name="population" dataDxfId="28"/>
    <tableColumn id="5" xr3:uid="{ACA4CF98-00AC-ED44-AF5A-96D4FC80A888}" name="cases" dataDxfId="27"/>
    <tableColumn id="7" xr3:uid="{F39933B7-21F9-A545-8552-480AF4911D1C}" name="prevalence" dataDxfId="25"/>
    <tableColumn id="9" xr3:uid="{4D44F59A-FD3E-D94A-913B-0E2C3B6CC7E6}" name="estimated number of infections" dataDxfId="23">
      <calculatedColumnFormula>Table1[[#This Row],[population]]*Table1[[#This Row],[prevalence]]</calculatedColumnFormula>
    </tableColumn>
    <tableColumn id="10" xr3:uid="{B6D84FAD-9695-BC4F-8D7F-0E1F18FFDFDA}" name="number of infections at 81% prevalence" dataDxfId="22">
      <calculatedColumnFormula>Table1[[#This Row],[population]]*0.81</calculatedColumnFormula>
    </tableColumn>
    <tableColumn id="3" xr3:uid="{52C792E5-13CC-D646-B591-5280A7562CF3}" name="projected deaths at 81% prevalence" dataDxfId="24">
      <calculatedColumnFormula>Table1[[#This Row],[deaths]]*0.81/Table1[[#This Row],[prevalence]]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722A-BA5A-8646-9F79-9A5DAC7DF673}">
  <dimension ref="A1:P37"/>
  <sheetViews>
    <sheetView tabSelected="1" zoomScale="120" zoomScaleNormal="120" workbookViewId="0">
      <selection activeCell="K27" sqref="K27"/>
    </sheetView>
  </sheetViews>
  <sheetFormatPr baseColWidth="10" defaultRowHeight="16"/>
  <cols>
    <col min="1" max="10" width="10.83203125" style="1"/>
    <col min="11" max="11" width="41.83203125" style="2" customWidth="1"/>
    <col min="12" max="12" width="37.6640625" style="2" customWidth="1"/>
    <col min="14" max="14" width="15.5" customWidth="1"/>
    <col min="15" max="15" width="16.83203125" style="1" customWidth="1"/>
    <col min="16" max="16" width="18.1640625" style="1" customWidth="1"/>
    <col min="17" max="16384" width="10.83203125" style="1"/>
  </cols>
  <sheetData>
    <row r="1" spans="1:16">
      <c r="A1" s="13"/>
      <c r="B1" s="14"/>
      <c r="C1" s="14"/>
      <c r="D1" s="14"/>
      <c r="E1" s="14"/>
      <c r="F1" s="14"/>
      <c r="G1" s="14"/>
      <c r="H1" s="14"/>
      <c r="I1" s="15"/>
    </row>
    <row r="2" spans="1:16">
      <c r="A2" s="16"/>
      <c r="B2" s="17"/>
      <c r="C2" s="17"/>
      <c r="D2" s="17"/>
      <c r="E2" s="17"/>
      <c r="F2" s="17"/>
      <c r="G2" s="17"/>
      <c r="H2" s="17"/>
      <c r="I2" s="18"/>
    </row>
    <row r="3" spans="1:16">
      <c r="A3" s="16"/>
      <c r="B3" s="17"/>
      <c r="C3" s="17"/>
      <c r="D3" s="17"/>
      <c r="E3" s="17"/>
      <c r="F3" s="17"/>
      <c r="G3" s="17"/>
      <c r="H3" s="17"/>
      <c r="I3" s="18"/>
      <c r="K3" s="3" t="s">
        <v>11</v>
      </c>
      <c r="N3" s="3" t="s">
        <v>16</v>
      </c>
      <c r="O3" s="2"/>
      <c r="P3" s="2"/>
    </row>
    <row r="4" spans="1:16">
      <c r="A4" s="16"/>
      <c r="B4" s="17"/>
      <c r="C4" s="17"/>
      <c r="D4" s="17"/>
      <c r="E4" s="17"/>
      <c r="F4" s="17"/>
      <c r="G4" s="17"/>
      <c r="H4" s="17"/>
      <c r="I4" s="18"/>
      <c r="K4" s="9" t="s">
        <v>3</v>
      </c>
      <c r="L4" s="9" t="s">
        <v>10</v>
      </c>
      <c r="N4" s="9" t="s">
        <v>3</v>
      </c>
      <c r="O4" s="9" t="s">
        <v>17</v>
      </c>
      <c r="P4" s="9" t="s">
        <v>1</v>
      </c>
    </row>
    <row r="5" spans="1:16">
      <c r="A5" s="16"/>
      <c r="B5" s="17"/>
      <c r="C5" s="17"/>
      <c r="D5" s="17"/>
      <c r="E5" s="17"/>
      <c r="F5" s="17"/>
      <c r="G5" s="17"/>
      <c r="H5" s="17"/>
      <c r="I5" s="18"/>
      <c r="K5" s="8">
        <f>data!B2</f>
        <v>95971</v>
      </c>
      <c r="L5" s="8">
        <f>data!F2</f>
        <v>13456200</v>
      </c>
      <c r="N5" s="4">
        <f>Table2[[#This Row],[deaths]]</f>
        <v>95971</v>
      </c>
      <c r="O5" s="4">
        <f>Table2[[#This Row],[estimated number of infections]]-N5</f>
        <v>13360229</v>
      </c>
      <c r="P5" s="4" cm="1">
        <f t="array" ref="P5">Table4[population]-(Table5[[#This Row],[infections]]+Table5[[#This Row],[deaths]])</f>
        <v>314743800</v>
      </c>
    </row>
    <row r="6" spans="1:16">
      <c r="A6" s="16"/>
      <c r="B6" s="17"/>
      <c r="C6" s="17"/>
      <c r="D6" s="17"/>
      <c r="E6" s="17"/>
      <c r="F6" s="17"/>
      <c r="G6" s="17"/>
      <c r="H6" s="17"/>
      <c r="I6" s="18"/>
      <c r="N6" s="2"/>
      <c r="O6" s="2"/>
      <c r="P6" s="2"/>
    </row>
    <row r="7" spans="1:16">
      <c r="A7" s="16"/>
      <c r="B7" s="17"/>
      <c r="C7" s="17"/>
      <c r="D7" s="17"/>
      <c r="E7" s="17"/>
      <c r="F7" s="17"/>
      <c r="G7" s="17"/>
      <c r="H7" s="17"/>
      <c r="I7" s="18"/>
      <c r="K7" s="3" t="s">
        <v>12</v>
      </c>
      <c r="N7" s="3" t="s">
        <v>16</v>
      </c>
      <c r="O7" s="2"/>
      <c r="P7" s="2"/>
    </row>
    <row r="8" spans="1:16">
      <c r="A8" s="16"/>
      <c r="B8" s="17"/>
      <c r="C8" s="17"/>
      <c r="D8" s="17"/>
      <c r="E8" s="17"/>
      <c r="F8" s="17"/>
      <c r="G8" s="17"/>
      <c r="H8" s="17"/>
      <c r="I8" s="18"/>
      <c r="K8" s="9" t="s">
        <v>9</v>
      </c>
      <c r="L8" s="9" t="s">
        <v>14</v>
      </c>
      <c r="N8" s="9" t="s">
        <v>3</v>
      </c>
      <c r="O8" s="9" t="s">
        <v>17</v>
      </c>
      <c r="P8" s="9" t="s">
        <v>1</v>
      </c>
    </row>
    <row r="9" spans="1:16">
      <c r="A9" s="16"/>
      <c r="B9" s="17"/>
      <c r="C9" s="17"/>
      <c r="D9" s="17"/>
      <c r="E9" s="17"/>
      <c r="F9" s="17"/>
      <c r="G9" s="17"/>
      <c r="H9" s="17"/>
      <c r="I9" s="18"/>
      <c r="K9" s="4">
        <f>data!H2</f>
        <v>1896012.4390243904</v>
      </c>
      <c r="L9" s="4">
        <f>data!G2</f>
        <v>265842000.00000003</v>
      </c>
      <c r="N9" s="4">
        <f>Table3[[#This Row],[projected deaths at 81% prevalence]]</f>
        <v>1896012.4390243904</v>
      </c>
      <c r="O9" s="4">
        <f>Table3[[#This Row],[number of infections]]-Table3[[#This Row],[projected deaths at 81% prevalence]]</f>
        <v>263945987.56097564</v>
      </c>
      <c r="P9" s="4" cm="1">
        <f t="array" ref="P9">Table4[population]-(O9+N9)</f>
        <v>62357999.99999997</v>
      </c>
    </row>
    <row r="10" spans="1:16">
      <c r="A10" s="16"/>
      <c r="B10" s="17"/>
      <c r="C10" s="17"/>
      <c r="D10" s="17"/>
      <c r="E10" s="17"/>
      <c r="F10" s="17"/>
      <c r="G10" s="17"/>
      <c r="H10" s="17"/>
      <c r="I10" s="18"/>
    </row>
    <row r="11" spans="1:16">
      <c r="A11" s="16"/>
      <c r="B11" s="17"/>
      <c r="C11" s="17"/>
      <c r="D11" s="17"/>
      <c r="E11" s="17"/>
      <c r="F11" s="17"/>
      <c r="G11" s="17"/>
      <c r="H11" s="17"/>
      <c r="I11" s="18"/>
      <c r="K11" s="9" t="s">
        <v>1</v>
      </c>
    </row>
    <row r="12" spans="1:16">
      <c r="A12" s="16"/>
      <c r="B12" s="17"/>
      <c r="C12" s="17"/>
      <c r="D12" s="17"/>
      <c r="E12" s="17"/>
      <c r="F12" s="17"/>
      <c r="G12" s="17"/>
      <c r="H12" s="17"/>
      <c r="I12" s="18"/>
      <c r="K12" s="4">
        <f>data!C2</f>
        <v>328200000</v>
      </c>
    </row>
    <row r="13" spans="1:16">
      <c r="A13" s="16"/>
      <c r="B13" s="17"/>
      <c r="C13" s="17"/>
      <c r="D13" s="17"/>
      <c r="E13" s="17"/>
      <c r="F13" s="17"/>
      <c r="G13" s="17"/>
      <c r="H13" s="17"/>
      <c r="I13" s="18"/>
    </row>
    <row r="14" spans="1:16">
      <c r="A14" s="16"/>
      <c r="B14" s="17"/>
      <c r="C14" s="17"/>
      <c r="D14" s="17"/>
      <c r="E14" s="17"/>
      <c r="F14" s="17"/>
      <c r="G14" s="17"/>
      <c r="H14" s="17"/>
      <c r="I14" s="18"/>
      <c r="K14" s="3" t="s">
        <v>15</v>
      </c>
    </row>
    <row r="15" spans="1:16">
      <c r="A15" s="16"/>
      <c r="B15" s="17"/>
      <c r="C15" s="17"/>
      <c r="D15" s="17"/>
      <c r="E15" s="17"/>
      <c r="F15" s="17"/>
      <c r="G15" s="17"/>
      <c r="H15" s="17"/>
      <c r="I15" s="18"/>
      <c r="K15" s="2" t="str">
        <f>"There have been about " &amp; TEXT(ROUND(K5/1000, 3),"#.#") &amp; "thousand deaths out of about " &amp; TEXT(ROUND(K9/1000000, 3),"#.#") &amp; " million infections so far."</f>
        <v>There have been about 96.thousand deaths out of about 1.9 million infections so far.</v>
      </c>
    </row>
    <row r="16" spans="1:16">
      <c r="A16" s="16"/>
      <c r="B16" s="17"/>
      <c r="C16" s="17"/>
      <c r="D16" s="17"/>
      <c r="E16" s="17"/>
      <c r="F16" s="17"/>
      <c r="G16" s="17"/>
      <c r="H16" s="17"/>
      <c r="I16" s="18"/>
      <c r="K16" s="2" t="str">
        <f>"About 81% of the population would be infected if the virus were to spread uncontrolled."</f>
        <v>About 81% of the population would be infected if the virus were to spread uncontrolled.</v>
      </c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  <c r="K17" s="2" t="str">
        <f>"At the current fatality rate, reaching herd immunity would cost about " &amp; TEXT(ROUND(K9/1000000, 2),"#.#") &amp; " million lives."</f>
        <v>At the current fatality rate, reaching herd immunity would cost about 1.9 million lives.</v>
      </c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>
      <c r="A21" s="16"/>
      <c r="B21" s="17"/>
      <c r="C21" s="17"/>
      <c r="D21" s="17"/>
      <c r="E21" s="17"/>
      <c r="F21" s="17"/>
      <c r="G21" s="17"/>
      <c r="H21" s="17"/>
      <c r="I21" s="18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  <c r="K29" s="7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 ht="13" customHeight="1" thickBot="1">
      <c r="A37" s="19"/>
      <c r="B37" s="20"/>
      <c r="C37" s="20"/>
      <c r="D37" s="20"/>
      <c r="E37" s="20"/>
      <c r="F37" s="20"/>
      <c r="G37" s="20"/>
      <c r="H37" s="20"/>
      <c r="I37" s="21"/>
    </row>
  </sheetData>
  <pageMargins left="0.7" right="0.7" top="0.75" bottom="0.75" header="0.3" footer="0.3"/>
  <pageSetup orientation="portrait" horizontalDpi="0" verticalDpi="0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EC49-C193-144B-A833-04A41856AF07}">
  <dimension ref="A1:H5"/>
  <sheetViews>
    <sheetView topLeftCell="C1" zoomScaleNormal="100" workbookViewId="0">
      <selection activeCell="H3" sqref="H3"/>
    </sheetView>
  </sheetViews>
  <sheetFormatPr baseColWidth="10" defaultRowHeight="16"/>
  <cols>
    <col min="1" max="1" width="24.5" style="1" customWidth="1"/>
    <col min="2" max="2" width="14.33203125" style="1" customWidth="1"/>
    <col min="3" max="3" width="18" style="5" customWidth="1"/>
    <col min="4" max="5" width="15.1640625" style="5" customWidth="1"/>
    <col min="6" max="6" width="36.83203125" style="5" customWidth="1"/>
    <col min="7" max="7" width="44.6640625" style="5" customWidth="1"/>
    <col min="8" max="8" width="40.1640625" style="5" customWidth="1"/>
    <col min="9" max="9" width="10.83203125" customWidth="1"/>
  </cols>
  <sheetData>
    <row r="1" spans="1:8">
      <c r="A1" s="10" t="s">
        <v>0</v>
      </c>
      <c r="B1" s="10" t="s">
        <v>3</v>
      </c>
      <c r="C1" s="11" t="s">
        <v>1</v>
      </c>
      <c r="D1" s="11" t="s">
        <v>8</v>
      </c>
      <c r="E1" s="12" t="s">
        <v>2</v>
      </c>
      <c r="F1" s="11" t="s">
        <v>10</v>
      </c>
      <c r="G1" s="11" t="s">
        <v>13</v>
      </c>
      <c r="H1" s="11" t="s">
        <v>9</v>
      </c>
    </row>
    <row r="2" spans="1:8">
      <c r="A2" s="2" t="s">
        <v>4</v>
      </c>
      <c r="B2" s="4">
        <v>95971</v>
      </c>
      <c r="C2" s="4">
        <v>328200000</v>
      </c>
      <c r="D2" s="4"/>
      <c r="E2" s="6">
        <v>4.1000000000000002E-2</v>
      </c>
      <c r="F2" s="4">
        <f>Table1[[#This Row],[population]]*Table1[[#This Row],[prevalence]]</f>
        <v>13456200</v>
      </c>
      <c r="G2" s="4">
        <f>Table1[[#This Row],[population]]*0.81</f>
        <v>265842000.00000003</v>
      </c>
      <c r="H2" s="4">
        <f>Table1[[#This Row],[deaths]]*0.81/Table1[[#This Row],[prevalence]]</f>
        <v>1896012.4390243904</v>
      </c>
    </row>
    <row r="3" spans="1:8">
      <c r="A3" s="2" t="s">
        <v>5</v>
      </c>
      <c r="B3" s="4">
        <v>2232</v>
      </c>
      <c r="C3" s="4">
        <v>21480000</v>
      </c>
      <c r="D3" s="4"/>
      <c r="E3" s="6">
        <v>1.2999999999999999E-2</v>
      </c>
      <c r="F3" s="4">
        <f>Table1[[#This Row],[population]]*Table1[[#This Row],[prevalence]]</f>
        <v>279240</v>
      </c>
      <c r="G3" s="4">
        <f>Table1[[#This Row],[population]]*0.81</f>
        <v>17398800</v>
      </c>
      <c r="H3" s="4">
        <f>Table1[[#This Row],[deaths]]*0.81/Table1[[#This Row],[prevalence]]</f>
        <v>139070.76923076925</v>
      </c>
    </row>
    <row r="4" spans="1:8">
      <c r="A4" s="2" t="s">
        <v>6</v>
      </c>
      <c r="B4" s="2">
        <v>629</v>
      </c>
      <c r="C4" s="4">
        <v>2717000</v>
      </c>
      <c r="D4" s="4">
        <v>16512</v>
      </c>
      <c r="E4" s="6">
        <f>(Table1[[#This Row],[cases]]/0.25)/Table1[[#This Row],[population]]</f>
        <v>2.4309164519690837E-2</v>
      </c>
      <c r="F4" s="4">
        <f>Table1[[#This Row],[population]]*Table1[[#This Row],[prevalence]]</f>
        <v>66048</v>
      </c>
      <c r="G4" s="4">
        <f>Table1[[#This Row],[population]]*0.81</f>
        <v>2200770</v>
      </c>
      <c r="H4" s="4">
        <f>Table1[[#This Row],[deaths]]*0.81/Table1[[#This Row],[prevalence]]</f>
        <v>20958.762263808138</v>
      </c>
    </row>
    <row r="5" spans="1:8">
      <c r="A5" s="2" t="s">
        <v>7</v>
      </c>
      <c r="B5" s="2">
        <v>292</v>
      </c>
      <c r="C5" s="4">
        <v>1953000</v>
      </c>
      <c r="D5" s="4">
        <v>6486</v>
      </c>
      <c r="E5" s="6">
        <f>(Table1[[#This Row],[cases]]/0.25)/Table1[[#This Row],[population]]</f>
        <v>1.3284178187403994E-2</v>
      </c>
      <c r="F5" s="4">
        <f>Table1[[#This Row],[population]]*Table1[[#This Row],[prevalence]]</f>
        <v>25944</v>
      </c>
      <c r="G5" s="4">
        <f>Table1[[#This Row],[population]]*0.81</f>
        <v>1581930</v>
      </c>
      <c r="H5" s="4">
        <f>Table1[[#This Row],[deaths]]*0.81/Table1[[#This Row],[prevalence]]</f>
        <v>17804.639222941722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Porter</dc:creator>
  <cp:lastModifiedBy>Ryan Porter</cp:lastModifiedBy>
  <dcterms:created xsi:type="dcterms:W3CDTF">2020-05-23T14:07:12Z</dcterms:created>
  <dcterms:modified xsi:type="dcterms:W3CDTF">2020-05-23T21:37:22Z</dcterms:modified>
</cp:coreProperties>
</file>