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5"/>
  <workbookPr/>
  <mc:AlternateContent xmlns:mc="http://schemas.openxmlformats.org/markup-compatibility/2006">
    <mc:Choice Requires="x15">
      <x15ac:absPath xmlns:x15ac="http://schemas.microsoft.com/office/spreadsheetml/2010/11/ac" url="/Users/work/Library/Mobile Documents/com~apple~CloudDocs/Excel/"/>
    </mc:Choice>
  </mc:AlternateContent>
  <xr:revisionPtr revIDLastSave="0" documentId="13_ncr:1_{592EFA01-E821-E448-A30E-1AF21C4E2C1F}" xr6:coauthVersionLast="45" xr6:coauthVersionMax="45" xr10:uidLastSave="{00000000-0000-0000-0000-000000000000}"/>
  <bookViews>
    <workbookView xWindow="0" yWindow="0" windowWidth="28800" windowHeight="18000" activeTab="4" xr2:uid="{5746141D-E7E8-714E-A98D-1CE69C8603B7}"/>
  </bookViews>
  <sheets>
    <sheet name="cases" sheetId="5" r:id="rId1"/>
    <sheet name="number of infections" sheetId="3" r:id="rId2"/>
    <sheet name="infection percentage" sheetId="4" r:id="rId3"/>
    <sheet name="infection odds" sheetId="2" r:id="rId4"/>
    <sheet name="morning update" sheetId="6" r:id="rId5"/>
    <sheet name="data" sheetId="1" r:id="rId6"/>
  </sheets>
  <definedNames>
    <definedName name="_xlchart.v1.0" hidden="1">data!$A$2:$A$16</definedName>
    <definedName name="_xlchart.v1.1" hidden="1">data!$G$1</definedName>
    <definedName name="_xlchart.v1.10" hidden="1">data!$I$1</definedName>
    <definedName name="_xlchart.v1.11" hidden="1">data!$I$2:$I$16</definedName>
    <definedName name="_xlchart.v1.12" hidden="1">data!$J$1</definedName>
    <definedName name="_xlchart.v1.13" hidden="1">data!$J$2:$J$16</definedName>
    <definedName name="_xlchart.v1.14" hidden="1">data!$A$2:$A$16</definedName>
    <definedName name="_xlchart.v1.15" hidden="1">data!$L$1</definedName>
    <definedName name="_xlchart.v1.16" hidden="1">data!$L$2:$L$16</definedName>
    <definedName name="_xlchart.v1.17" hidden="1">data!$M$1</definedName>
    <definedName name="_xlchart.v1.18" hidden="1">data!$M$2:$M$16</definedName>
    <definedName name="_xlchart.v1.19" hidden="1">data!$N$1</definedName>
    <definedName name="_xlchart.v1.2" hidden="1">data!$G$2:$G$16</definedName>
    <definedName name="_xlchart.v1.20" hidden="1">data!$N$2:$N$16</definedName>
    <definedName name="_xlchart.v1.21" hidden="1">data!$A$2:$A$16</definedName>
    <definedName name="_xlchart.v1.22" hidden="1">data!$L$1</definedName>
    <definedName name="_xlchart.v1.23" hidden="1">data!$L$2:$L$16</definedName>
    <definedName name="_xlchart.v1.24" hidden="1">data!$M$1</definedName>
    <definedName name="_xlchart.v1.25" hidden="1">data!$M$2:$M$16</definedName>
    <definedName name="_xlchart.v1.26" hidden="1">data!$N$1</definedName>
    <definedName name="_xlchart.v1.27" hidden="1">data!$N$2:$N$16</definedName>
    <definedName name="_xlchart.v1.28" hidden="1">data!$A$2:$A$16</definedName>
    <definedName name="_xlchart.v1.29" hidden="1">data!$L$1</definedName>
    <definedName name="_xlchart.v1.3" hidden="1">data!$I$1</definedName>
    <definedName name="_xlchart.v1.30" hidden="1">data!$L$2:$L$16</definedName>
    <definedName name="_xlchart.v1.31" hidden="1">data!$M$1</definedName>
    <definedName name="_xlchart.v1.32" hidden="1">data!$M$2:$M$16</definedName>
    <definedName name="_xlchart.v1.33" hidden="1">data!$N$1</definedName>
    <definedName name="_xlchart.v1.34" hidden="1">data!$N$2:$N$16</definedName>
    <definedName name="_xlchart.v1.4" hidden="1">data!$I$2:$I$16</definedName>
    <definedName name="_xlchart.v1.5" hidden="1">data!$J$1</definedName>
    <definedName name="_xlchart.v1.6" hidden="1">data!$J$2:$J$16</definedName>
    <definedName name="_xlchart.v1.7" hidden="1">data!$A$2:$A$16</definedName>
    <definedName name="_xlchart.v1.8" hidden="1">data!$G$1</definedName>
    <definedName name="_xlchart.v1.9" hidden="1">data!$G$2:$G$16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6" i="6" l="1"/>
  <c r="L17" i="1" l="1"/>
  <c r="K17" i="1"/>
  <c r="L16" i="1"/>
  <c r="K16" i="1"/>
  <c r="L15" i="1"/>
  <c r="K15" i="1"/>
  <c r="L14" i="1"/>
  <c r="M14" i="1" s="1"/>
  <c r="K14" i="1"/>
  <c r="L13" i="1"/>
  <c r="K13" i="1"/>
  <c r="N13" i="1" s="1"/>
  <c r="L12" i="1"/>
  <c r="N12" i="1" s="1"/>
  <c r="K12" i="1"/>
  <c r="L11" i="1"/>
  <c r="K11" i="1"/>
  <c r="L10" i="1"/>
  <c r="N10" i="1" s="1"/>
  <c r="K10" i="1"/>
  <c r="L9" i="1"/>
  <c r="K9" i="1"/>
  <c r="N9" i="1" s="1"/>
  <c r="L8" i="1"/>
  <c r="M8" i="1" s="1"/>
  <c r="K8" i="1"/>
  <c r="L7" i="1"/>
  <c r="K7" i="1"/>
  <c r="M7" i="1" s="1"/>
  <c r="L6" i="1"/>
  <c r="N6" i="1" s="1"/>
  <c r="K6" i="1"/>
  <c r="L5" i="1"/>
  <c r="K5" i="1"/>
  <c r="L4" i="1"/>
  <c r="N4" i="1" s="1"/>
  <c r="K4" i="1"/>
  <c r="L3" i="1"/>
  <c r="K3" i="1"/>
  <c r="L2" i="1"/>
  <c r="M2" i="1" s="1"/>
  <c r="K2" i="1"/>
  <c r="D2" i="1"/>
  <c r="H2" i="1" s="1"/>
  <c r="D3" i="1"/>
  <c r="H3" i="1" s="1"/>
  <c r="D4" i="1"/>
  <c r="H4" i="1" s="1"/>
  <c r="D5" i="1"/>
  <c r="H5" i="1" s="1"/>
  <c r="D6" i="1"/>
  <c r="H6" i="1" s="1"/>
  <c r="D7" i="1"/>
  <c r="H7" i="1" s="1"/>
  <c r="D8" i="1"/>
  <c r="H8" i="1" s="1"/>
  <c r="D9" i="1"/>
  <c r="H9" i="1" s="1"/>
  <c r="D10" i="1"/>
  <c r="H10" i="1" s="1"/>
  <c r="D11" i="1"/>
  <c r="H11" i="1" s="1"/>
  <c r="D12" i="1"/>
  <c r="H12" i="1" s="1"/>
  <c r="D13" i="1"/>
  <c r="H13" i="1" s="1"/>
  <c r="D14" i="1"/>
  <c r="H14" i="1" s="1"/>
  <c r="D15" i="1"/>
  <c r="H15" i="1" s="1"/>
  <c r="D16" i="1"/>
  <c r="H16" i="1" s="1"/>
  <c r="D17" i="1"/>
  <c r="H17" i="1" s="1"/>
  <c r="C2" i="1"/>
  <c r="G2" i="1" s="1"/>
  <c r="C3" i="1"/>
  <c r="G3" i="1" s="1"/>
  <c r="C4" i="1"/>
  <c r="G4" i="1" s="1"/>
  <c r="J4" i="1" s="1"/>
  <c r="C5" i="1"/>
  <c r="G5" i="1" s="1"/>
  <c r="J5" i="1" s="1"/>
  <c r="C6" i="1"/>
  <c r="G6" i="1" s="1"/>
  <c r="J6" i="1" s="1"/>
  <c r="C7" i="1"/>
  <c r="G7" i="1" s="1"/>
  <c r="C8" i="1"/>
  <c r="F8" i="1" s="1"/>
  <c r="C9" i="1"/>
  <c r="G9" i="1" s="1"/>
  <c r="J9" i="1" s="1"/>
  <c r="C10" i="1"/>
  <c r="G10" i="1" s="1"/>
  <c r="C11" i="1"/>
  <c r="G11" i="1" s="1"/>
  <c r="C12" i="1"/>
  <c r="F12" i="1" s="1"/>
  <c r="C13" i="1"/>
  <c r="G13" i="1" s="1"/>
  <c r="J13" i="1" s="1"/>
  <c r="C14" i="1"/>
  <c r="G14" i="1" s="1"/>
  <c r="C15" i="1"/>
  <c r="G15" i="1" s="1"/>
  <c r="C16" i="1"/>
  <c r="C17" i="1"/>
  <c r="G17" i="1" s="1"/>
  <c r="N8" i="1"/>
  <c r="M6" i="1"/>
  <c r="M12" i="1" l="1"/>
  <c r="N2" i="1"/>
  <c r="M4" i="1"/>
  <c r="M10" i="1"/>
  <c r="N14" i="1"/>
  <c r="N7" i="1"/>
  <c r="M9" i="1"/>
  <c r="M13" i="1"/>
  <c r="N15" i="1"/>
  <c r="M17" i="1"/>
  <c r="N11" i="1"/>
  <c r="J2" i="1"/>
  <c r="M11" i="1"/>
  <c r="N17" i="1"/>
  <c r="G14" i="6" s="1"/>
  <c r="M15" i="1"/>
  <c r="F16" i="1"/>
  <c r="M16" i="1"/>
  <c r="N16" i="1"/>
  <c r="I10" i="1"/>
  <c r="J10" i="1"/>
  <c r="I17" i="1"/>
  <c r="J17" i="1"/>
  <c r="C14" i="6" s="1"/>
  <c r="I6" i="1"/>
  <c r="I13" i="1"/>
  <c r="I9" i="1"/>
  <c r="I5" i="1"/>
  <c r="I14" i="1"/>
  <c r="J14" i="1"/>
  <c r="J15" i="1"/>
  <c r="J11" i="1"/>
  <c r="J7" i="1"/>
  <c r="J3" i="1"/>
  <c r="I4" i="1"/>
  <c r="G16" i="1"/>
  <c r="J16" i="1" s="1"/>
  <c r="G12" i="1"/>
  <c r="J12" i="1" s="1"/>
  <c r="G8" i="1"/>
  <c r="J8" i="1" s="1"/>
  <c r="I15" i="1"/>
  <c r="I11" i="1"/>
  <c r="I7" i="1"/>
  <c r="I3" i="1"/>
  <c r="I2" i="1"/>
  <c r="N3" i="1"/>
  <c r="E17" i="1"/>
  <c r="E13" i="1"/>
  <c r="F15" i="1"/>
  <c r="F11" i="1"/>
  <c r="F7" i="1"/>
  <c r="F3" i="1"/>
  <c r="E14" i="1"/>
  <c r="E10" i="1"/>
  <c r="E6" i="1"/>
  <c r="F2" i="1"/>
  <c r="M3" i="1"/>
  <c r="N5" i="1"/>
  <c r="M5" i="1"/>
  <c r="E9" i="1"/>
  <c r="E5" i="1"/>
  <c r="E16" i="1"/>
  <c r="E12" i="1"/>
  <c r="E8" i="1"/>
  <c r="E4" i="1"/>
  <c r="E15" i="1"/>
  <c r="E11" i="1"/>
  <c r="E7" i="1"/>
  <c r="E3" i="1"/>
  <c r="E2" i="1"/>
  <c r="F10" i="1"/>
  <c r="F6" i="1"/>
  <c r="F4" i="1"/>
  <c r="F17" i="1"/>
  <c r="F13" i="1"/>
  <c r="F9" i="1"/>
  <c r="F5" i="1"/>
  <c r="F14" i="1"/>
  <c r="G6" i="6" l="1"/>
  <c r="I16" i="1"/>
  <c r="I8" i="1"/>
  <c r="I12" i="1"/>
</calcChain>
</file>

<file path=xl/sharedStrings.xml><?xml version="1.0" encoding="utf-8"?>
<sst xmlns="http://schemas.openxmlformats.org/spreadsheetml/2006/main" count="27" uniqueCount="24">
  <si>
    <t>date</t>
  </si>
  <si>
    <t>cases</t>
  </si>
  <si>
    <t>1-in-X odds, estimating 5x cases infected</t>
  </si>
  <si>
    <t>1-in-X odds, estimating 7x cases infected</t>
  </si>
  <si>
    <t>infection count, estimating 7x cases infected</t>
  </si>
  <si>
    <t>infection count estimating 5x cases infected</t>
  </si>
  <si>
    <t>average infection count</t>
  </si>
  <si>
    <t>average 1-in-X odds</t>
  </si>
  <si>
    <t>infection count difference</t>
  </si>
  <si>
    <t>1-in-X odds difference</t>
  </si>
  <si>
    <t>infection percentage, estimating 7x cases infected</t>
  </si>
  <si>
    <t>infection percentage, estimating 5x cases infected</t>
  </si>
  <si>
    <t>infection percentage difference</t>
  </si>
  <si>
    <t>average infection percentage</t>
  </si>
  <si>
    <t>constants</t>
  </si>
  <si>
    <t>total population:</t>
  </si>
  <si>
    <t>COVID-19 cases</t>
  </si>
  <si>
    <t>SARS-CoV-2 infections</t>
  </si>
  <si>
    <t>estimated</t>
  </si>
  <si>
    <t>confirmed</t>
  </si>
  <si>
    <t>one in</t>
  </si>
  <si>
    <t>of total population</t>
  </si>
  <si>
    <t>people have had</t>
  </si>
  <si>
    <t>a SARS-CoV-2 infection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</si>
</sst>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%"/>
  </numFmts>
  <fonts count="10" x14ac:knownFonts="1">
    <font>
      <sz val="12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theme="1"/>
      <name val="Helvetica"/>
      <family val="2"/>
    </font>
    <font>
      <sz val="8"/>
      <name val="Calibri"/>
      <family val="2"/>
      <scheme val="minor"/>
    </font>
    <font>
      <b/>
      <sz val="11"/>
      <color theme="3"/>
      <name val="Helvetica"/>
      <family val="2"/>
    </font>
    <font>
      <b/>
      <sz val="12"/>
      <color rgb="FF000000"/>
      <name val="Helvetica"/>
      <family val="2"/>
    </font>
    <font>
      <sz val="12"/>
      <color rgb="FF000000"/>
      <name val="Helvetica"/>
      <family val="2"/>
    </font>
    <font>
      <b/>
      <sz val="16"/>
      <color theme="0"/>
      <name val="Helvetica"/>
      <family val="2"/>
    </font>
    <font>
      <b/>
      <sz val="16"/>
      <color rgb="FFFFFFFF"/>
      <name val="Helvetica"/>
      <family val="2"/>
    </font>
    <font>
      <b/>
      <sz val="69"/>
      <color theme="0"/>
      <name val="Helvetica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/>
        <bgColor rgb="FF000000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32">
    <xf numFmtId="0" fontId="0" fillId="0" borderId="0" xfId="0"/>
    <xf numFmtId="0" fontId="2" fillId="0" borderId="0" xfId="0" applyFont="1"/>
    <xf numFmtId="0" fontId="0" fillId="0" borderId="0" xfId="0" applyAlignment="1">
      <alignment horizontal="right"/>
    </xf>
    <xf numFmtId="1" fontId="2" fillId="0" borderId="0" xfId="0" applyNumberFormat="1" applyFont="1"/>
    <xf numFmtId="1" fontId="0" fillId="0" borderId="0" xfId="0" applyNumberFormat="1"/>
    <xf numFmtId="1" fontId="2" fillId="0" borderId="0" xfId="0" applyNumberFormat="1" applyFont="1" applyAlignment="1">
      <alignment wrapText="1" shrinkToFit="1"/>
    </xf>
    <xf numFmtId="0" fontId="4" fillId="0" borderId="1" xfId="1" applyFont="1" applyAlignment="1">
      <alignment horizontal="right" vertical="top"/>
    </xf>
    <xf numFmtId="0" fontId="4" fillId="0" borderId="1" xfId="1" applyFont="1" applyAlignment="1">
      <alignment horizontal="right" vertical="top" wrapText="1"/>
    </xf>
    <xf numFmtId="1" fontId="4" fillId="0" borderId="1" xfId="1" applyNumberFormat="1" applyFont="1" applyAlignment="1">
      <alignment horizontal="right" vertical="top" wrapText="1"/>
    </xf>
    <xf numFmtId="16" fontId="5" fillId="0" borderId="0" xfId="0" applyNumberFormat="1" applyFont="1"/>
    <xf numFmtId="0" fontId="6" fillId="0" borderId="0" xfId="0" applyFont="1"/>
    <xf numFmtId="1" fontId="4" fillId="0" borderId="1" xfId="1" applyNumberFormat="1" applyFont="1" applyFill="1" applyAlignment="1">
      <alignment horizontal="right" vertical="top"/>
    </xf>
    <xf numFmtId="1" fontId="2" fillId="0" borderId="0" xfId="0" applyNumberFormat="1" applyFont="1" applyAlignment="1">
      <alignment horizontal="right" wrapText="1" shrinkToFit="1"/>
    </xf>
    <xf numFmtId="1" fontId="6" fillId="0" borderId="0" xfId="0" applyNumberFormat="1" applyFont="1"/>
    <xf numFmtId="10" fontId="4" fillId="0" borderId="1" xfId="1" applyNumberFormat="1" applyFont="1" applyAlignment="1">
      <alignment horizontal="right" vertical="top" wrapText="1"/>
    </xf>
    <xf numFmtId="10" fontId="6" fillId="0" borderId="0" xfId="0" applyNumberFormat="1" applyFont="1"/>
    <xf numFmtId="10" fontId="2" fillId="0" borderId="0" xfId="0" applyNumberFormat="1" applyFont="1"/>
    <xf numFmtId="10" fontId="0" fillId="0" borderId="0" xfId="0" applyNumberFormat="1"/>
    <xf numFmtId="0" fontId="0" fillId="2" borderId="0" xfId="0" applyFill="1"/>
    <xf numFmtId="0" fontId="0" fillId="3" borderId="0" xfId="0" applyFill="1"/>
    <xf numFmtId="0" fontId="7" fillId="3" borderId="0" xfId="0" applyFont="1" applyFill="1" applyAlignment="1">
      <alignment horizontal="center"/>
    </xf>
    <xf numFmtId="0" fontId="9" fillId="3" borderId="0" xfId="0" applyFont="1" applyFill="1" applyAlignment="1">
      <alignment horizontal="center" vertical="center"/>
    </xf>
    <xf numFmtId="1" fontId="9" fillId="3" borderId="0" xfId="0" applyNumberFormat="1" applyFont="1" applyFill="1" applyAlignment="1">
      <alignment horizontal="center" vertical="center"/>
    </xf>
    <xf numFmtId="168" fontId="9" fillId="3" borderId="0" xfId="0" applyNumberFormat="1" applyFont="1" applyFill="1" applyAlignment="1">
      <alignment horizontal="center" vertical="center"/>
    </xf>
    <xf numFmtId="0" fontId="7" fillId="3" borderId="0" xfId="0" applyFont="1" applyFill="1" applyAlignment="1">
      <alignment horizontal="center" vertical="top"/>
    </xf>
    <xf numFmtId="0" fontId="0" fillId="2" borderId="0" xfId="0" applyFill="1" applyBorder="1"/>
    <xf numFmtId="0" fontId="0" fillId="3" borderId="0" xfId="0" applyFill="1" applyBorder="1"/>
    <xf numFmtId="0" fontId="0" fillId="0" borderId="0" xfId="0" applyBorder="1"/>
    <xf numFmtId="0" fontId="0" fillId="4" borderId="0" xfId="0" applyFill="1"/>
    <xf numFmtId="0" fontId="8" fillId="5" borderId="0" xfId="0" applyFont="1" applyFill="1" applyAlignment="1">
      <alignment horizontal="center"/>
    </xf>
    <xf numFmtId="0" fontId="9" fillId="4" borderId="0" xfId="0" applyFont="1" applyFill="1" applyAlignment="1">
      <alignment horizontal="center" vertical="center"/>
    </xf>
    <xf numFmtId="0" fontId="7" fillId="4" borderId="0" xfId="0" applyFont="1" applyFill="1" applyAlignment="1">
      <alignment horizontal="center"/>
    </xf>
  </cellXfs>
  <cellStyles count="2">
    <cellStyle name="Heading 3" xfId="1" builtinId="18"/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Helvetic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Helvetica"/>
        <family val="2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Helvetica"/>
        <family val="2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Helvetica"/>
        <family val="2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Helvetica"/>
        <family val="2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Helvetica"/>
        <family val="2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Helvetica"/>
        <family val="2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Helvetica"/>
        <family val="2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Helvetica"/>
        <family val="2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Helvetica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Helvetica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Helvetica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Helvetica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Helvetica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Helvetica"/>
        <family val="2"/>
        <scheme val="none"/>
      </font>
      <numFmt numFmtId="21" formatCode="d\-mm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Helvetica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3"/>
        <name val="Helvetica"/>
        <family val="2"/>
        <scheme val="none"/>
      </font>
      <alignment horizontal="right" vertical="top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r>
              <a:rPr lang="en-US" sz="1800" b="1" i="0">
                <a:latin typeface="Helvetica" pitchFamily="2" charset="0"/>
              </a:rPr>
              <a:t>Number</a:t>
            </a:r>
            <a:r>
              <a:rPr lang="en-US" sz="1800" b="1" i="0" baseline="0">
                <a:latin typeface="Helvetica" pitchFamily="2" charset="0"/>
              </a:rPr>
              <a:t> of COVID-19 Cases - Miami Beach</a:t>
            </a:r>
            <a:endParaRPr lang="en-US" sz="1800" b="1" i="0">
              <a:latin typeface="Helvetica" pitchFamily="2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Helvetica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data!$B$1</c:f>
              <c:strCache>
                <c:ptCount val="1"/>
                <c:pt idx="0">
                  <c:v>cases</c:v>
                </c:pt>
              </c:strCache>
            </c:strRef>
          </c:tx>
          <c:spPr>
            <a:ln w="76200" cap="rnd">
              <a:solidFill>
                <a:schemeClr val="bg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38100">
                <a:solidFill>
                  <a:schemeClr val="tx1"/>
                </a:solidFill>
              </a:ln>
              <a:effectLst/>
            </c:spPr>
          </c:marker>
          <c:dLbls>
            <c:dLbl>
              <c:idx val="14"/>
              <c:layout>
                <c:manualLayout>
                  <c:x val="0"/>
                  <c:y val="-2.203389830508474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BB1-2147-99CA-ED8FAC85464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data!$A$2:$A$16</c:f>
              <c:numCache>
                <c:formatCode>d\-mmm</c:formatCode>
                <c:ptCount val="15"/>
                <c:pt idx="0">
                  <c:v>43913</c:v>
                </c:pt>
                <c:pt idx="1">
                  <c:v>43914</c:v>
                </c:pt>
                <c:pt idx="2">
                  <c:v>43915</c:v>
                </c:pt>
                <c:pt idx="3">
                  <c:v>43916</c:v>
                </c:pt>
                <c:pt idx="4">
                  <c:v>43917</c:v>
                </c:pt>
                <c:pt idx="5">
                  <c:v>43918</c:v>
                </c:pt>
                <c:pt idx="6">
                  <c:v>43919</c:v>
                </c:pt>
                <c:pt idx="7">
                  <c:v>43920</c:v>
                </c:pt>
                <c:pt idx="8">
                  <c:v>43921</c:v>
                </c:pt>
                <c:pt idx="9">
                  <c:v>43922</c:v>
                </c:pt>
                <c:pt idx="10">
                  <c:v>43923</c:v>
                </c:pt>
                <c:pt idx="11">
                  <c:v>43924</c:v>
                </c:pt>
                <c:pt idx="12">
                  <c:v>43925</c:v>
                </c:pt>
                <c:pt idx="13">
                  <c:v>43926</c:v>
                </c:pt>
                <c:pt idx="14">
                  <c:v>43927</c:v>
                </c:pt>
              </c:numCache>
            </c:numRef>
          </c:cat>
          <c:val>
            <c:numRef>
              <c:f>data!$B$2:$B$16</c:f>
              <c:numCache>
                <c:formatCode>General</c:formatCode>
                <c:ptCount val="15"/>
                <c:pt idx="0">
                  <c:v>33</c:v>
                </c:pt>
                <c:pt idx="1">
                  <c:v>46</c:v>
                </c:pt>
                <c:pt idx="2">
                  <c:v>63</c:v>
                </c:pt>
                <c:pt idx="3">
                  <c:v>76</c:v>
                </c:pt>
                <c:pt idx="4">
                  <c:v>90</c:v>
                </c:pt>
                <c:pt idx="5">
                  <c:v>118</c:v>
                </c:pt>
                <c:pt idx="6">
                  <c:v>160</c:v>
                </c:pt>
                <c:pt idx="7">
                  <c:v>197</c:v>
                </c:pt>
                <c:pt idx="8">
                  <c:v>238</c:v>
                </c:pt>
                <c:pt idx="9">
                  <c:v>266</c:v>
                </c:pt>
                <c:pt idx="10">
                  <c:v>294</c:v>
                </c:pt>
                <c:pt idx="11">
                  <c:v>310</c:v>
                </c:pt>
                <c:pt idx="12">
                  <c:v>347</c:v>
                </c:pt>
                <c:pt idx="13">
                  <c:v>365</c:v>
                </c:pt>
                <c:pt idx="14">
                  <c:v>396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2B-6744-85B7-B87A6F158D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7535568"/>
        <c:axId val="1207600816"/>
      </c:lineChart>
      <c:dateAx>
        <c:axId val="120753556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1207600816"/>
        <c:crosses val="autoZero"/>
        <c:auto val="1"/>
        <c:lblOffset val="100"/>
        <c:baseTimeUnit val="days"/>
        <c:majorUnit val="2"/>
        <c:majorTimeUnit val="days"/>
      </c:dateAx>
      <c:valAx>
        <c:axId val="120760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120753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r>
              <a:rPr lang="en-US" sz="1800" b="1" i="0">
                <a:latin typeface="Helvetica" pitchFamily="2" charset="0"/>
              </a:rPr>
              <a:t>Number</a:t>
            </a:r>
            <a:r>
              <a:rPr lang="en-US" sz="1800" b="1" i="0" baseline="0">
                <a:latin typeface="Helvetica" pitchFamily="2" charset="0"/>
              </a:rPr>
              <a:t> of SARS-CoV-2 Infections - Miami Beach</a:t>
            </a:r>
            <a:endParaRPr lang="en-US" sz="1800" b="1" i="0">
              <a:latin typeface="Helvetica" pitchFamily="2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Helvetica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3"/>
          <c:order val="0"/>
          <c:tx>
            <c:strRef>
              <c:f>data!$C$1</c:f>
              <c:strCache>
                <c:ptCount val="1"/>
                <c:pt idx="0">
                  <c:v>infection count estimating 5x cases infected</c:v>
                </c:pt>
              </c:strCache>
            </c:strRef>
          </c:tx>
          <c:spPr>
            <a:noFill/>
            <a:ln>
              <a:noFill/>
            </a:ln>
            <a:effectLst/>
          </c:spPr>
          <c:cat>
            <c:numRef>
              <c:f>data!$A$2:$A$16</c:f>
              <c:numCache>
                <c:formatCode>d\-mmm</c:formatCode>
                <c:ptCount val="15"/>
                <c:pt idx="0">
                  <c:v>43913</c:v>
                </c:pt>
                <c:pt idx="1">
                  <c:v>43914</c:v>
                </c:pt>
                <c:pt idx="2">
                  <c:v>43915</c:v>
                </c:pt>
                <c:pt idx="3">
                  <c:v>43916</c:v>
                </c:pt>
                <c:pt idx="4">
                  <c:v>43917</c:v>
                </c:pt>
                <c:pt idx="5">
                  <c:v>43918</c:v>
                </c:pt>
                <c:pt idx="6">
                  <c:v>43919</c:v>
                </c:pt>
                <c:pt idx="7">
                  <c:v>43920</c:v>
                </c:pt>
                <c:pt idx="8">
                  <c:v>43921</c:v>
                </c:pt>
                <c:pt idx="9">
                  <c:v>43922</c:v>
                </c:pt>
                <c:pt idx="10">
                  <c:v>43923</c:v>
                </c:pt>
                <c:pt idx="11">
                  <c:v>43924</c:v>
                </c:pt>
                <c:pt idx="12">
                  <c:v>43925</c:v>
                </c:pt>
                <c:pt idx="13">
                  <c:v>43926</c:v>
                </c:pt>
                <c:pt idx="14">
                  <c:v>43927</c:v>
                </c:pt>
              </c:numCache>
            </c:numRef>
          </c:cat>
          <c:val>
            <c:numRef>
              <c:f>data!$C$2:$C$16</c:f>
              <c:numCache>
                <c:formatCode>General</c:formatCode>
                <c:ptCount val="15"/>
                <c:pt idx="0">
                  <c:v>165</c:v>
                </c:pt>
                <c:pt idx="1">
                  <c:v>230</c:v>
                </c:pt>
                <c:pt idx="2">
                  <c:v>315</c:v>
                </c:pt>
                <c:pt idx="3">
                  <c:v>380</c:v>
                </c:pt>
                <c:pt idx="4">
                  <c:v>450</c:v>
                </c:pt>
                <c:pt idx="5">
                  <c:v>590</c:v>
                </c:pt>
                <c:pt idx="6">
                  <c:v>800</c:v>
                </c:pt>
                <c:pt idx="7">
                  <c:v>985</c:v>
                </c:pt>
                <c:pt idx="8">
                  <c:v>1190</c:v>
                </c:pt>
                <c:pt idx="9">
                  <c:v>1330</c:v>
                </c:pt>
                <c:pt idx="10">
                  <c:v>1470</c:v>
                </c:pt>
                <c:pt idx="11">
                  <c:v>1550</c:v>
                </c:pt>
                <c:pt idx="12">
                  <c:v>1735</c:v>
                </c:pt>
                <c:pt idx="13">
                  <c:v>1825</c:v>
                </c:pt>
                <c:pt idx="14">
                  <c:v>1980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8D-CB43-A627-A86316C7767B}"/>
            </c:ext>
          </c:extLst>
        </c:ser>
        <c:ser>
          <c:idx val="1"/>
          <c:order val="1"/>
          <c:tx>
            <c:strRef>
              <c:f>data!$E$1</c:f>
              <c:strCache>
                <c:ptCount val="1"/>
                <c:pt idx="0">
                  <c:v>infection count difference</c:v>
                </c:pt>
              </c:strCache>
            </c:strRef>
          </c:tx>
          <c:spPr>
            <a:solidFill>
              <a:schemeClr val="bg2"/>
            </a:solidFill>
            <a:ln>
              <a:noFill/>
            </a:ln>
            <a:effectLst/>
          </c:spPr>
          <c:cat>
            <c:numRef>
              <c:f>data!$A$2:$A$16</c:f>
              <c:numCache>
                <c:formatCode>d\-mmm</c:formatCode>
                <c:ptCount val="15"/>
                <c:pt idx="0">
                  <c:v>43913</c:v>
                </c:pt>
                <c:pt idx="1">
                  <c:v>43914</c:v>
                </c:pt>
                <c:pt idx="2">
                  <c:v>43915</c:v>
                </c:pt>
                <c:pt idx="3">
                  <c:v>43916</c:v>
                </c:pt>
                <c:pt idx="4">
                  <c:v>43917</c:v>
                </c:pt>
                <c:pt idx="5">
                  <c:v>43918</c:v>
                </c:pt>
                <c:pt idx="6">
                  <c:v>43919</c:v>
                </c:pt>
                <c:pt idx="7">
                  <c:v>43920</c:v>
                </c:pt>
                <c:pt idx="8">
                  <c:v>43921</c:v>
                </c:pt>
                <c:pt idx="9">
                  <c:v>43922</c:v>
                </c:pt>
                <c:pt idx="10">
                  <c:v>43923</c:v>
                </c:pt>
                <c:pt idx="11">
                  <c:v>43924</c:v>
                </c:pt>
                <c:pt idx="12">
                  <c:v>43925</c:v>
                </c:pt>
                <c:pt idx="13">
                  <c:v>43926</c:v>
                </c:pt>
                <c:pt idx="14">
                  <c:v>43927</c:v>
                </c:pt>
              </c:numCache>
            </c:numRef>
          </c:cat>
          <c:val>
            <c:numRef>
              <c:f>data!$E$2:$E$16</c:f>
              <c:numCache>
                <c:formatCode>General</c:formatCode>
                <c:ptCount val="15"/>
                <c:pt idx="0">
                  <c:v>66</c:v>
                </c:pt>
                <c:pt idx="1">
                  <c:v>92</c:v>
                </c:pt>
                <c:pt idx="2">
                  <c:v>126</c:v>
                </c:pt>
                <c:pt idx="3">
                  <c:v>152</c:v>
                </c:pt>
                <c:pt idx="4">
                  <c:v>180</c:v>
                </c:pt>
                <c:pt idx="5">
                  <c:v>236</c:v>
                </c:pt>
                <c:pt idx="6">
                  <c:v>320</c:v>
                </c:pt>
                <c:pt idx="7">
                  <c:v>394</c:v>
                </c:pt>
                <c:pt idx="8">
                  <c:v>476</c:v>
                </c:pt>
                <c:pt idx="9">
                  <c:v>532</c:v>
                </c:pt>
                <c:pt idx="10">
                  <c:v>588</c:v>
                </c:pt>
                <c:pt idx="11">
                  <c:v>620</c:v>
                </c:pt>
                <c:pt idx="12">
                  <c:v>694</c:v>
                </c:pt>
                <c:pt idx="13">
                  <c:v>730</c:v>
                </c:pt>
                <c:pt idx="14">
                  <c:v>792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8D-CB43-A627-A86316C776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7535568"/>
        <c:axId val="1207600816"/>
      </c:areaChart>
      <c:lineChart>
        <c:grouping val="standard"/>
        <c:varyColors val="0"/>
        <c:ser>
          <c:idx val="4"/>
          <c:order val="2"/>
          <c:tx>
            <c:strRef>
              <c:f>data!$F$1</c:f>
              <c:strCache>
                <c:ptCount val="1"/>
                <c:pt idx="0">
                  <c:v>average infection count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38100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F0B-374E-B153-14719DA14F1B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F0B-374E-B153-14719DA14F1B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F0B-374E-B153-14719DA14F1B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F0B-374E-B153-14719DA14F1B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F0B-374E-B153-14719DA14F1B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F0B-374E-B153-14719DA14F1B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F0B-374E-B153-14719DA14F1B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F0B-374E-B153-14719DA14F1B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48D-CB43-A627-A86316C7767B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48D-CB43-A627-A86316C7767B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48D-CB43-A627-A86316C7767B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48D-CB43-A627-A86316C7767B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48D-CB43-A627-A86316C7767B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48D-CB43-A627-A86316C7767B}"/>
                </c:ext>
              </c:extLst>
            </c:dLbl>
            <c:dLbl>
              <c:idx val="14"/>
              <c:layout>
                <c:manualLayout>
                  <c:x val="-5.9322033898305086E-2"/>
                  <c:y val="-3.1073087368726764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10F-4244-96A2-807873A8045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data!$A$2:$A$15</c:f>
              <c:numCache>
                <c:formatCode>d\-mmm</c:formatCode>
                <c:ptCount val="14"/>
                <c:pt idx="0">
                  <c:v>43913</c:v>
                </c:pt>
                <c:pt idx="1">
                  <c:v>43914</c:v>
                </c:pt>
                <c:pt idx="2">
                  <c:v>43915</c:v>
                </c:pt>
                <c:pt idx="3">
                  <c:v>43916</c:v>
                </c:pt>
                <c:pt idx="4">
                  <c:v>43917</c:v>
                </c:pt>
                <c:pt idx="5">
                  <c:v>43918</c:v>
                </c:pt>
                <c:pt idx="6">
                  <c:v>43919</c:v>
                </c:pt>
                <c:pt idx="7">
                  <c:v>43920</c:v>
                </c:pt>
                <c:pt idx="8">
                  <c:v>43921</c:v>
                </c:pt>
                <c:pt idx="9">
                  <c:v>43922</c:v>
                </c:pt>
                <c:pt idx="10">
                  <c:v>43923</c:v>
                </c:pt>
                <c:pt idx="11">
                  <c:v>43924</c:v>
                </c:pt>
                <c:pt idx="12">
                  <c:v>43925</c:v>
                </c:pt>
                <c:pt idx="13">
                  <c:v>43926</c:v>
                </c:pt>
              </c:numCache>
            </c:numRef>
          </c:cat>
          <c:val>
            <c:numRef>
              <c:f>data!$F$2:$F$16</c:f>
              <c:numCache>
                <c:formatCode>General</c:formatCode>
                <c:ptCount val="15"/>
                <c:pt idx="0">
                  <c:v>198</c:v>
                </c:pt>
                <c:pt idx="1">
                  <c:v>276</c:v>
                </c:pt>
                <c:pt idx="2">
                  <c:v>378</c:v>
                </c:pt>
                <c:pt idx="3">
                  <c:v>456</c:v>
                </c:pt>
                <c:pt idx="4">
                  <c:v>540</c:v>
                </c:pt>
                <c:pt idx="5">
                  <c:v>708</c:v>
                </c:pt>
                <c:pt idx="6">
                  <c:v>960</c:v>
                </c:pt>
                <c:pt idx="7">
                  <c:v>1182</c:v>
                </c:pt>
                <c:pt idx="8">
                  <c:v>1428</c:v>
                </c:pt>
                <c:pt idx="9">
                  <c:v>1596</c:v>
                </c:pt>
                <c:pt idx="10">
                  <c:v>1764</c:v>
                </c:pt>
                <c:pt idx="11">
                  <c:v>1860</c:v>
                </c:pt>
                <c:pt idx="12">
                  <c:v>2082</c:v>
                </c:pt>
                <c:pt idx="13">
                  <c:v>2190</c:v>
                </c:pt>
                <c:pt idx="14">
                  <c:v>2376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48D-CB43-A627-A86316C776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7535568"/>
        <c:axId val="1207600816"/>
      </c:lineChart>
      <c:dateAx>
        <c:axId val="120753556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1207600816"/>
        <c:crosses val="autoZero"/>
        <c:auto val="1"/>
        <c:lblOffset val="100"/>
        <c:baseTimeUnit val="days"/>
        <c:majorUnit val="2"/>
        <c:majorTimeUnit val="days"/>
      </c:dateAx>
      <c:valAx>
        <c:axId val="120760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120753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r>
              <a:rPr lang="en-US" sz="1800" b="1" i="0" baseline="0">
                <a:latin typeface="Helvetica" pitchFamily="2" charset="0"/>
              </a:rPr>
              <a:t>SARS-CoV-2 Infection Percentage - Miami Beach</a:t>
            </a:r>
            <a:endParaRPr lang="en-US" sz="1800" b="1" i="0">
              <a:latin typeface="Helvetica" pitchFamily="2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Helvetica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3"/>
          <c:order val="0"/>
          <c:tx>
            <c:strRef>
              <c:f>data!$G$1</c:f>
              <c:strCache>
                <c:ptCount val="1"/>
                <c:pt idx="0">
                  <c:v>infection percentage, estimating 5x cases infected</c:v>
                </c:pt>
              </c:strCache>
            </c:strRef>
          </c:tx>
          <c:spPr>
            <a:noFill/>
            <a:ln>
              <a:noFill/>
            </a:ln>
            <a:effectLst/>
          </c:spPr>
          <c:cat>
            <c:numRef>
              <c:f>data!$A$2:$A$16</c:f>
              <c:numCache>
                <c:formatCode>d\-mmm</c:formatCode>
                <c:ptCount val="15"/>
                <c:pt idx="0">
                  <c:v>43913</c:v>
                </c:pt>
                <c:pt idx="1">
                  <c:v>43914</c:v>
                </c:pt>
                <c:pt idx="2">
                  <c:v>43915</c:v>
                </c:pt>
                <c:pt idx="3">
                  <c:v>43916</c:v>
                </c:pt>
                <c:pt idx="4">
                  <c:v>43917</c:v>
                </c:pt>
                <c:pt idx="5">
                  <c:v>43918</c:v>
                </c:pt>
                <c:pt idx="6">
                  <c:v>43919</c:v>
                </c:pt>
                <c:pt idx="7">
                  <c:v>43920</c:v>
                </c:pt>
                <c:pt idx="8">
                  <c:v>43921</c:v>
                </c:pt>
                <c:pt idx="9">
                  <c:v>43922</c:v>
                </c:pt>
                <c:pt idx="10">
                  <c:v>43923</c:v>
                </c:pt>
                <c:pt idx="11">
                  <c:v>43924</c:v>
                </c:pt>
                <c:pt idx="12">
                  <c:v>43925</c:v>
                </c:pt>
                <c:pt idx="13">
                  <c:v>43926</c:v>
                </c:pt>
                <c:pt idx="14">
                  <c:v>43927</c:v>
                </c:pt>
              </c:numCache>
            </c:numRef>
          </c:cat>
          <c:val>
            <c:numRef>
              <c:f>data!$G$2:$G$16</c:f>
              <c:numCache>
                <c:formatCode>0.00%</c:formatCode>
                <c:ptCount val="15"/>
                <c:pt idx="0">
                  <c:v>1.7875134063505477E-3</c:v>
                </c:pt>
                <c:pt idx="1">
                  <c:v>2.4916853543068239E-3</c:v>
                </c:pt>
                <c:pt idx="2">
                  <c:v>3.4125255939419547E-3</c:v>
                </c:pt>
                <c:pt idx="3">
                  <c:v>4.116697541898231E-3</c:v>
                </c:pt>
                <c:pt idx="4">
                  <c:v>4.8750365627742206E-3</c:v>
                </c:pt>
                <c:pt idx="5">
                  <c:v>6.3917146045262005E-3</c:v>
                </c:pt>
                <c:pt idx="6">
                  <c:v>8.6667316671541709E-3</c:v>
                </c:pt>
                <c:pt idx="7">
                  <c:v>1.0670913365183572E-2</c:v>
                </c:pt>
                <c:pt idx="8">
                  <c:v>1.2891763354891828E-2</c:v>
                </c:pt>
                <c:pt idx="9">
                  <c:v>1.4408441396643807E-2</c:v>
                </c:pt>
                <c:pt idx="10">
                  <c:v>1.5925119438395786E-2</c:v>
                </c:pt>
                <c:pt idx="11">
                  <c:v>1.6791792605111204E-2</c:v>
                </c:pt>
                <c:pt idx="12">
                  <c:v>1.8795974303140606E-2</c:v>
                </c:pt>
                <c:pt idx="13">
                  <c:v>1.9770981615695449E-2</c:v>
                </c:pt>
                <c:pt idx="14">
                  <c:v>2.1450160876206572E-2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E6-984F-B4E4-5660F27577B3}"/>
            </c:ext>
          </c:extLst>
        </c:ser>
        <c:ser>
          <c:idx val="1"/>
          <c:order val="1"/>
          <c:tx>
            <c:strRef>
              <c:f>data!$I$1</c:f>
              <c:strCache>
                <c:ptCount val="1"/>
                <c:pt idx="0">
                  <c:v>infection percentage difference</c:v>
                </c:pt>
              </c:strCache>
            </c:strRef>
          </c:tx>
          <c:spPr>
            <a:solidFill>
              <a:schemeClr val="bg2"/>
            </a:solidFill>
            <a:ln>
              <a:noFill/>
            </a:ln>
            <a:effectLst/>
          </c:spPr>
          <c:cat>
            <c:numRef>
              <c:f>data!$A$2:$A$16</c:f>
              <c:numCache>
                <c:formatCode>d\-mmm</c:formatCode>
                <c:ptCount val="15"/>
                <c:pt idx="0">
                  <c:v>43913</c:v>
                </c:pt>
                <c:pt idx="1">
                  <c:v>43914</c:v>
                </c:pt>
                <c:pt idx="2">
                  <c:v>43915</c:v>
                </c:pt>
                <c:pt idx="3">
                  <c:v>43916</c:v>
                </c:pt>
                <c:pt idx="4">
                  <c:v>43917</c:v>
                </c:pt>
                <c:pt idx="5">
                  <c:v>43918</c:v>
                </c:pt>
                <c:pt idx="6">
                  <c:v>43919</c:v>
                </c:pt>
                <c:pt idx="7">
                  <c:v>43920</c:v>
                </c:pt>
                <c:pt idx="8">
                  <c:v>43921</c:v>
                </c:pt>
                <c:pt idx="9">
                  <c:v>43922</c:v>
                </c:pt>
                <c:pt idx="10">
                  <c:v>43923</c:v>
                </c:pt>
                <c:pt idx="11">
                  <c:v>43924</c:v>
                </c:pt>
                <c:pt idx="12">
                  <c:v>43925</c:v>
                </c:pt>
                <c:pt idx="13">
                  <c:v>43926</c:v>
                </c:pt>
                <c:pt idx="14">
                  <c:v>43927</c:v>
                </c:pt>
              </c:numCache>
            </c:numRef>
          </c:cat>
          <c:val>
            <c:numRef>
              <c:f>data!$I$2:$I$16</c:f>
              <c:numCache>
                <c:formatCode>0.00%</c:formatCode>
                <c:ptCount val="15"/>
                <c:pt idx="0">
                  <c:v>7.1500536254021888E-4</c:v>
                </c:pt>
                <c:pt idx="1">
                  <c:v>9.9667414172272982E-4</c:v>
                </c:pt>
                <c:pt idx="2">
                  <c:v>1.3650102375767814E-3</c:v>
                </c:pt>
                <c:pt idx="3">
                  <c:v>1.6466790167592926E-3</c:v>
                </c:pt>
                <c:pt idx="4">
                  <c:v>1.9500146251096888E-3</c:v>
                </c:pt>
                <c:pt idx="5">
                  <c:v>2.5566858418104811E-3</c:v>
                </c:pt>
                <c:pt idx="6">
                  <c:v>3.466692666861667E-3</c:v>
                </c:pt>
                <c:pt idx="7">
                  <c:v>4.26836534607343E-3</c:v>
                </c:pt>
                <c:pt idx="8">
                  <c:v>5.1567053419567313E-3</c:v>
                </c:pt>
                <c:pt idx="9">
                  <c:v>5.7633765586575254E-3</c:v>
                </c:pt>
                <c:pt idx="10">
                  <c:v>6.370047775358316E-3</c:v>
                </c:pt>
                <c:pt idx="11">
                  <c:v>6.716717042044483E-3</c:v>
                </c:pt>
                <c:pt idx="12">
                  <c:v>7.5183897212562426E-3</c:v>
                </c:pt>
                <c:pt idx="13">
                  <c:v>7.9083926462781805E-3</c:v>
                </c:pt>
                <c:pt idx="14">
                  <c:v>8.5800643504826274E-3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E6-984F-B4E4-5660F27577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7535568"/>
        <c:axId val="1207600816"/>
      </c:areaChart>
      <c:lineChart>
        <c:grouping val="standard"/>
        <c:varyColors val="0"/>
        <c:ser>
          <c:idx val="4"/>
          <c:order val="2"/>
          <c:tx>
            <c:strRef>
              <c:f>data!$J$1</c:f>
              <c:strCache>
                <c:ptCount val="1"/>
                <c:pt idx="0">
                  <c:v>average infection percentage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38100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F72-1848-8D14-2279B6F7C74F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F72-1848-8D14-2279B6F7C74F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F72-1848-8D14-2279B6F7C74F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098-8A45-B605-B9194C49FAB8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F72-1848-8D14-2279B6F7C74F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098-8A45-B605-B9194C49FAB8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E7E6-984F-B4E4-5660F27577B3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7E6-984F-B4E4-5660F27577B3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7E6-984F-B4E4-5660F27577B3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7E6-984F-B4E4-5660F27577B3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7E6-984F-B4E4-5660F27577B3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098-8A45-B605-B9194C49FAB8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7E6-984F-B4E4-5660F27577B3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7E6-984F-B4E4-5660F27577B3}"/>
                </c:ext>
              </c:extLst>
            </c:dLbl>
            <c:dLbl>
              <c:idx val="14"/>
              <c:layout>
                <c:manualLayout>
                  <c:x val="-6.2711864406779658E-2"/>
                  <c:y val="-3.389830508474576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F72-1848-8D14-2279B6F7C74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data!$A$2:$A$16</c:f>
              <c:numCache>
                <c:formatCode>d\-mmm</c:formatCode>
                <c:ptCount val="15"/>
                <c:pt idx="0">
                  <c:v>43913</c:v>
                </c:pt>
                <c:pt idx="1">
                  <c:v>43914</c:v>
                </c:pt>
                <c:pt idx="2">
                  <c:v>43915</c:v>
                </c:pt>
                <c:pt idx="3">
                  <c:v>43916</c:v>
                </c:pt>
                <c:pt idx="4">
                  <c:v>43917</c:v>
                </c:pt>
                <c:pt idx="5">
                  <c:v>43918</c:v>
                </c:pt>
                <c:pt idx="6">
                  <c:v>43919</c:v>
                </c:pt>
                <c:pt idx="7">
                  <c:v>43920</c:v>
                </c:pt>
                <c:pt idx="8">
                  <c:v>43921</c:v>
                </c:pt>
                <c:pt idx="9">
                  <c:v>43922</c:v>
                </c:pt>
                <c:pt idx="10">
                  <c:v>43923</c:v>
                </c:pt>
                <c:pt idx="11">
                  <c:v>43924</c:v>
                </c:pt>
                <c:pt idx="12">
                  <c:v>43925</c:v>
                </c:pt>
                <c:pt idx="13">
                  <c:v>43926</c:v>
                </c:pt>
                <c:pt idx="14">
                  <c:v>43927</c:v>
                </c:pt>
              </c:numCache>
            </c:numRef>
          </c:cat>
          <c:val>
            <c:numRef>
              <c:f>data!$J$2:$J$16</c:f>
              <c:numCache>
                <c:formatCode>0.00%</c:formatCode>
                <c:ptCount val="15"/>
                <c:pt idx="0">
                  <c:v>2.1450160876206573E-3</c:v>
                </c:pt>
                <c:pt idx="1">
                  <c:v>2.990022425168189E-3</c:v>
                </c:pt>
                <c:pt idx="2">
                  <c:v>4.0950307127303456E-3</c:v>
                </c:pt>
                <c:pt idx="3">
                  <c:v>4.9400370502778769E-3</c:v>
                </c:pt>
                <c:pt idx="4">
                  <c:v>5.8500438753290654E-3</c:v>
                </c:pt>
                <c:pt idx="5">
                  <c:v>7.6700575254314406E-3</c:v>
                </c:pt>
                <c:pt idx="6">
                  <c:v>1.0400078000585004E-2</c:v>
                </c:pt>
                <c:pt idx="7">
                  <c:v>1.2805096038220286E-2</c:v>
                </c:pt>
                <c:pt idx="8">
                  <c:v>1.5470116025870194E-2</c:v>
                </c:pt>
                <c:pt idx="9">
                  <c:v>1.7290129675972571E-2</c:v>
                </c:pt>
                <c:pt idx="10">
                  <c:v>1.9110143326074944E-2</c:v>
                </c:pt>
                <c:pt idx="11">
                  <c:v>2.0150151126133446E-2</c:v>
                </c:pt>
                <c:pt idx="12">
                  <c:v>2.2555169163768728E-2</c:v>
                </c:pt>
                <c:pt idx="13">
                  <c:v>2.3725177938834538E-2</c:v>
                </c:pt>
                <c:pt idx="14">
                  <c:v>2.5740193051447886E-2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7E6-984F-B4E4-5660F27577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7535568"/>
        <c:axId val="1207600816"/>
      </c:lineChart>
      <c:dateAx>
        <c:axId val="120753556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1207600816"/>
        <c:crosses val="autoZero"/>
        <c:auto val="1"/>
        <c:lblOffset val="100"/>
        <c:baseTimeUnit val="days"/>
      </c:dateAx>
      <c:valAx>
        <c:axId val="120760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120753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r>
              <a:rPr lang="en-US" sz="1800" b="1" i="0">
                <a:latin typeface="Helvetica" pitchFamily="2" charset="0"/>
              </a:rPr>
              <a:t>One-in-X</a:t>
            </a:r>
            <a:r>
              <a:rPr lang="en-US" sz="1800" b="1" i="0" baseline="0">
                <a:latin typeface="Helvetica" pitchFamily="2" charset="0"/>
              </a:rPr>
              <a:t> SARS-CoV-2 Infection Odds - Miami Beach</a:t>
            </a:r>
            <a:endParaRPr lang="en-US" sz="1800" b="1" i="0">
              <a:latin typeface="Helvetica" pitchFamily="2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Helvetica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3570532496997196E-2"/>
          <c:y val="7.9661016949152536E-2"/>
          <c:w val="0.89100573868944344"/>
          <c:h val="0.88023728813559321"/>
        </c:manualLayout>
      </c:layout>
      <c:areaChart>
        <c:grouping val="stacked"/>
        <c:varyColors val="0"/>
        <c:ser>
          <c:idx val="3"/>
          <c:order val="0"/>
          <c:tx>
            <c:strRef>
              <c:f>data!$L$1</c:f>
              <c:strCache>
                <c:ptCount val="1"/>
                <c:pt idx="0">
                  <c:v>1-in-X odds, estimating 7x cases infected</c:v>
                </c:pt>
              </c:strCache>
            </c:strRef>
          </c:tx>
          <c:spPr>
            <a:noFill/>
            <a:ln>
              <a:noFill/>
            </a:ln>
            <a:effectLst/>
          </c:spPr>
          <c:cat>
            <c:numRef>
              <c:f>data!$A$2:$A$16</c:f>
              <c:numCache>
                <c:formatCode>d\-mmm</c:formatCode>
                <c:ptCount val="15"/>
                <c:pt idx="0">
                  <c:v>43913</c:v>
                </c:pt>
                <c:pt idx="1">
                  <c:v>43914</c:v>
                </c:pt>
                <c:pt idx="2">
                  <c:v>43915</c:v>
                </c:pt>
                <c:pt idx="3">
                  <c:v>43916</c:v>
                </c:pt>
                <c:pt idx="4">
                  <c:v>43917</c:v>
                </c:pt>
                <c:pt idx="5">
                  <c:v>43918</c:v>
                </c:pt>
                <c:pt idx="6">
                  <c:v>43919</c:v>
                </c:pt>
                <c:pt idx="7">
                  <c:v>43920</c:v>
                </c:pt>
                <c:pt idx="8">
                  <c:v>43921</c:v>
                </c:pt>
                <c:pt idx="9">
                  <c:v>43922</c:v>
                </c:pt>
                <c:pt idx="10">
                  <c:v>43923</c:v>
                </c:pt>
                <c:pt idx="11">
                  <c:v>43924</c:v>
                </c:pt>
                <c:pt idx="12">
                  <c:v>43925</c:v>
                </c:pt>
                <c:pt idx="13">
                  <c:v>43926</c:v>
                </c:pt>
                <c:pt idx="14">
                  <c:v>43927</c:v>
                </c:pt>
              </c:numCache>
            </c:numRef>
          </c:cat>
          <c:val>
            <c:numRef>
              <c:f>data!$L$2:$L$16</c:f>
              <c:numCache>
                <c:formatCode>0</c:formatCode>
                <c:ptCount val="15"/>
                <c:pt idx="0">
                  <c:v>399.59740259740261</c:v>
                </c:pt>
                <c:pt idx="1">
                  <c:v>286.66770186335401</c:v>
                </c:pt>
                <c:pt idx="2">
                  <c:v>209.31292517006804</c:v>
                </c:pt>
                <c:pt idx="3">
                  <c:v>173.50939849624061</c:v>
                </c:pt>
                <c:pt idx="4">
                  <c:v>146.51904761904763</c:v>
                </c:pt>
                <c:pt idx="5">
                  <c:v>111.75181598062954</c:v>
                </c:pt>
                <c:pt idx="6">
                  <c:v>82.416964285714286</c:v>
                </c:pt>
                <c:pt idx="7">
                  <c:v>66.93763596809282</c:v>
                </c:pt>
                <c:pt idx="8">
                  <c:v>55.406362545018006</c:v>
                </c:pt>
                <c:pt idx="9">
                  <c:v>49.574113856068742</c:v>
                </c:pt>
                <c:pt idx="10">
                  <c:v>44.852769679300295</c:v>
                </c:pt>
                <c:pt idx="11">
                  <c:v>42.537788018433183</c:v>
                </c:pt>
                <c:pt idx="12">
                  <c:v>38.002058460271719</c:v>
                </c:pt>
                <c:pt idx="13">
                  <c:v>36.1279843444227</c:v>
                </c:pt>
                <c:pt idx="14">
                  <c:v>33.299783549783548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841-3245-911E-DFF54223F946}"/>
            </c:ext>
          </c:extLst>
        </c:ser>
        <c:ser>
          <c:idx val="1"/>
          <c:order val="1"/>
          <c:tx>
            <c:strRef>
              <c:f>data!$M$1</c:f>
              <c:strCache>
                <c:ptCount val="1"/>
                <c:pt idx="0">
                  <c:v>1-in-X odds difference</c:v>
                </c:pt>
              </c:strCache>
            </c:strRef>
          </c:tx>
          <c:spPr>
            <a:solidFill>
              <a:schemeClr val="bg2"/>
            </a:solidFill>
            <a:ln>
              <a:noFill/>
            </a:ln>
            <a:effectLst/>
          </c:spPr>
          <c:cat>
            <c:numRef>
              <c:f>data!$A$2:$A$16</c:f>
              <c:numCache>
                <c:formatCode>d\-mmm</c:formatCode>
                <c:ptCount val="15"/>
                <c:pt idx="0">
                  <c:v>43913</c:v>
                </c:pt>
                <c:pt idx="1">
                  <c:v>43914</c:v>
                </c:pt>
                <c:pt idx="2">
                  <c:v>43915</c:v>
                </c:pt>
                <c:pt idx="3">
                  <c:v>43916</c:v>
                </c:pt>
                <c:pt idx="4">
                  <c:v>43917</c:v>
                </c:pt>
                <c:pt idx="5">
                  <c:v>43918</c:v>
                </c:pt>
                <c:pt idx="6">
                  <c:v>43919</c:v>
                </c:pt>
                <c:pt idx="7">
                  <c:v>43920</c:v>
                </c:pt>
                <c:pt idx="8">
                  <c:v>43921</c:v>
                </c:pt>
                <c:pt idx="9">
                  <c:v>43922</c:v>
                </c:pt>
                <c:pt idx="10">
                  <c:v>43923</c:v>
                </c:pt>
                <c:pt idx="11">
                  <c:v>43924</c:v>
                </c:pt>
                <c:pt idx="12">
                  <c:v>43925</c:v>
                </c:pt>
                <c:pt idx="13">
                  <c:v>43926</c:v>
                </c:pt>
                <c:pt idx="14">
                  <c:v>43927</c:v>
                </c:pt>
              </c:numCache>
            </c:numRef>
          </c:cat>
          <c:val>
            <c:numRef>
              <c:f>data!$M$2:$M$16</c:f>
              <c:numCache>
                <c:formatCode>0</c:formatCode>
                <c:ptCount val="15"/>
                <c:pt idx="0">
                  <c:v>159.83896103896097</c:v>
                </c:pt>
                <c:pt idx="1">
                  <c:v>114.66708074534165</c:v>
                </c:pt>
                <c:pt idx="2">
                  <c:v>83.725170068027211</c:v>
                </c:pt>
                <c:pt idx="3">
                  <c:v>69.403759398496248</c:v>
                </c:pt>
                <c:pt idx="4">
                  <c:v>58.607619047619039</c:v>
                </c:pt>
                <c:pt idx="5">
                  <c:v>44.700726392251823</c:v>
                </c:pt>
                <c:pt idx="6">
                  <c:v>32.96678571428572</c:v>
                </c:pt>
                <c:pt idx="7">
                  <c:v>26.775054387237134</c:v>
                </c:pt>
                <c:pt idx="8">
                  <c:v>22.162545018007201</c:v>
                </c:pt>
                <c:pt idx="9">
                  <c:v>19.829645542427492</c:v>
                </c:pt>
                <c:pt idx="10">
                  <c:v>17.941107871720114</c:v>
                </c:pt>
                <c:pt idx="11">
                  <c:v>17.01511520737327</c:v>
                </c:pt>
                <c:pt idx="12">
                  <c:v>15.200823384108681</c:v>
                </c:pt>
                <c:pt idx="13">
                  <c:v>14.451193737769081</c:v>
                </c:pt>
                <c:pt idx="14">
                  <c:v>13.319913419913419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841-3245-911E-DFF54223F9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7535568"/>
        <c:axId val="1207600816"/>
      </c:areaChart>
      <c:lineChart>
        <c:grouping val="standard"/>
        <c:varyColors val="0"/>
        <c:ser>
          <c:idx val="4"/>
          <c:order val="2"/>
          <c:tx>
            <c:strRef>
              <c:f>data!$N$1</c:f>
              <c:strCache>
                <c:ptCount val="1"/>
                <c:pt idx="0">
                  <c:v>average 1-in-X odds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38100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22F-4144-9EFF-E347736B2CB7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22F-4144-9EFF-E347736B2CB7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22F-4144-9EFF-E347736B2CB7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22F-4144-9EFF-E347736B2CB7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22F-4144-9EFF-E347736B2CB7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22F-4144-9EFF-E347736B2CB7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622F-4144-9EFF-E347736B2CB7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22F-4144-9EFF-E347736B2CB7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622F-4144-9EFF-E347736B2CB7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622F-4144-9EFF-E347736B2CB7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622F-4144-9EFF-E347736B2CB7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622F-4144-9EFF-E347736B2CB7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553-D445-B33F-413FEAB8BC84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>
                  <c15:layout>
                    <c:manualLayout>
                      <c:w val="4.7881355932203391E-2"/>
                      <c:h val="3.7288135593220341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C553-D445-B33F-413FEAB8BC84}"/>
                </c:ext>
              </c:extLst>
            </c:dLbl>
            <c:dLbl>
              <c:idx val="14"/>
              <c:layout>
                <c:manualLayout>
                  <c:x val="-2.0338983050847456E-2"/>
                  <c:y val="-5.593220338983050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553-D445-B33F-413FEAB8BC8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data!$A$2:$A$16</c:f>
              <c:numCache>
                <c:formatCode>d\-mmm</c:formatCode>
                <c:ptCount val="15"/>
                <c:pt idx="0">
                  <c:v>43913</c:v>
                </c:pt>
                <c:pt idx="1">
                  <c:v>43914</c:v>
                </c:pt>
                <c:pt idx="2">
                  <c:v>43915</c:v>
                </c:pt>
                <c:pt idx="3">
                  <c:v>43916</c:v>
                </c:pt>
                <c:pt idx="4">
                  <c:v>43917</c:v>
                </c:pt>
                <c:pt idx="5">
                  <c:v>43918</c:v>
                </c:pt>
                <c:pt idx="6">
                  <c:v>43919</c:v>
                </c:pt>
                <c:pt idx="7">
                  <c:v>43920</c:v>
                </c:pt>
                <c:pt idx="8">
                  <c:v>43921</c:v>
                </c:pt>
                <c:pt idx="9">
                  <c:v>43922</c:v>
                </c:pt>
                <c:pt idx="10">
                  <c:v>43923</c:v>
                </c:pt>
                <c:pt idx="11">
                  <c:v>43924</c:v>
                </c:pt>
                <c:pt idx="12">
                  <c:v>43925</c:v>
                </c:pt>
                <c:pt idx="13">
                  <c:v>43926</c:v>
                </c:pt>
                <c:pt idx="14">
                  <c:v>43927</c:v>
                </c:pt>
              </c:numCache>
            </c:numRef>
          </c:cat>
          <c:val>
            <c:numRef>
              <c:f>data!$N$2:$N$16</c:f>
              <c:numCache>
                <c:formatCode>0</c:formatCode>
                <c:ptCount val="15"/>
                <c:pt idx="0">
                  <c:v>479.51688311688309</c:v>
                </c:pt>
                <c:pt idx="1">
                  <c:v>344.00124223602484</c:v>
                </c:pt>
                <c:pt idx="2">
                  <c:v>251.17551020408166</c:v>
                </c:pt>
                <c:pt idx="3">
                  <c:v>208.21127819548872</c:v>
                </c:pt>
                <c:pt idx="4">
                  <c:v>175.82285714285715</c:v>
                </c:pt>
                <c:pt idx="5">
                  <c:v>134.10217917675544</c:v>
                </c:pt>
                <c:pt idx="6">
                  <c:v>98.900357142857146</c:v>
                </c:pt>
                <c:pt idx="7">
                  <c:v>80.325163161711387</c:v>
                </c:pt>
                <c:pt idx="8">
                  <c:v>66.487635054021609</c:v>
                </c:pt>
                <c:pt idx="9">
                  <c:v>59.488936627282484</c:v>
                </c:pt>
                <c:pt idx="10">
                  <c:v>53.823323615160348</c:v>
                </c:pt>
                <c:pt idx="11">
                  <c:v>51.045345622119818</c:v>
                </c:pt>
                <c:pt idx="12">
                  <c:v>45.602470152326063</c:v>
                </c:pt>
                <c:pt idx="13">
                  <c:v>43.353581213307237</c:v>
                </c:pt>
                <c:pt idx="14">
                  <c:v>39.959740259740258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841-3245-911E-DFF54223F9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7535568"/>
        <c:axId val="1207600816"/>
      </c:lineChart>
      <c:dateAx>
        <c:axId val="120753556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1207600816"/>
        <c:crosses val="autoZero"/>
        <c:auto val="1"/>
        <c:lblOffset val="100"/>
        <c:baseTimeUnit val="days"/>
        <c:majorUnit val="2"/>
        <c:majorTimeUnit val="days"/>
      </c:dateAx>
      <c:valAx>
        <c:axId val="120760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120753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63500</xdr:colOff>
      <xdr:row>36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CF07AF-BA1B-CB43-AFFE-E1251D8247A6}"/>
            </a:ext>
            <a:ext uri="{C183D7F6-B498-43B3-948B-1728B52AA6E4}">
              <adec:decorative xmlns:adec="http://schemas.microsoft.com/office/drawing/2017/decorative" val="0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190500</xdr:colOff>
      <xdr:row>0</xdr:row>
      <xdr:rowOff>215900</xdr:rowOff>
    </xdr:from>
    <xdr:ext cx="6261100" cy="321310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10AAF3AF-2F4A-8D47-8173-EC95961295FA}"/>
            </a:ext>
          </a:extLst>
        </xdr:cNvPr>
        <xdr:cNvSpPr txBox="1"/>
      </xdr:nvSpPr>
      <xdr:spPr>
        <a:xfrm>
          <a:off x="8521700" y="215900"/>
          <a:ext cx="6261100" cy="3213100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1">
              <a:solidFill>
                <a:schemeClr val="tx1"/>
              </a:solidFill>
              <a:effectLst/>
              <a:latin typeface="Helvetica" pitchFamily="2" charset="0"/>
              <a:ea typeface="+mn-ea"/>
              <a:cs typeface="+mn-cs"/>
            </a:rPr>
            <a:t>Notes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400">
            <a:solidFill>
              <a:schemeClr val="tx1"/>
            </a:solidFill>
            <a:effectLst/>
            <a:latin typeface="Helvetica" pitchFamily="2" charset="0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>
              <a:solidFill>
                <a:schemeClr val="tx1"/>
              </a:solidFill>
              <a:effectLst/>
              <a:latin typeface="Helvetica" pitchFamily="2" charset="0"/>
              <a:ea typeface="+mn-ea"/>
              <a:cs typeface="+mn-cs"/>
            </a:rPr>
            <a:t>data</a:t>
          </a:r>
          <a:r>
            <a:rPr lang="en-US" sz="1400" baseline="0">
              <a:solidFill>
                <a:schemeClr val="tx1"/>
              </a:solidFill>
              <a:effectLst/>
              <a:latin typeface="Helvetica" pitchFamily="2" charset="0"/>
              <a:ea typeface="+mn-ea"/>
              <a:cs typeface="+mn-cs"/>
            </a:rPr>
            <a:t> source: </a:t>
          </a:r>
          <a:r>
            <a:rPr lang="en-US" sz="1400">
              <a:latin typeface="Helvetica" pitchFamily="2" charset="0"/>
              <a:hlinkClick xmlns:r="http://schemas.openxmlformats.org/officeDocument/2006/relationships" r:id=""/>
            </a:rPr>
            <a:t>https://www.floridadisaster.org/news-media/news/</a:t>
          </a:r>
          <a:endParaRPr lang="en-US" sz="1400">
            <a:solidFill>
              <a:schemeClr val="tx1"/>
            </a:solidFill>
            <a:effectLst/>
            <a:latin typeface="Helvetica" pitchFamily="2" charset="0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400">
            <a:solidFill>
              <a:schemeClr val="tx1"/>
            </a:solidFill>
            <a:effectLst/>
            <a:latin typeface="Helvetica" pitchFamily="2" charset="0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>
              <a:solidFill>
                <a:schemeClr val="tx1"/>
              </a:solidFill>
              <a:effectLst/>
              <a:latin typeface="Helvetica" pitchFamily="2" charset="0"/>
              <a:ea typeface="+mn-ea"/>
              <a:cs typeface="+mn-cs"/>
            </a:rPr>
            <a:t>Mathematical modelers in the Centre for the Mathematical Modelling of Infectious Diseases at the London School of Hygiene &amp; Tropical Medicine found the U.S.’s case count likely represented just 14% to 19% of actual infections, so multiply the number of cases by five to seven.</a:t>
          </a:r>
        </a:p>
        <a:p>
          <a:r>
            <a:rPr lang="en-US" sz="1400">
              <a:latin typeface="Helvetica" pitchFamily="2" charset="0"/>
            </a:rPr>
            <a:t>https://cmmid.github.io/topics/covid19/severity/global_cfr_estimates.html</a:t>
          </a:r>
        </a:p>
      </xdr:txBody>
    </xdr:sp>
    <xdr:clientData/>
  </xdr:one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0.32476</cdr:x>
      <cdr:y>0.88831</cdr:y>
    </cdr:from>
    <cdr:to>
      <cdr:x>0.99426</cdr:x>
      <cdr:y>0.96627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879F44A7-087F-AD4F-A3B0-AC4862A1AEFD}"/>
            </a:ext>
          </a:extLst>
        </cdr:cNvPr>
        <cdr:cNvSpPr txBox="1"/>
      </cdr:nvSpPr>
      <cdr:spPr>
        <a:xfrm xmlns:a="http://schemas.openxmlformats.org/drawingml/2006/main">
          <a:off x="2432708" y="6637108"/>
          <a:ext cx="5015075" cy="58249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r"/>
          <a:r>
            <a:rPr lang="en-US" sz="1200">
              <a:solidFill>
                <a:schemeClr val="accent4"/>
              </a:solidFill>
              <a:effectLst/>
              <a:latin typeface="Helvetica" pitchFamily="2" charset="0"/>
              <a:ea typeface="+mn-ea"/>
              <a:cs typeface="+mn-cs"/>
            </a:rPr>
            <a:t>source: https://www.floridadisaster.org/news-media/news/</a:t>
          </a:r>
        </a:p>
        <a:p xmlns:a="http://schemas.openxmlformats.org/drawingml/2006/main">
          <a:pPr algn="r"/>
          <a:r>
            <a:rPr lang="en-US" sz="1200">
              <a:solidFill>
                <a:schemeClr val="accent4"/>
              </a:solidFill>
              <a:effectLst/>
              <a:latin typeface="Helvetica" pitchFamily="2" charset="0"/>
              <a:ea typeface="+mn-ea"/>
              <a:cs typeface="+mn-cs"/>
            </a:rPr>
            <a:t>info: https://github.com/endymion/SARS-CoV-2_Analysis</a:t>
          </a:r>
        </a:p>
        <a:p xmlns:a="http://schemas.openxmlformats.org/drawingml/2006/main">
          <a:pPr algn="r"/>
          <a:r>
            <a:rPr lang="en-US" sz="1200">
              <a:solidFill>
                <a:schemeClr val="accent4"/>
              </a:solidFill>
              <a:effectLst/>
              <a:latin typeface="Helvetica" pitchFamily="2" charset="0"/>
              <a:ea typeface="+mn-ea"/>
              <a:cs typeface="+mn-cs"/>
            </a:rPr>
            <a:t>updated: April 7 evening</a:t>
          </a:r>
        </a:p>
        <a:p xmlns:a="http://schemas.openxmlformats.org/drawingml/2006/main">
          <a:pPr algn="r"/>
          <a:br>
            <a:rPr lang="en-US" sz="1200">
              <a:solidFill>
                <a:schemeClr val="accent4"/>
              </a:solidFill>
              <a:effectLst/>
              <a:latin typeface="Helvetica" pitchFamily="2" charset="0"/>
              <a:ea typeface="+mn-ea"/>
              <a:cs typeface="+mn-cs"/>
            </a:rPr>
          </a:br>
          <a:endParaRPr lang="en-US" sz="1200">
            <a:solidFill>
              <a:schemeClr val="accent4"/>
            </a:solidFill>
            <a:effectLst/>
            <a:latin typeface="Helvetica" pitchFamily="2" charset="0"/>
            <a:ea typeface="+mn-ea"/>
            <a:cs typeface="+mn-cs"/>
          </a:endParaRPr>
        </a:p>
      </cdr:txBody>
    </cdr:sp>
  </cdr:relSizeAnchor>
  <cdr:relSizeAnchor xmlns:cdr="http://schemas.openxmlformats.org/drawingml/2006/chartDrawing">
    <cdr:from>
      <cdr:x>0.13898</cdr:x>
      <cdr:y>0.12203</cdr:y>
    </cdr:from>
    <cdr:to>
      <cdr:x>0.61864</cdr:x>
      <cdr:y>0.31525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0FACEC6B-C4C5-3E47-91AE-E9058A2F8EE6}"/>
            </a:ext>
          </a:extLst>
        </cdr:cNvPr>
        <cdr:cNvSpPr txBox="1"/>
      </cdr:nvSpPr>
      <cdr:spPr>
        <a:xfrm xmlns:a="http://schemas.openxmlformats.org/drawingml/2006/main">
          <a:off x="1041400" y="914400"/>
          <a:ext cx="3594100" cy="1447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0.15593</cdr:x>
      <cdr:y>0.18305</cdr:y>
    </cdr:from>
    <cdr:to>
      <cdr:x>0.55085</cdr:x>
      <cdr:y>0.25932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35659CE-BE5D-AB4A-907B-C8AF8C8EB654}"/>
            </a:ext>
          </a:extLst>
        </cdr:cNvPr>
        <cdr:cNvSpPr txBox="1"/>
      </cdr:nvSpPr>
      <cdr:spPr>
        <a:xfrm xmlns:a="http://schemas.openxmlformats.org/drawingml/2006/main">
          <a:off x="1168400" y="1371600"/>
          <a:ext cx="2959100" cy="571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0.10169</cdr:x>
      <cdr:y>0.17288</cdr:y>
    </cdr:from>
    <cdr:to>
      <cdr:x>0.72712</cdr:x>
      <cdr:y>0.27288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B2186A96-4438-D045-84D9-1DD18F22AE97}"/>
            </a:ext>
          </a:extLst>
        </cdr:cNvPr>
        <cdr:cNvSpPr txBox="1"/>
      </cdr:nvSpPr>
      <cdr:spPr>
        <a:xfrm xmlns:a="http://schemas.openxmlformats.org/drawingml/2006/main">
          <a:off x="762000" y="1295400"/>
          <a:ext cx="4686300" cy="749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600">
              <a:solidFill>
                <a:schemeClr val="accent4"/>
              </a:solidFill>
              <a:latin typeface="Helvetica" pitchFamily="2" charset="0"/>
            </a:rPr>
            <a:t>The Florida Department of Emergency</a:t>
          </a:r>
          <a:r>
            <a:rPr lang="en-US" sz="1600" baseline="0">
              <a:solidFill>
                <a:schemeClr val="accent4"/>
              </a:solidFill>
              <a:latin typeface="Helvetica" pitchFamily="2" charset="0"/>
            </a:rPr>
            <a:t> Management has released city-by-city COVID-19 case counts since March 23, 2020.</a:t>
          </a:r>
          <a:endParaRPr lang="en-US" sz="1600">
            <a:solidFill>
              <a:schemeClr val="accent4"/>
            </a:solidFill>
            <a:latin typeface="Helvetica" pitchFamily="2" charset="0"/>
          </a:endParaRPr>
        </a:p>
      </cdr:txBody>
    </cdr:sp>
  </cdr:relSizeAnchor>
  <cdr:relSizeAnchor xmlns:cdr="http://schemas.openxmlformats.org/drawingml/2006/chartDrawing">
    <cdr:from>
      <cdr:x>0.91434</cdr:x>
      <cdr:y>0.86308</cdr:y>
    </cdr:from>
    <cdr:to>
      <cdr:x>0.94466</cdr:x>
      <cdr:y>0.89341</cdr:y>
    </cdr:to>
    <cdr:pic>
      <cdr:nvPicPr>
        <cdr:cNvPr id="9" name="Picture 8">
          <a:extLst xmlns:a="http://schemas.openxmlformats.org/drawingml/2006/main">
            <a:ext uri="{FF2B5EF4-FFF2-40B4-BE49-F238E27FC236}">
              <a16:creationId xmlns:a16="http://schemas.microsoft.com/office/drawing/2014/main" id="{E1D7986A-7415-0F47-B4AF-EF17F59A44E7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6849105" y="6448663"/>
          <a:ext cx="227148" cy="226567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0.94666</cdr:x>
      <cdr:y>0.86036</cdr:y>
    </cdr:from>
    <cdr:to>
      <cdr:x>0.98326</cdr:x>
      <cdr:y>0.89695</cdr:y>
    </cdr:to>
    <cdr:pic>
      <cdr:nvPicPr>
        <cdr:cNvPr id="11" name="Picture 10">
          <a:extLst xmlns:a="http://schemas.openxmlformats.org/drawingml/2006/main">
            <a:ext uri="{FF2B5EF4-FFF2-40B4-BE49-F238E27FC236}">
              <a16:creationId xmlns:a16="http://schemas.microsoft.com/office/drawing/2014/main" id="{87B73581-5AA0-A742-96EE-B09E327E0980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7091245" y="6428276"/>
          <a:ext cx="274131" cy="273431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0.64461</cdr:x>
      <cdr:y>0.86245</cdr:y>
    </cdr:from>
    <cdr:to>
      <cdr:x>0.90981</cdr:x>
      <cdr:y>0.8975</cdr:y>
    </cdr:to>
    <cdr:sp macro="" textlink="">
      <cdr:nvSpPr>
        <cdr:cNvPr id="13" name="TextBox 12">
          <a:extLst xmlns:a="http://schemas.openxmlformats.org/drawingml/2006/main">
            <a:ext uri="{FF2B5EF4-FFF2-40B4-BE49-F238E27FC236}">
              <a16:creationId xmlns:a16="http://schemas.microsoft.com/office/drawing/2014/main" id="{6925EEB4-7FEE-2443-A12A-013B3C3BB49A}"/>
            </a:ext>
          </a:extLst>
        </cdr:cNvPr>
        <cdr:cNvSpPr txBox="1"/>
      </cdr:nvSpPr>
      <cdr:spPr>
        <a:xfrm xmlns:a="http://schemas.openxmlformats.org/drawingml/2006/main">
          <a:off x="4830095" y="6462303"/>
          <a:ext cx="1987128" cy="26265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vertOverflow="clip" wrap="square" rIns="0" rtlCol="0"/>
        <a:lstStyle xmlns:a="http://schemas.openxmlformats.org/drawingml/2006/main"/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>
              <a:solidFill>
                <a:schemeClr val="tx2"/>
              </a:solidFill>
              <a:latin typeface="Helvetica" pitchFamily="2" charset="0"/>
            </a:rPr>
            <a:t>daily updates @BeachCov2</a:t>
          </a:r>
          <a:endParaRPr lang="en-US" sz="1200">
            <a:solidFill>
              <a:schemeClr val="tx2"/>
            </a:solidFill>
          </a:endParaRP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63500</xdr:colOff>
      <xdr:row>36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E3B9B0-3433-2A43-A939-51D78C203FCD}"/>
            </a:ext>
            <a:ext uri="{C183D7F6-B498-43B3-948B-1728B52AA6E4}">
              <adec:decorative xmlns:adec="http://schemas.microsoft.com/office/drawing/2017/decorative" val="0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0.13898</cdr:x>
      <cdr:y>0.12203</cdr:y>
    </cdr:from>
    <cdr:to>
      <cdr:x>0.61864</cdr:x>
      <cdr:y>0.31525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0FACEC6B-C4C5-3E47-91AE-E9058A2F8EE6}"/>
            </a:ext>
          </a:extLst>
        </cdr:cNvPr>
        <cdr:cNvSpPr txBox="1"/>
      </cdr:nvSpPr>
      <cdr:spPr>
        <a:xfrm xmlns:a="http://schemas.openxmlformats.org/drawingml/2006/main">
          <a:off x="1041400" y="914400"/>
          <a:ext cx="3594100" cy="1447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0.10848</cdr:x>
      <cdr:y>0.24915</cdr:y>
    </cdr:from>
    <cdr:to>
      <cdr:x>0.52204</cdr:x>
      <cdr:y>0.34407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id="{FCC04FA3-4C1D-104C-9CF8-D4910BADB4DA}"/>
            </a:ext>
          </a:extLst>
        </cdr:cNvPr>
        <cdr:cNvSpPr txBox="1"/>
      </cdr:nvSpPr>
      <cdr:spPr>
        <a:xfrm xmlns:a="http://schemas.openxmlformats.org/drawingml/2006/main">
          <a:off x="812804" y="1866885"/>
          <a:ext cx="3098805" cy="71123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600">
              <a:solidFill>
                <a:schemeClr val="accent4"/>
              </a:solidFill>
              <a:latin typeface="Helvetica" pitchFamily="2" charset="0"/>
            </a:rPr>
            <a:t>The bars</a:t>
          </a:r>
          <a:r>
            <a:rPr lang="en-US" sz="1600" baseline="0">
              <a:solidFill>
                <a:schemeClr val="accent4"/>
              </a:solidFill>
              <a:latin typeface="Helvetica" pitchFamily="2" charset="0"/>
            </a:rPr>
            <a:t> illustrate the range of possible infections, from 5x to 7x the confirmed case count.</a:t>
          </a:r>
          <a:endParaRPr lang="en-US" sz="1600">
            <a:solidFill>
              <a:schemeClr val="accent4"/>
            </a:solidFill>
            <a:latin typeface="Helvetica" pitchFamily="2" charset="0"/>
          </a:endParaRPr>
        </a:p>
      </cdr:txBody>
    </cdr:sp>
  </cdr:relSizeAnchor>
  <cdr:relSizeAnchor xmlns:cdr="http://schemas.openxmlformats.org/drawingml/2006/chartDrawing">
    <cdr:from>
      <cdr:x>0.32373</cdr:x>
      <cdr:y>0.86185</cdr:y>
    </cdr:from>
    <cdr:to>
      <cdr:x>0.99323</cdr:x>
      <cdr:y>0.93981</cdr:y>
    </cdr:to>
    <cdr:sp macro="" textlink="">
      <cdr:nvSpPr>
        <cdr:cNvPr id="15" name="TextBox 1">
          <a:extLst xmlns:a="http://schemas.openxmlformats.org/drawingml/2006/main">
            <a:ext uri="{FF2B5EF4-FFF2-40B4-BE49-F238E27FC236}">
              <a16:creationId xmlns:a16="http://schemas.microsoft.com/office/drawing/2014/main" id="{B34CA446-DF80-7946-BE9F-514FB56B1E5F}"/>
            </a:ext>
          </a:extLst>
        </cdr:cNvPr>
        <cdr:cNvSpPr txBox="1"/>
      </cdr:nvSpPr>
      <cdr:spPr>
        <a:xfrm xmlns:a="http://schemas.openxmlformats.org/drawingml/2006/main">
          <a:off x="2425700" y="6457829"/>
          <a:ext cx="5016564" cy="5841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200">
              <a:solidFill>
                <a:schemeClr val="accent4"/>
              </a:solidFill>
              <a:effectLst/>
              <a:latin typeface="Helvetica" pitchFamily="2" charset="0"/>
              <a:ea typeface="+mn-ea"/>
              <a:cs typeface="+mn-cs"/>
            </a:rPr>
            <a:t>source: https://www.floridadisaster.org/news-media/news/</a:t>
          </a:r>
        </a:p>
        <a:p xmlns:a="http://schemas.openxmlformats.org/drawingml/2006/main">
          <a:pPr algn="r"/>
          <a:r>
            <a:rPr lang="en-US" sz="1200">
              <a:solidFill>
                <a:schemeClr val="accent4"/>
              </a:solidFill>
              <a:effectLst/>
              <a:latin typeface="Helvetica" pitchFamily="2" charset="0"/>
              <a:ea typeface="+mn-ea"/>
              <a:cs typeface="+mn-cs"/>
            </a:rPr>
            <a:t>info: https://github.com/endymion/SARS-CoV-2_Analysis</a:t>
          </a:r>
        </a:p>
        <a:p xmlns:a="http://schemas.openxmlformats.org/drawingml/2006/main">
          <a:pPr algn="r"/>
          <a:r>
            <a:rPr lang="en-US" sz="1200">
              <a:solidFill>
                <a:schemeClr val="accent4"/>
              </a:solidFill>
              <a:effectLst/>
              <a:latin typeface="Helvetica" pitchFamily="2" charset="0"/>
              <a:ea typeface="+mn-ea"/>
              <a:cs typeface="+mn-cs"/>
            </a:rPr>
            <a:t>updated: April 7 evening</a:t>
          </a:r>
        </a:p>
        <a:p xmlns:a="http://schemas.openxmlformats.org/drawingml/2006/main">
          <a:pPr algn="r"/>
          <a:br>
            <a:rPr lang="en-US" sz="1200">
              <a:solidFill>
                <a:schemeClr val="accent4"/>
              </a:solidFill>
              <a:effectLst/>
              <a:latin typeface="Helvetica" pitchFamily="2" charset="0"/>
              <a:ea typeface="+mn-ea"/>
              <a:cs typeface="+mn-cs"/>
            </a:rPr>
          </a:br>
          <a:endParaRPr lang="en-US" sz="1200">
            <a:solidFill>
              <a:schemeClr val="accent4"/>
            </a:solidFill>
            <a:effectLst/>
            <a:latin typeface="Helvetica" pitchFamily="2" charset="0"/>
            <a:ea typeface="+mn-ea"/>
            <a:cs typeface="+mn-cs"/>
          </a:endParaRPr>
        </a:p>
      </cdr:txBody>
    </cdr:sp>
  </cdr:relSizeAnchor>
  <cdr:relSizeAnchor xmlns:cdr="http://schemas.openxmlformats.org/drawingml/2006/chartDrawing">
    <cdr:from>
      <cdr:x>0.91331</cdr:x>
      <cdr:y>0.83663</cdr:y>
    </cdr:from>
    <cdr:to>
      <cdr:x>0.94363</cdr:x>
      <cdr:y>0.86695</cdr:y>
    </cdr:to>
    <cdr:pic>
      <cdr:nvPicPr>
        <cdr:cNvPr id="16" name="Picture 15">
          <a:extLst xmlns:a="http://schemas.openxmlformats.org/drawingml/2006/main">
            <a:ext uri="{FF2B5EF4-FFF2-40B4-BE49-F238E27FC236}">
              <a16:creationId xmlns:a16="http://schemas.microsoft.com/office/drawing/2014/main" id="{A0637572-9380-D244-AE64-23F105707EBD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6843408" y="6268845"/>
          <a:ext cx="227216" cy="227214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0.94563</cdr:x>
      <cdr:y>0.8339</cdr:y>
    </cdr:from>
    <cdr:to>
      <cdr:x>0.98223</cdr:x>
      <cdr:y>0.87049</cdr:y>
    </cdr:to>
    <cdr:pic>
      <cdr:nvPicPr>
        <cdr:cNvPr id="17" name="Picture 16">
          <a:extLst xmlns:a="http://schemas.openxmlformats.org/drawingml/2006/main">
            <a:ext uri="{FF2B5EF4-FFF2-40B4-BE49-F238E27FC236}">
              <a16:creationId xmlns:a16="http://schemas.microsoft.com/office/drawing/2014/main" id="{59C9F470-464D-EE43-8CCA-E4B6495286FA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7085620" y="6248400"/>
          <a:ext cx="274213" cy="274212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0.64019</cdr:x>
      <cdr:y>0.83599</cdr:y>
    </cdr:from>
    <cdr:to>
      <cdr:x>0.90539</cdr:x>
      <cdr:y>0.87104</cdr:y>
    </cdr:to>
    <cdr:sp macro="" textlink="">
      <cdr:nvSpPr>
        <cdr:cNvPr id="18" name="TextBox 4">
          <a:extLst xmlns:a="http://schemas.openxmlformats.org/drawingml/2006/main">
            <a:ext uri="{FF2B5EF4-FFF2-40B4-BE49-F238E27FC236}">
              <a16:creationId xmlns:a16="http://schemas.microsoft.com/office/drawing/2014/main" id="{5DD1FE79-F2E0-9D48-8D58-9D023878541E}"/>
            </a:ext>
          </a:extLst>
        </cdr:cNvPr>
        <cdr:cNvSpPr txBox="1"/>
      </cdr:nvSpPr>
      <cdr:spPr>
        <a:xfrm xmlns:a="http://schemas.openxmlformats.org/drawingml/2006/main">
          <a:off x="4796965" y="6264060"/>
          <a:ext cx="1987128" cy="2626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>
              <a:solidFill>
                <a:schemeClr val="tx2"/>
              </a:solidFill>
              <a:latin typeface="Helvetica" pitchFamily="2" charset="0"/>
            </a:rPr>
            <a:t>daily updates @BeachCov2</a:t>
          </a:r>
          <a:endParaRPr lang="en-US" sz="1200">
            <a:solidFill>
              <a:schemeClr val="tx2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63500</xdr:colOff>
      <xdr:row>36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DBEAE7-4F3E-A94C-B5FB-BBA57AF828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0.14407</cdr:x>
      <cdr:y>0.16271</cdr:y>
    </cdr:from>
    <cdr:to>
      <cdr:x>0.54746</cdr:x>
      <cdr:y>0.37458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B6F50128-A32A-3744-B700-B421E24B7189}"/>
            </a:ext>
          </a:extLst>
        </cdr:cNvPr>
        <cdr:cNvSpPr txBox="1"/>
      </cdr:nvSpPr>
      <cdr:spPr>
        <a:xfrm xmlns:a="http://schemas.openxmlformats.org/drawingml/2006/main">
          <a:off x="1079500" y="1219200"/>
          <a:ext cx="3022600" cy="15875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>
              <a:solidFill>
                <a:schemeClr val="accent4"/>
              </a:solidFill>
              <a:latin typeface="Helvetica" pitchFamily="2" charset="0"/>
            </a:rPr>
            <a:t>The bars</a:t>
          </a:r>
          <a:r>
            <a:rPr lang="en-US" sz="1600" baseline="0">
              <a:solidFill>
                <a:schemeClr val="accent4"/>
              </a:solidFill>
              <a:latin typeface="Helvetica" pitchFamily="2" charset="0"/>
            </a:rPr>
            <a:t> illustrate the range of estimates for the percentage of the population who are infected with SARS-CoV-2, as the range of the infection count estimates vary from 5x to 7x the confirmed case count.</a:t>
          </a:r>
          <a:endParaRPr lang="en-US" sz="1600">
            <a:solidFill>
              <a:schemeClr val="accent4"/>
            </a:solidFill>
            <a:latin typeface="Helvetica" pitchFamily="2" charset="0"/>
          </a:endParaRPr>
        </a:p>
      </cdr:txBody>
    </cdr:sp>
  </cdr:relSizeAnchor>
  <cdr:relSizeAnchor xmlns:cdr="http://schemas.openxmlformats.org/drawingml/2006/chartDrawing">
    <cdr:from>
      <cdr:x>0.14068</cdr:x>
      <cdr:y>0.41356</cdr:y>
    </cdr:from>
    <cdr:to>
      <cdr:x>0.5661</cdr:x>
      <cdr:y>0.51864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7A7E6E52-5D85-D044-9730-609C38B57084}"/>
            </a:ext>
          </a:extLst>
        </cdr:cNvPr>
        <cdr:cNvSpPr txBox="1"/>
      </cdr:nvSpPr>
      <cdr:spPr>
        <a:xfrm xmlns:a="http://schemas.openxmlformats.org/drawingml/2006/main">
          <a:off x="1054100" y="3098800"/>
          <a:ext cx="3187700" cy="7874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>
              <a:solidFill>
                <a:schemeClr val="accent4"/>
              </a:solidFill>
              <a:latin typeface="Helvetica" pitchFamily="2" charset="0"/>
            </a:rPr>
            <a:t>The percentage at each point splits the difference between the 5x estimate</a:t>
          </a:r>
          <a:r>
            <a:rPr lang="en-US" sz="1600" baseline="0">
              <a:solidFill>
                <a:schemeClr val="accent4"/>
              </a:solidFill>
              <a:latin typeface="Helvetica" pitchFamily="2" charset="0"/>
            </a:rPr>
            <a:t> and the 7x estimate.</a:t>
          </a:r>
          <a:endParaRPr lang="en-US" sz="1600">
            <a:solidFill>
              <a:schemeClr val="accent4"/>
            </a:solidFill>
            <a:latin typeface="Helvetica" pitchFamily="2" charset="0"/>
          </a:endParaRPr>
        </a:p>
        <a:p xmlns:a="http://schemas.openxmlformats.org/drawingml/2006/main">
          <a:endParaRPr lang="en-US" sz="1600">
            <a:solidFill>
              <a:schemeClr val="accent4"/>
            </a:solidFill>
            <a:latin typeface="Helvetica" pitchFamily="2" charset="0"/>
          </a:endParaRPr>
        </a:p>
      </cdr:txBody>
    </cdr:sp>
  </cdr:relSizeAnchor>
  <cdr:relSizeAnchor xmlns:cdr="http://schemas.openxmlformats.org/drawingml/2006/chartDrawing">
    <cdr:from>
      <cdr:x>0.32542</cdr:x>
      <cdr:y>0.8788</cdr:y>
    </cdr:from>
    <cdr:to>
      <cdr:x>0.99492</cdr:x>
      <cdr:y>0.95676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B34CA446-DF80-7946-BE9F-514FB56B1E5F}"/>
            </a:ext>
          </a:extLst>
        </cdr:cNvPr>
        <cdr:cNvSpPr txBox="1"/>
      </cdr:nvSpPr>
      <cdr:spPr>
        <a:xfrm xmlns:a="http://schemas.openxmlformats.org/drawingml/2006/main">
          <a:off x="2438400" y="6584829"/>
          <a:ext cx="5016564" cy="5841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200">
              <a:solidFill>
                <a:schemeClr val="accent4"/>
              </a:solidFill>
              <a:effectLst/>
              <a:latin typeface="Helvetica" pitchFamily="2" charset="0"/>
              <a:ea typeface="+mn-ea"/>
              <a:cs typeface="+mn-cs"/>
            </a:rPr>
            <a:t>source: https://www.floridadisaster.org/news-media/news/</a:t>
          </a:r>
        </a:p>
        <a:p xmlns:a="http://schemas.openxmlformats.org/drawingml/2006/main">
          <a:pPr algn="r"/>
          <a:r>
            <a:rPr lang="en-US" sz="1200">
              <a:solidFill>
                <a:schemeClr val="accent4"/>
              </a:solidFill>
              <a:effectLst/>
              <a:latin typeface="Helvetica" pitchFamily="2" charset="0"/>
              <a:ea typeface="+mn-ea"/>
              <a:cs typeface="+mn-cs"/>
            </a:rPr>
            <a:t>info: https://github.com/endymion/SARS-CoV-2_Analysis</a:t>
          </a:r>
        </a:p>
        <a:p xmlns:a="http://schemas.openxmlformats.org/drawingml/2006/main">
          <a:pPr algn="r"/>
          <a:r>
            <a:rPr lang="en-US" sz="1200">
              <a:solidFill>
                <a:schemeClr val="accent4"/>
              </a:solidFill>
              <a:effectLst/>
              <a:latin typeface="Helvetica" pitchFamily="2" charset="0"/>
              <a:ea typeface="+mn-ea"/>
              <a:cs typeface="+mn-cs"/>
            </a:rPr>
            <a:t>updated: April 7 evening</a:t>
          </a:r>
        </a:p>
        <a:p xmlns:a="http://schemas.openxmlformats.org/drawingml/2006/main">
          <a:pPr algn="r"/>
          <a:br>
            <a:rPr lang="en-US" sz="1200">
              <a:solidFill>
                <a:schemeClr val="accent4"/>
              </a:solidFill>
              <a:effectLst/>
              <a:latin typeface="Helvetica" pitchFamily="2" charset="0"/>
              <a:ea typeface="+mn-ea"/>
              <a:cs typeface="+mn-cs"/>
            </a:rPr>
          </a:br>
          <a:endParaRPr lang="en-US" sz="1200">
            <a:solidFill>
              <a:schemeClr val="accent4"/>
            </a:solidFill>
            <a:effectLst/>
            <a:latin typeface="Helvetica" pitchFamily="2" charset="0"/>
            <a:ea typeface="+mn-ea"/>
            <a:cs typeface="+mn-cs"/>
          </a:endParaRPr>
        </a:p>
      </cdr:txBody>
    </cdr:sp>
  </cdr:relSizeAnchor>
  <cdr:relSizeAnchor xmlns:cdr="http://schemas.openxmlformats.org/drawingml/2006/chartDrawing">
    <cdr:from>
      <cdr:x>0.915</cdr:x>
      <cdr:y>0.85358</cdr:y>
    </cdr:from>
    <cdr:to>
      <cdr:x>0.94533</cdr:x>
      <cdr:y>0.8839</cdr:y>
    </cdr:to>
    <cdr:pic>
      <cdr:nvPicPr>
        <cdr:cNvPr id="6" name="Picture 5">
          <a:extLst xmlns:a="http://schemas.openxmlformats.org/drawingml/2006/main">
            <a:ext uri="{FF2B5EF4-FFF2-40B4-BE49-F238E27FC236}">
              <a16:creationId xmlns:a16="http://schemas.microsoft.com/office/drawing/2014/main" id="{A0637572-9380-D244-AE64-23F105707EBD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6856108" y="6395845"/>
          <a:ext cx="227216" cy="227214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0.94733</cdr:x>
      <cdr:y>0.85085</cdr:y>
    </cdr:from>
    <cdr:to>
      <cdr:x>0.98392</cdr:x>
      <cdr:y>0.88744</cdr:y>
    </cdr:to>
    <cdr:pic>
      <cdr:nvPicPr>
        <cdr:cNvPr id="7" name="Picture 6">
          <a:extLst xmlns:a="http://schemas.openxmlformats.org/drawingml/2006/main">
            <a:ext uri="{FF2B5EF4-FFF2-40B4-BE49-F238E27FC236}">
              <a16:creationId xmlns:a16="http://schemas.microsoft.com/office/drawing/2014/main" id="{59C9F470-464D-EE43-8CCA-E4B6495286FA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7098320" y="6375400"/>
          <a:ext cx="274213" cy="274212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0.64189</cdr:x>
      <cdr:y>0.85294</cdr:y>
    </cdr:from>
    <cdr:to>
      <cdr:x>0.90709</cdr:x>
      <cdr:y>0.88799</cdr:y>
    </cdr:to>
    <cdr:sp macro="" textlink="">
      <cdr:nvSpPr>
        <cdr:cNvPr id="8" name="TextBox 4">
          <a:extLst xmlns:a="http://schemas.openxmlformats.org/drawingml/2006/main">
            <a:ext uri="{FF2B5EF4-FFF2-40B4-BE49-F238E27FC236}">
              <a16:creationId xmlns:a16="http://schemas.microsoft.com/office/drawing/2014/main" id="{5DD1FE79-F2E0-9D48-8D58-9D023878541E}"/>
            </a:ext>
          </a:extLst>
        </cdr:cNvPr>
        <cdr:cNvSpPr txBox="1"/>
      </cdr:nvSpPr>
      <cdr:spPr>
        <a:xfrm xmlns:a="http://schemas.openxmlformats.org/drawingml/2006/main">
          <a:off x="4809665" y="6391060"/>
          <a:ext cx="1987128" cy="2626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>
              <a:solidFill>
                <a:schemeClr val="tx2"/>
              </a:solidFill>
              <a:latin typeface="Helvetica" pitchFamily="2" charset="0"/>
            </a:rPr>
            <a:t>daily updates @BeachCov2</a:t>
          </a:r>
          <a:endParaRPr lang="en-US" sz="1200">
            <a:solidFill>
              <a:schemeClr val="tx2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63500</xdr:colOff>
      <xdr:row>36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343D07-9895-1749-A6D0-89B65ACAC0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0.16679</cdr:x>
      <cdr:y>0.10652</cdr:y>
    </cdr:from>
    <cdr:to>
      <cdr:x>0.87682</cdr:x>
      <cdr:y>0.21405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04C86D55-AD5D-0647-BDF9-E042E5833A90}"/>
            </a:ext>
          </a:extLst>
        </cdr:cNvPr>
        <cdr:cNvSpPr txBox="1"/>
      </cdr:nvSpPr>
      <cdr:spPr>
        <a:xfrm xmlns:a="http://schemas.openxmlformats.org/drawingml/2006/main">
          <a:off x="1258456" y="815882"/>
          <a:ext cx="5357090" cy="823573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>
              <a:solidFill>
                <a:schemeClr val="accent4"/>
              </a:solidFill>
              <a:latin typeface="Helvetica" pitchFamily="2" charset="0"/>
            </a:rPr>
            <a:t>The odds of any given person in Miami Beach having</a:t>
          </a:r>
          <a:r>
            <a:rPr lang="en-US" sz="1600" baseline="0">
              <a:solidFill>
                <a:schemeClr val="accent4"/>
              </a:solidFill>
              <a:latin typeface="Helvetica" pitchFamily="2" charset="0"/>
            </a:rPr>
            <a:t> been infected with SARS-CoV-2 is currently around one in 40.</a:t>
          </a:r>
          <a:endParaRPr lang="en-US" sz="1600">
            <a:solidFill>
              <a:schemeClr val="accent4"/>
            </a:solidFill>
            <a:latin typeface="Helvetica" pitchFamily="2" charset="0"/>
          </a:endParaRPr>
        </a:p>
      </cdr:txBody>
    </cdr:sp>
  </cdr:relSizeAnchor>
  <cdr:relSizeAnchor xmlns:cdr="http://schemas.openxmlformats.org/drawingml/2006/chartDrawing">
    <cdr:from>
      <cdr:x>0.31695</cdr:x>
      <cdr:y>0.5771</cdr:y>
    </cdr:from>
    <cdr:to>
      <cdr:x>0.98645</cdr:x>
      <cdr:y>0.65506</cdr:y>
    </cdr:to>
    <cdr:sp macro="" textlink="">
      <cdr:nvSpPr>
        <cdr:cNvPr id="8" name="TextBox 1">
          <a:extLst xmlns:a="http://schemas.openxmlformats.org/drawingml/2006/main">
            <a:ext uri="{FF2B5EF4-FFF2-40B4-BE49-F238E27FC236}">
              <a16:creationId xmlns:a16="http://schemas.microsoft.com/office/drawing/2014/main" id="{B34CA446-DF80-7946-BE9F-514FB56B1E5F}"/>
            </a:ext>
          </a:extLst>
        </cdr:cNvPr>
        <cdr:cNvSpPr txBox="1"/>
      </cdr:nvSpPr>
      <cdr:spPr>
        <a:xfrm xmlns:a="http://schemas.openxmlformats.org/drawingml/2006/main">
          <a:off x="2374900" y="4324229"/>
          <a:ext cx="5016564" cy="5841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200">
              <a:solidFill>
                <a:schemeClr val="accent4"/>
              </a:solidFill>
              <a:effectLst/>
              <a:latin typeface="Helvetica" pitchFamily="2" charset="0"/>
              <a:ea typeface="+mn-ea"/>
              <a:cs typeface="+mn-cs"/>
            </a:rPr>
            <a:t>source: https://www.floridadisaster.org/news-media/news/</a:t>
          </a:r>
        </a:p>
        <a:p xmlns:a="http://schemas.openxmlformats.org/drawingml/2006/main">
          <a:pPr algn="r"/>
          <a:r>
            <a:rPr lang="en-US" sz="1200">
              <a:solidFill>
                <a:schemeClr val="accent4"/>
              </a:solidFill>
              <a:effectLst/>
              <a:latin typeface="Helvetica" pitchFamily="2" charset="0"/>
              <a:ea typeface="+mn-ea"/>
              <a:cs typeface="+mn-cs"/>
            </a:rPr>
            <a:t>info: https://github.com/endymion/SARS-CoV-2_Analysis</a:t>
          </a:r>
        </a:p>
        <a:p xmlns:a="http://schemas.openxmlformats.org/drawingml/2006/main">
          <a:pPr algn="r"/>
          <a:r>
            <a:rPr lang="en-US" sz="1200">
              <a:solidFill>
                <a:schemeClr val="accent4"/>
              </a:solidFill>
              <a:effectLst/>
              <a:latin typeface="Helvetica" pitchFamily="2" charset="0"/>
              <a:ea typeface="+mn-ea"/>
              <a:cs typeface="+mn-cs"/>
            </a:rPr>
            <a:t>updated: April 7 evening</a:t>
          </a:r>
        </a:p>
        <a:p xmlns:a="http://schemas.openxmlformats.org/drawingml/2006/main">
          <a:pPr algn="r"/>
          <a:br>
            <a:rPr lang="en-US" sz="1200">
              <a:solidFill>
                <a:schemeClr val="accent4"/>
              </a:solidFill>
              <a:effectLst/>
              <a:latin typeface="Helvetica" pitchFamily="2" charset="0"/>
              <a:ea typeface="+mn-ea"/>
              <a:cs typeface="+mn-cs"/>
            </a:rPr>
          </a:br>
          <a:endParaRPr lang="en-US" sz="1200">
            <a:solidFill>
              <a:schemeClr val="accent4"/>
            </a:solidFill>
            <a:effectLst/>
            <a:latin typeface="Helvetica" pitchFamily="2" charset="0"/>
            <a:ea typeface="+mn-ea"/>
            <a:cs typeface="+mn-cs"/>
          </a:endParaRPr>
        </a:p>
      </cdr:txBody>
    </cdr:sp>
  </cdr:relSizeAnchor>
  <cdr:relSizeAnchor xmlns:cdr="http://schemas.openxmlformats.org/drawingml/2006/chartDrawing">
    <cdr:from>
      <cdr:x>0.90653</cdr:x>
      <cdr:y>0.55188</cdr:y>
    </cdr:from>
    <cdr:to>
      <cdr:x>0.93685</cdr:x>
      <cdr:y>0.5822</cdr:y>
    </cdr:to>
    <cdr:pic>
      <cdr:nvPicPr>
        <cdr:cNvPr id="9" name="Picture 8">
          <a:extLst xmlns:a="http://schemas.openxmlformats.org/drawingml/2006/main">
            <a:ext uri="{FF2B5EF4-FFF2-40B4-BE49-F238E27FC236}">
              <a16:creationId xmlns:a16="http://schemas.microsoft.com/office/drawing/2014/main" id="{A0637572-9380-D244-AE64-23F105707EBD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6792608" y="4135245"/>
          <a:ext cx="227216" cy="227214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0.93885</cdr:x>
      <cdr:y>0.54915</cdr:y>
    </cdr:from>
    <cdr:to>
      <cdr:x>0.97545</cdr:x>
      <cdr:y>0.58575</cdr:y>
    </cdr:to>
    <cdr:pic>
      <cdr:nvPicPr>
        <cdr:cNvPr id="10" name="Picture 9">
          <a:extLst xmlns:a="http://schemas.openxmlformats.org/drawingml/2006/main">
            <a:ext uri="{FF2B5EF4-FFF2-40B4-BE49-F238E27FC236}">
              <a16:creationId xmlns:a16="http://schemas.microsoft.com/office/drawing/2014/main" id="{59C9F470-464D-EE43-8CCA-E4B6495286FA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7034820" y="4114800"/>
          <a:ext cx="274213" cy="274212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0.63341</cdr:x>
      <cdr:y>0.55124</cdr:y>
    </cdr:from>
    <cdr:to>
      <cdr:x>0.89861</cdr:x>
      <cdr:y>0.5863</cdr:y>
    </cdr:to>
    <cdr:sp macro="" textlink="">
      <cdr:nvSpPr>
        <cdr:cNvPr id="11" name="TextBox 4">
          <a:extLst xmlns:a="http://schemas.openxmlformats.org/drawingml/2006/main">
            <a:ext uri="{FF2B5EF4-FFF2-40B4-BE49-F238E27FC236}">
              <a16:creationId xmlns:a16="http://schemas.microsoft.com/office/drawing/2014/main" id="{5DD1FE79-F2E0-9D48-8D58-9D023878541E}"/>
            </a:ext>
          </a:extLst>
        </cdr:cNvPr>
        <cdr:cNvSpPr txBox="1"/>
      </cdr:nvSpPr>
      <cdr:spPr>
        <a:xfrm xmlns:a="http://schemas.openxmlformats.org/drawingml/2006/main">
          <a:off x="4746165" y="4130460"/>
          <a:ext cx="1987128" cy="2626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>
              <a:solidFill>
                <a:schemeClr val="tx2"/>
              </a:solidFill>
              <a:latin typeface="Helvetica" pitchFamily="2" charset="0"/>
            </a:rPr>
            <a:t>daily updates @BeachCov2</a:t>
          </a:r>
          <a:endParaRPr lang="en-US" sz="1200">
            <a:solidFill>
              <a:schemeClr val="tx2"/>
            </a:solidFill>
          </a:endParaRPr>
        </a:p>
      </cdr:txBody>
    </cdr:sp>
  </cdr:relSizeAnchor>
  <cdr:relSizeAnchor xmlns:cdr="http://schemas.openxmlformats.org/drawingml/2006/chartDrawing">
    <cdr:from>
      <cdr:x>0.84407</cdr:x>
      <cdr:y>0.83008</cdr:y>
    </cdr:from>
    <cdr:to>
      <cdr:x>0.93559</cdr:x>
      <cdr:y>0.8589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C56340BD-9915-CB4B-9E72-92944620054E}"/>
            </a:ext>
          </a:extLst>
        </cdr:cNvPr>
        <cdr:cNvSpPr txBox="1"/>
      </cdr:nvSpPr>
      <cdr:spPr>
        <a:xfrm xmlns:a="http://schemas.openxmlformats.org/drawingml/2006/main">
          <a:off x="6324600" y="6219825"/>
          <a:ext cx="685800" cy="215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lIns="0" tIns="0" rIns="0" bIns="0" rtlCol="0"/>
        <a:lstStyle xmlns:a="http://schemas.openxmlformats.org/drawingml/2006/main"/>
        <a:p xmlns:a="http://schemas.openxmlformats.org/drawingml/2006/main">
          <a:r>
            <a:rPr lang="en-US" sz="1800" b="1">
              <a:latin typeface="Helvetica" pitchFamily="2" charset="0"/>
            </a:rPr>
            <a:t>one in</a:t>
          </a:r>
        </a:p>
      </cdr:txBody>
    </cdr:sp>
  </cdr:relSizeAnchor>
  <cdr:relSizeAnchor xmlns:cdr="http://schemas.openxmlformats.org/drawingml/2006/chartDrawing">
    <cdr:from>
      <cdr:x>0.22494</cdr:x>
      <cdr:y>0.25475</cdr:y>
    </cdr:from>
    <cdr:to>
      <cdr:x>0.89518</cdr:x>
      <cdr:y>0.36027</cdr:y>
    </cdr:to>
    <cdr:sp macro="" textlink="">
      <cdr:nvSpPr>
        <cdr:cNvPr id="12" name="TextBox 11">
          <a:extLst xmlns:a="http://schemas.openxmlformats.org/drawingml/2006/main">
            <a:ext uri="{FF2B5EF4-FFF2-40B4-BE49-F238E27FC236}">
              <a16:creationId xmlns:a16="http://schemas.microsoft.com/office/drawing/2014/main" id="{D2F6C3B5-3514-A443-97E0-6C9BC0323D30}"/>
            </a:ext>
          </a:extLst>
        </cdr:cNvPr>
        <cdr:cNvSpPr txBox="1"/>
      </cdr:nvSpPr>
      <cdr:spPr>
        <a:xfrm xmlns:a="http://schemas.openxmlformats.org/drawingml/2006/main">
          <a:off x="1697181" y="1951182"/>
          <a:ext cx="5056910" cy="80818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>
              <a:solidFill>
                <a:schemeClr val="accent4"/>
              </a:solidFill>
              <a:latin typeface="Helvetica" pitchFamily="2" charset="0"/>
            </a:rPr>
            <a:t>The blue area represents the uncertainty</a:t>
          </a:r>
          <a:r>
            <a:rPr lang="en-US" sz="1600" baseline="0">
              <a:solidFill>
                <a:schemeClr val="accent4"/>
              </a:solidFill>
              <a:latin typeface="Helvetica" pitchFamily="2" charset="0"/>
            </a:rPr>
            <a:t> in the estimate, based on the range </a:t>
          </a:r>
          <a:r>
            <a:rPr lang="en-US" sz="1600" b="0" i="0" u="none" strike="noStrike">
              <a:solidFill>
                <a:schemeClr val="accent4"/>
              </a:solidFill>
              <a:effectLst/>
              <a:latin typeface="Helvetica" pitchFamily="2" charset="0"/>
              <a:ea typeface="+mn-ea"/>
              <a:cs typeface="+mn-cs"/>
            </a:rPr>
            <a:t>estimated for percentage of symptomatic cases reported.</a:t>
          </a:r>
        </a:p>
      </cdr:txBody>
    </cdr:sp>
  </cdr:relSizeAnchor>
  <cdr:relSizeAnchor xmlns:cdr="http://schemas.openxmlformats.org/drawingml/2006/chartDrawing">
    <cdr:from>
      <cdr:x>0.2479</cdr:x>
      <cdr:y>0.39494</cdr:y>
    </cdr:from>
    <cdr:to>
      <cdr:x>0.84009</cdr:x>
      <cdr:y>0.49894</cdr:y>
    </cdr:to>
    <cdr:sp macro="" textlink="">
      <cdr:nvSpPr>
        <cdr:cNvPr id="13" name="TextBox 12">
          <a:extLst xmlns:a="http://schemas.openxmlformats.org/drawingml/2006/main">
            <a:ext uri="{FF2B5EF4-FFF2-40B4-BE49-F238E27FC236}">
              <a16:creationId xmlns:a16="http://schemas.microsoft.com/office/drawing/2014/main" id="{DD772915-F01C-B04E-9B3E-7C21D346BBA0}"/>
            </a:ext>
          </a:extLst>
        </cdr:cNvPr>
        <cdr:cNvSpPr txBox="1"/>
      </cdr:nvSpPr>
      <cdr:spPr>
        <a:xfrm xmlns:a="http://schemas.openxmlformats.org/drawingml/2006/main">
          <a:off x="1870364" y="3024909"/>
          <a:ext cx="4468091" cy="79663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0.28156</cdr:x>
      <cdr:y>0.41453</cdr:y>
    </cdr:from>
    <cdr:to>
      <cdr:x>0.8355</cdr:x>
      <cdr:y>0.49292</cdr:y>
    </cdr:to>
    <cdr:sp macro="" textlink="">
      <cdr:nvSpPr>
        <cdr:cNvPr id="14" name="TextBox 13">
          <a:extLst xmlns:a="http://schemas.openxmlformats.org/drawingml/2006/main">
            <a:ext uri="{FF2B5EF4-FFF2-40B4-BE49-F238E27FC236}">
              <a16:creationId xmlns:a16="http://schemas.microsoft.com/office/drawing/2014/main" id="{30581B1A-87D6-E94C-8D02-7A4B1ADD72F6}"/>
            </a:ext>
          </a:extLst>
        </cdr:cNvPr>
        <cdr:cNvSpPr txBox="1"/>
      </cdr:nvSpPr>
      <cdr:spPr>
        <a:xfrm xmlns:a="http://schemas.openxmlformats.org/drawingml/2006/main">
          <a:off x="2124363" y="3175000"/>
          <a:ext cx="4179455" cy="60036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600" b="0" i="0" u="none" strike="noStrike">
              <a:solidFill>
                <a:schemeClr val="accent4"/>
              </a:solidFill>
              <a:effectLst/>
              <a:latin typeface="Helvetica" pitchFamily="2" charset="0"/>
              <a:ea typeface="+mn-ea"/>
              <a:cs typeface="+mn-cs"/>
            </a:rPr>
            <a:t>The</a:t>
          </a:r>
          <a:r>
            <a:rPr lang="en-US" sz="1600" b="0" i="0" u="none" strike="noStrike" baseline="0">
              <a:solidFill>
                <a:schemeClr val="accent4"/>
              </a:solidFill>
              <a:effectLst/>
              <a:latin typeface="Helvetica" pitchFamily="2" charset="0"/>
              <a:ea typeface="+mn-ea"/>
              <a:cs typeface="+mn-cs"/>
            </a:rPr>
            <a:t> estimated percentage of symptomatic cases </a:t>
          </a:r>
          <a:r>
            <a:rPr lang="en-US" sz="1600" b="0" i="0" u="none" strike="noStrike">
              <a:solidFill>
                <a:schemeClr val="accent4"/>
              </a:solidFill>
              <a:effectLst/>
              <a:latin typeface="Helvetica" pitchFamily="2" charset="0"/>
              <a:ea typeface="+mn-ea"/>
              <a:cs typeface="+mn-cs"/>
            </a:rPr>
            <a:t>reported</a:t>
          </a:r>
          <a:r>
            <a:rPr lang="en-US" sz="1600" b="0" i="0" u="none" strike="noStrike" baseline="0">
              <a:solidFill>
                <a:schemeClr val="accent4"/>
              </a:solidFill>
              <a:effectLst/>
              <a:latin typeface="Helvetica" pitchFamily="2" charset="0"/>
              <a:ea typeface="+mn-ea"/>
              <a:cs typeface="+mn-cs"/>
            </a:rPr>
            <a:t> for the US is 14% to 19%.</a:t>
          </a:r>
          <a:endParaRPr lang="en-US" sz="1600">
            <a:solidFill>
              <a:schemeClr val="accent4"/>
            </a:solidFill>
          </a:endParaRP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9</xdr:col>
      <xdr:colOff>25400</xdr:colOff>
      <xdr:row>2</xdr:row>
      <xdr:rowOff>190500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5824AD20-4A36-ED40-A659-C2689E09641E}"/>
            </a:ext>
          </a:extLst>
        </xdr:cNvPr>
        <xdr:cNvSpPr txBox="1"/>
      </xdr:nvSpPr>
      <xdr:spPr>
        <a:xfrm>
          <a:off x="0" y="203200"/>
          <a:ext cx="7454900" cy="3937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0">
            <a:defRPr sz="24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Helvetica" pitchFamily="2" charset="0"/>
              <a:ea typeface="+mn-ea"/>
              <a:cs typeface="+mn-cs"/>
            </a:defRPr>
          </a:pPr>
          <a:r>
            <a:rPr lang="en-US" sz="1800" b="1" i="0" baseline="0">
              <a:latin typeface="Helvetica" pitchFamily="2" charset="0"/>
            </a:rPr>
            <a:t>SARS-CoV-2 Infection Estimates - Miami Beach</a:t>
          </a:r>
          <a:endParaRPr lang="en-US" sz="1800" b="1" i="0">
            <a:latin typeface="Helvetica" pitchFamily="2" charset="0"/>
          </a:endParaRPr>
        </a:p>
      </xdr:txBody>
    </xdr:sp>
    <xdr:clientData/>
  </xdr:twoCellAnchor>
  <xdr:twoCellAnchor editAs="oneCell">
    <xdr:from>
      <xdr:col>6</xdr:col>
      <xdr:colOff>2227045</xdr:colOff>
      <xdr:row>18</xdr:row>
      <xdr:rowOff>133959</xdr:rowOff>
    </xdr:from>
    <xdr:to>
      <xdr:col>6</xdr:col>
      <xdr:colOff>2454172</xdr:colOff>
      <xdr:row>19</xdr:row>
      <xdr:rowOff>156422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B1AE036-DA3D-A940-A8AD-98A994914C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74070" y="6253050"/>
          <a:ext cx="227127" cy="221884"/>
        </a:xfrm>
        <a:prstGeom prst="rect">
          <a:avLst/>
        </a:prstGeom>
      </xdr:spPr>
    </xdr:pic>
    <xdr:clientData/>
  </xdr:twoCellAnchor>
  <xdr:twoCellAnchor editAs="oneCell">
    <xdr:from>
      <xdr:col>6</xdr:col>
      <xdr:colOff>2478784</xdr:colOff>
      <xdr:row>18</xdr:row>
      <xdr:rowOff>115679</xdr:rowOff>
    </xdr:from>
    <xdr:to>
      <xdr:col>8</xdr:col>
      <xdr:colOff>42907</xdr:colOff>
      <xdr:row>19</xdr:row>
      <xdr:rowOff>186265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89C44CBD-B441-0F49-9C94-710D7E1AD8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25809" y="6234770"/>
          <a:ext cx="282553" cy="270007"/>
        </a:xfrm>
        <a:prstGeom prst="rect">
          <a:avLst/>
        </a:prstGeom>
      </xdr:spPr>
    </xdr:pic>
    <xdr:clientData/>
  </xdr:twoCellAnchor>
  <xdr:twoCellAnchor>
    <xdr:from>
      <xdr:col>6</xdr:col>
      <xdr:colOff>745572</xdr:colOff>
      <xdr:row>17</xdr:row>
      <xdr:rowOff>79917</xdr:rowOff>
    </xdr:from>
    <xdr:to>
      <xdr:col>8</xdr:col>
      <xdr:colOff>172689</xdr:colOff>
      <xdr:row>18</xdr:row>
      <xdr:rowOff>140108</xdr:rowOff>
    </xdr:to>
    <xdr:sp macro="" textlink="">
      <xdr:nvSpPr>
        <xdr:cNvPr id="10" name="TextBox 3">
          <a:extLst>
            <a:ext uri="{FF2B5EF4-FFF2-40B4-BE49-F238E27FC236}">
              <a16:creationId xmlns:a16="http://schemas.microsoft.com/office/drawing/2014/main" id="{A7129D0C-0857-E042-BE56-0AE52D4E1244}"/>
            </a:ext>
          </a:extLst>
        </xdr:cNvPr>
        <xdr:cNvSpPr txBox="1"/>
      </xdr:nvSpPr>
      <xdr:spPr>
        <a:xfrm>
          <a:off x="4492597" y="5999586"/>
          <a:ext cx="2145547" cy="259613"/>
        </a:xfrm>
        <a:prstGeom prst="rect">
          <a:avLst/>
        </a:prstGeom>
        <a:noFill/>
      </xdr:spPr>
      <xdr:txBody>
        <a:bodyPr wrap="square" rIns="0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>
              <a:solidFill>
                <a:schemeClr val="tx2"/>
              </a:solidFill>
              <a:latin typeface="Helvetica" pitchFamily="2" charset="0"/>
            </a:rPr>
            <a:t>daily updates @BeachCov2</a:t>
          </a:r>
          <a:endParaRPr lang="en-US" sz="1200">
            <a:solidFill>
              <a:schemeClr val="tx2"/>
            </a:solidFill>
          </a:endParaRPr>
        </a:p>
      </xdr:txBody>
    </xdr:sp>
    <xdr:clientData/>
  </xdr:twoCellAnchor>
  <xdr:twoCellAnchor>
    <xdr:from>
      <xdr:col>0</xdr:col>
      <xdr:colOff>119717</xdr:colOff>
      <xdr:row>17</xdr:row>
      <xdr:rowOff>115190</xdr:rowOff>
    </xdr:from>
    <xdr:to>
      <xdr:col>6</xdr:col>
      <xdr:colOff>632335</xdr:colOff>
      <xdr:row>19</xdr:row>
      <xdr:rowOff>295254</xdr:rowOff>
    </xdr:to>
    <xdr:sp macro="" textlink="">
      <xdr:nvSpPr>
        <xdr:cNvPr id="11" name="TextBox 1">
          <a:extLst>
            <a:ext uri="{FF2B5EF4-FFF2-40B4-BE49-F238E27FC236}">
              <a16:creationId xmlns:a16="http://schemas.microsoft.com/office/drawing/2014/main" id="{CC9EABF1-2A65-2242-B7B2-B2D698FC5C40}"/>
            </a:ext>
          </a:extLst>
        </xdr:cNvPr>
        <xdr:cNvSpPr txBox="1"/>
      </xdr:nvSpPr>
      <xdr:spPr>
        <a:xfrm>
          <a:off x="119717" y="6049769"/>
          <a:ext cx="4085235" cy="583616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200">
              <a:solidFill>
                <a:schemeClr val="accent4"/>
              </a:solidFill>
              <a:effectLst/>
              <a:latin typeface="Helvetica" pitchFamily="2" charset="0"/>
              <a:ea typeface="+mn-ea"/>
              <a:cs typeface="+mn-cs"/>
            </a:rPr>
            <a:t>source: https://www.floridadisaster.org/news-media/news/</a:t>
          </a:r>
        </a:p>
        <a:p>
          <a:pPr algn="l"/>
          <a:r>
            <a:rPr lang="en-US" sz="1200">
              <a:solidFill>
                <a:schemeClr val="accent4"/>
              </a:solidFill>
              <a:effectLst/>
              <a:latin typeface="Helvetica" pitchFamily="2" charset="0"/>
              <a:ea typeface="+mn-ea"/>
              <a:cs typeface="+mn-cs"/>
            </a:rPr>
            <a:t>info: https://github.com/endymion/SARS-CoV-2_Analysis</a:t>
          </a:r>
        </a:p>
        <a:p>
          <a:pPr algn="l"/>
          <a:r>
            <a:rPr lang="en-US" sz="1200">
              <a:solidFill>
                <a:schemeClr val="accent4"/>
              </a:solidFill>
              <a:effectLst/>
              <a:latin typeface="Helvetica" pitchFamily="2" charset="0"/>
              <a:ea typeface="+mn-ea"/>
              <a:cs typeface="+mn-cs"/>
            </a:rPr>
            <a:t>updated: April 7 morning</a:t>
          </a:r>
        </a:p>
        <a:p>
          <a:pPr algn="l"/>
          <a:br>
            <a:rPr lang="en-US" sz="1200">
              <a:solidFill>
                <a:schemeClr val="accent4"/>
              </a:solidFill>
              <a:effectLst/>
              <a:latin typeface="Helvetica" pitchFamily="2" charset="0"/>
              <a:ea typeface="+mn-ea"/>
              <a:cs typeface="+mn-cs"/>
            </a:rPr>
          </a:br>
          <a:endParaRPr lang="en-US" sz="1200">
            <a:solidFill>
              <a:schemeClr val="accent4"/>
            </a:solidFill>
            <a:effectLst/>
            <a:latin typeface="Helvetica" pitchFamily="2" charset="0"/>
            <a:ea typeface="+mn-ea"/>
            <a:cs typeface="+mn-cs"/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BE4AE7D-0714-C143-A688-292634C906F9}" name="Table2" displayName="Table2" ref="A1:O17" totalsRowShown="0" headerRowDxfId="16" dataDxfId="15" headerRowCellStyle="Heading 3">
  <autoFilter ref="A1:O17" xr:uid="{550F0C45-D7F8-B94B-924D-6E337BF889A7}"/>
  <tableColumns count="15">
    <tableColumn id="1" xr3:uid="{5A8F4760-7ADB-5643-B32D-8C30EC7E1E18}" name="date" dataDxfId="14"/>
    <tableColumn id="2" xr3:uid="{1A056131-5760-2749-834E-BF55DAB2649A}" name="cases" dataDxfId="13"/>
    <tableColumn id="8" xr3:uid="{C899EFA6-17F8-B447-A1DB-6D7083A2F531}" name="infection count estimating 5x cases infected" dataDxfId="12">
      <calculatedColumnFormula>Table2[[#This Row],[cases]]*5</calculatedColumnFormula>
    </tableColumn>
    <tableColumn id="9" xr3:uid="{9DA1C9E0-36F7-DE43-8448-4D8CE8B57839}" name="infection count, estimating 7x cases infected" dataDxfId="11">
      <calculatedColumnFormula>Table2[[#This Row],[cases]]*7</calculatedColumnFormula>
    </tableColumn>
    <tableColumn id="11" xr3:uid="{DF5E18EF-399D-9948-A8F2-9862C2232353}" name="infection count difference" dataDxfId="10">
      <calculatedColumnFormula>Table2[[#This Row],[infection count, estimating 7x cases infected]]-Table2[[#This Row],[infection count estimating 5x cases infected]]</calculatedColumnFormula>
    </tableColumn>
    <tableColumn id="10" xr3:uid="{F5EF272D-BCCD-9A42-A437-406EF6A3644D}" name="average infection count" dataDxfId="9">
      <calculatedColumnFormula>(Table2[[#This Row],[infection count estimating 5x cases infected]]+Table2[[#This Row],[infection count, estimating 7x cases infected]])/2</calculatedColumnFormula>
    </tableColumn>
    <tableColumn id="12" xr3:uid="{8AB0CE19-F28B-1B41-B08C-6F528E4C628D}" name="infection percentage, estimating 5x cases infected" dataDxfId="8">
      <calculatedColumnFormula>Table2[[#This Row],[infection count estimating 5x cases infected]]/$O$3</calculatedColumnFormula>
    </tableColumn>
    <tableColumn id="13" xr3:uid="{1109EB50-6E0E-5D49-923A-162321C9390D}" name="infection percentage, estimating 7x cases infected" dataDxfId="7">
      <calculatedColumnFormula>Table2[[#This Row],[infection count, estimating 7x cases infected]]/$O$3</calculatedColumnFormula>
    </tableColumn>
    <tableColumn id="14" xr3:uid="{238DA9D3-166B-A04A-B1CF-89D64E5C9BCE}" name="infection percentage difference" dataDxfId="6">
      <calculatedColumnFormula>Table2[[#This Row],[infection percentage, estimating 7x cases infected]]-Table2[[#This Row],[infection percentage, estimating 5x cases infected]]</calculatedColumnFormula>
    </tableColumn>
    <tableColumn id="15" xr3:uid="{DE45558E-71C3-0C4E-A3A2-8B967C3E17AB}" name="average infection percentage" dataDxfId="5">
      <calculatedColumnFormula>(Table2[[#This Row],[infection percentage, estimating 5x cases infected]]+Table2[[#This Row],[infection percentage, estimating 7x cases infected]])/2</calculatedColumnFormula>
    </tableColumn>
    <tableColumn id="3" xr3:uid="{02005BA0-C3BB-F54B-908A-B7ECE76A73E8}" name="1-in-X odds, estimating 5x cases infected" dataDxfId="4">
      <calculatedColumnFormula>$O$3/(Table2[[#This Row],[cases]]*5)</calculatedColumnFormula>
    </tableColumn>
    <tableColumn id="4" xr3:uid="{244EEAB7-EA2F-9142-A896-C40C6D4A9BE9}" name="1-in-X odds, estimating 7x cases infected" dataDxfId="3">
      <calculatedColumnFormula>$O$3/(Table2[[#This Row],[cases]]*7)</calculatedColumnFormula>
    </tableColumn>
    <tableColumn id="5" xr3:uid="{8F986CA1-2145-0B4C-AAAE-6153D0E4F495}" name="1-in-X odds difference" dataDxfId="2">
      <calculatedColumnFormula>Table2[[#This Row],[1-in-X odds, estimating 5x cases infected]]-Table2[[#This Row],[1-in-X odds, estimating 7x cases infected]]</calculatedColumnFormula>
    </tableColumn>
    <tableColumn id="6" xr3:uid="{A840ABA5-36ED-FF4A-9BD9-42132A34A0D4}" name="average 1-in-X odds" dataDxfId="1">
      <calculatedColumnFormula>(Table2[[#This Row],[1-in-X odds, estimating 5x cases infected]]+Table2[[#This Row],[1-in-X odds, estimating 7x cases infected]])/2</calculatedColumnFormula>
    </tableColumn>
    <tableColumn id="16" xr3:uid="{3F9CC5ED-74BF-8D4B-A8C4-40AA15D26E71}" name="constants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Blue Warm">
      <a:dk1>
        <a:sysClr val="windowText" lastClr="000000"/>
      </a:dk1>
      <a:lt1>
        <a:sysClr val="window" lastClr="FFFFFF"/>
      </a:lt1>
      <a:dk2>
        <a:srgbClr val="242852"/>
      </a:dk2>
      <a:lt2>
        <a:srgbClr val="ACCBF9"/>
      </a:lt2>
      <a:accent1>
        <a:srgbClr val="4A66AC"/>
      </a:accent1>
      <a:accent2>
        <a:srgbClr val="629DD1"/>
      </a:accent2>
      <a:accent3>
        <a:srgbClr val="297FD5"/>
      </a:accent3>
      <a:accent4>
        <a:srgbClr val="7F8FA9"/>
      </a:accent4>
      <a:accent5>
        <a:srgbClr val="5AA2AE"/>
      </a:accent5>
      <a:accent6>
        <a:srgbClr val="9D90A0"/>
      </a:accent6>
      <a:hlink>
        <a:srgbClr val="9454C3"/>
      </a:hlink>
      <a:folHlink>
        <a:srgbClr val="3EBBF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0C3CE-5E19-6B41-9872-01F52BB95541}">
  <dimension ref="A1"/>
  <sheetViews>
    <sheetView zoomScaleNormal="100" workbookViewId="0">
      <selection activeCell="J34" sqref="J34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26BEB-40E2-ED4B-A542-5EA1102CBE4A}">
  <dimension ref="A1"/>
  <sheetViews>
    <sheetView workbookViewId="0">
      <selection activeCell="K29" sqref="K29"/>
    </sheetView>
  </sheetViews>
  <sheetFormatPr baseColWidth="10" defaultRowHeight="16" x14ac:dyDescent="0.2"/>
  <sheetData/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F10BE-52FE-794B-890A-D6D4B91A185A}">
  <dimension ref="A1"/>
  <sheetViews>
    <sheetView workbookViewId="0">
      <selection activeCell="K33" sqref="K33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CF80D-2857-A34D-922F-CA38FC7127B2}">
  <dimension ref="A1"/>
  <sheetViews>
    <sheetView zoomScaleNormal="100" workbookViewId="0">
      <selection activeCell="M26" sqref="M26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297C01-C3D2-1847-9FB2-9AC9F9E0C4BE}">
  <sheetPr>
    <pageSetUpPr autoPageBreaks="0"/>
  </sheetPr>
  <dimension ref="A1:L20"/>
  <sheetViews>
    <sheetView tabSelected="1" zoomScale="120" zoomScaleNormal="120" workbookViewId="0">
      <selection activeCell="K6" sqref="K6"/>
    </sheetView>
  </sheetViews>
  <sheetFormatPr baseColWidth="10" defaultRowHeight="16" x14ac:dyDescent="0.2"/>
  <cols>
    <col min="1" max="2" width="2.83203125" customWidth="1"/>
    <col min="3" max="3" width="32.83203125" customWidth="1"/>
    <col min="4" max="4" width="2.83203125" customWidth="1"/>
    <col min="5" max="5" width="4.83203125" customWidth="1"/>
    <col min="6" max="6" width="2.83203125" customWidth="1"/>
    <col min="7" max="7" width="32.83203125" customWidth="1"/>
    <col min="8" max="8" width="2.83203125" style="27" customWidth="1"/>
    <col min="9" max="9" width="2.83203125" customWidth="1"/>
  </cols>
  <sheetData>
    <row r="1" spans="1:12" x14ac:dyDescent="0.2">
      <c r="A1" s="18"/>
      <c r="B1" s="18"/>
      <c r="C1" s="18"/>
      <c r="D1" s="18"/>
      <c r="E1" s="18"/>
      <c r="F1" s="18"/>
      <c r="G1" s="18"/>
      <c r="H1" s="25"/>
      <c r="I1" s="25"/>
    </row>
    <row r="2" spans="1:12" x14ac:dyDescent="0.2">
      <c r="A2" s="18"/>
      <c r="B2" s="18"/>
      <c r="C2" s="18"/>
      <c r="D2" s="18"/>
      <c r="E2" s="18"/>
      <c r="F2" s="18"/>
      <c r="G2" s="18"/>
      <c r="H2" s="25"/>
      <c r="I2" s="25"/>
    </row>
    <row r="3" spans="1:12" x14ac:dyDescent="0.2">
      <c r="A3" s="18"/>
      <c r="B3" s="18"/>
      <c r="C3" s="18"/>
      <c r="D3" s="18"/>
      <c r="E3" s="18"/>
      <c r="F3" s="18"/>
      <c r="G3" s="18"/>
      <c r="H3" s="25"/>
      <c r="I3" s="25"/>
    </row>
    <row r="4" spans="1:12" x14ac:dyDescent="0.2">
      <c r="A4" s="18"/>
      <c r="B4" s="28"/>
      <c r="C4" s="28"/>
      <c r="D4" s="28"/>
      <c r="E4" s="18"/>
      <c r="F4" s="19"/>
      <c r="G4" s="19"/>
      <c r="H4" s="26"/>
      <c r="I4" s="25"/>
      <c r="L4" s="4"/>
    </row>
    <row r="5" spans="1:12" ht="21" x14ac:dyDescent="0.25">
      <c r="A5" s="18"/>
      <c r="B5" s="28"/>
      <c r="C5" s="29" t="s">
        <v>19</v>
      </c>
      <c r="D5" s="28"/>
      <c r="E5" s="18"/>
      <c r="F5" s="19"/>
      <c r="G5" s="20" t="s">
        <v>18</v>
      </c>
      <c r="H5" s="26"/>
      <c r="I5" s="25"/>
    </row>
    <row r="6" spans="1:12" ht="113" customHeight="1" x14ac:dyDescent="0.2">
      <c r="A6" s="18"/>
      <c r="B6" s="28"/>
      <c r="C6" s="30">
        <f ca="1">OFFSET(data!B1,COUNTA(data!B:B)-1,0)</f>
        <v>426</v>
      </c>
      <c r="D6" s="28"/>
      <c r="E6" s="18"/>
      <c r="F6" s="19"/>
      <c r="G6" s="21">
        <f ca="1">OFFSET(data!F1,COUNTA(data!F:F)-1,0)</f>
        <v>2556</v>
      </c>
      <c r="H6" s="26"/>
      <c r="I6" s="25"/>
    </row>
    <row r="7" spans="1:12" ht="21" x14ac:dyDescent="0.25">
      <c r="A7" s="18"/>
      <c r="B7" s="28"/>
      <c r="C7" s="31" t="s">
        <v>16</v>
      </c>
      <c r="D7" s="28"/>
      <c r="E7" s="18"/>
      <c r="F7" s="19"/>
      <c r="G7" s="20" t="s">
        <v>17</v>
      </c>
      <c r="H7" s="26"/>
      <c r="I7" s="25"/>
    </row>
    <row r="8" spans="1:12" x14ac:dyDescent="0.2">
      <c r="A8" s="18"/>
      <c r="B8" s="28"/>
      <c r="C8" s="28"/>
      <c r="D8" s="28"/>
      <c r="E8" s="18"/>
      <c r="F8" s="19"/>
      <c r="G8" s="19"/>
      <c r="H8" s="26"/>
      <c r="I8" s="25"/>
    </row>
    <row r="9" spans="1:12" x14ac:dyDescent="0.2">
      <c r="A9" s="18"/>
      <c r="B9" s="18"/>
      <c r="C9" s="18"/>
      <c r="D9" s="18"/>
      <c r="E9" s="18"/>
      <c r="F9" s="18"/>
      <c r="G9" s="18"/>
      <c r="H9" s="25"/>
      <c r="I9" s="25"/>
    </row>
    <row r="10" spans="1:12" x14ac:dyDescent="0.2">
      <c r="A10" s="18"/>
      <c r="B10" s="18"/>
      <c r="C10" s="18"/>
      <c r="D10" s="18"/>
      <c r="E10" s="18"/>
      <c r="F10" s="18"/>
      <c r="G10" s="18"/>
      <c r="H10" s="25"/>
      <c r="I10" s="25"/>
    </row>
    <row r="11" spans="1:12" x14ac:dyDescent="0.2">
      <c r="A11" s="18"/>
      <c r="B11" s="19"/>
      <c r="C11" s="19"/>
      <c r="D11" s="19"/>
      <c r="E11" s="18"/>
      <c r="F11" s="19"/>
      <c r="G11" s="19"/>
      <c r="H11" s="26"/>
      <c r="I11" s="25"/>
    </row>
    <row r="12" spans="1:12" ht="21" x14ac:dyDescent="0.25">
      <c r="A12" s="18"/>
      <c r="B12" s="19"/>
      <c r="C12" s="20" t="s">
        <v>18</v>
      </c>
      <c r="D12" s="19"/>
      <c r="E12" s="18"/>
      <c r="F12" s="19"/>
      <c r="G12" s="20" t="s">
        <v>18</v>
      </c>
      <c r="H12" s="26"/>
      <c r="I12" s="25"/>
    </row>
    <row r="13" spans="1:12" ht="32" customHeight="1" x14ac:dyDescent="0.25">
      <c r="A13" s="18"/>
      <c r="B13" s="19"/>
      <c r="C13" s="19"/>
      <c r="D13" s="19"/>
      <c r="E13" s="18"/>
      <c r="F13" s="19"/>
      <c r="G13" s="20" t="s">
        <v>20</v>
      </c>
      <c r="H13" s="26"/>
      <c r="I13" s="25"/>
    </row>
    <row r="14" spans="1:12" ht="59" customHeight="1" x14ac:dyDescent="0.2">
      <c r="A14" s="18"/>
      <c r="B14" s="19"/>
      <c r="C14" s="23">
        <f ca="1">OFFSET(data!J1,COUNTA(data!J:J)-1,0)</f>
        <v>2.7690207676557575E-2</v>
      </c>
      <c r="D14" s="19"/>
      <c r="E14" s="18"/>
      <c r="F14" s="19"/>
      <c r="G14" s="22">
        <f ca="1">OFFSET(data!N1,COUNTA(data!N:N)-1,0)</f>
        <v>37.145674044265597</v>
      </c>
      <c r="H14" s="26"/>
      <c r="I14" s="25"/>
    </row>
    <row r="15" spans="1:12" ht="38" customHeight="1" x14ac:dyDescent="0.2">
      <c r="A15" s="18"/>
      <c r="B15" s="19"/>
      <c r="C15" s="24" t="s">
        <v>21</v>
      </c>
      <c r="D15" s="19"/>
      <c r="E15" s="18"/>
      <c r="F15" s="19"/>
      <c r="G15" s="24" t="s">
        <v>22</v>
      </c>
      <c r="H15" s="26"/>
      <c r="I15" s="25"/>
    </row>
    <row r="16" spans="1:12" ht="21" x14ac:dyDescent="0.25">
      <c r="A16" s="18"/>
      <c r="B16" s="19"/>
      <c r="C16" s="20" t="s">
        <v>17</v>
      </c>
      <c r="D16" s="19"/>
      <c r="E16" s="18"/>
      <c r="F16" s="19"/>
      <c r="G16" s="20" t="s">
        <v>23</v>
      </c>
      <c r="H16" s="26"/>
      <c r="I16" s="25"/>
    </row>
    <row r="17" spans="1:9" x14ac:dyDescent="0.2">
      <c r="A17" s="18"/>
      <c r="B17" s="19"/>
      <c r="C17" s="19"/>
      <c r="D17" s="19"/>
      <c r="E17" s="18"/>
      <c r="F17" s="19"/>
      <c r="G17" s="19"/>
      <c r="H17" s="26"/>
      <c r="I17" s="25"/>
    </row>
    <row r="18" spans="1:9" x14ac:dyDescent="0.2">
      <c r="A18" s="18"/>
      <c r="B18" s="18"/>
      <c r="C18" s="18"/>
      <c r="D18" s="18"/>
      <c r="E18" s="18"/>
      <c r="F18" s="18"/>
      <c r="G18" s="18"/>
      <c r="H18" s="25"/>
      <c r="I18" s="25"/>
    </row>
    <row r="19" spans="1:9" x14ac:dyDescent="0.2">
      <c r="A19" s="18"/>
      <c r="B19" s="18"/>
      <c r="C19" s="18"/>
      <c r="D19" s="18"/>
      <c r="E19" s="18"/>
      <c r="F19" s="18"/>
      <c r="G19" s="18"/>
      <c r="H19" s="25"/>
      <c r="I19" s="25"/>
    </row>
    <row r="20" spans="1:9" ht="25" customHeight="1" x14ac:dyDescent="0.2">
      <c r="A20" s="18"/>
      <c r="B20" s="18"/>
      <c r="C20" s="18"/>
      <c r="D20" s="18"/>
      <c r="E20" s="18"/>
      <c r="F20" s="18"/>
      <c r="G20" s="18"/>
      <c r="H20" s="25"/>
      <c r="I20" s="25"/>
    </row>
  </sheetData>
  <pageMargins left="0.7" right="0.7" top="0.75" bottom="0.75" header="0.3" footer="0.3"/>
  <pageSetup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1E0E18-E130-924E-B8A9-7F036230CE4B}">
  <dimension ref="A1:O17"/>
  <sheetViews>
    <sheetView workbookViewId="0">
      <selection activeCell="B18" sqref="B18"/>
    </sheetView>
  </sheetViews>
  <sheetFormatPr baseColWidth="10" defaultRowHeight="16" x14ac:dyDescent="0.2"/>
  <cols>
    <col min="1" max="1" width="10.1640625" customWidth="1"/>
    <col min="2" max="2" width="8.83203125" customWidth="1"/>
    <col min="3" max="3" width="16.6640625" customWidth="1"/>
    <col min="4" max="4" width="15.6640625" customWidth="1"/>
    <col min="5" max="5" width="10.83203125" customWidth="1"/>
    <col min="6" max="6" width="9" customWidth="1"/>
    <col min="7" max="8" width="15.83203125" style="17" customWidth="1"/>
    <col min="9" max="9" width="12.6640625" style="17" customWidth="1"/>
    <col min="10" max="10" width="12.83203125" style="17" customWidth="1"/>
    <col min="11" max="11" width="14" customWidth="1"/>
    <col min="12" max="12" width="15.33203125" customWidth="1"/>
    <col min="13" max="13" width="11.5" style="4" customWidth="1"/>
    <col min="14" max="14" width="8.1640625" style="4" customWidth="1"/>
    <col min="15" max="15" width="18.1640625" style="4" customWidth="1"/>
    <col min="16" max="16" width="87.83203125" customWidth="1"/>
  </cols>
  <sheetData>
    <row r="1" spans="1:15" s="2" customFormat="1" ht="81" customHeight="1" thickBot="1" x14ac:dyDescent="0.25">
      <c r="A1" s="6" t="s">
        <v>0</v>
      </c>
      <c r="B1" s="6" t="s">
        <v>1</v>
      </c>
      <c r="C1" s="7" t="s">
        <v>5</v>
      </c>
      <c r="D1" s="7" t="s">
        <v>4</v>
      </c>
      <c r="E1" s="7" t="s">
        <v>8</v>
      </c>
      <c r="F1" s="7" t="s">
        <v>6</v>
      </c>
      <c r="G1" s="14" t="s">
        <v>11</v>
      </c>
      <c r="H1" s="14" t="s">
        <v>10</v>
      </c>
      <c r="I1" s="14" t="s">
        <v>12</v>
      </c>
      <c r="J1" s="14" t="s">
        <v>13</v>
      </c>
      <c r="K1" s="7" t="s">
        <v>2</v>
      </c>
      <c r="L1" s="7" t="s">
        <v>3</v>
      </c>
      <c r="M1" s="8" t="s">
        <v>9</v>
      </c>
      <c r="N1" s="8" t="s">
        <v>7</v>
      </c>
      <c r="O1" s="11" t="s">
        <v>14</v>
      </c>
    </row>
    <row r="2" spans="1:15" ht="17" x14ac:dyDescent="0.2">
      <c r="A2" s="9">
        <v>43913</v>
      </c>
      <c r="B2" s="10">
        <v>33</v>
      </c>
      <c r="C2" s="10">
        <f>Table2[[#This Row],[cases]]*5</f>
        <v>165</v>
      </c>
      <c r="D2" s="10">
        <f>Table2[[#This Row],[cases]]*7</f>
        <v>231</v>
      </c>
      <c r="E2" s="10">
        <f>Table2[[#This Row],[infection count, estimating 7x cases infected]]-Table2[[#This Row],[infection count estimating 5x cases infected]]</f>
        <v>66</v>
      </c>
      <c r="F2" s="10">
        <f>(Table2[[#This Row],[infection count estimating 5x cases infected]]+Table2[[#This Row],[infection count, estimating 7x cases infected]])/2</f>
        <v>198</v>
      </c>
      <c r="G2" s="15">
        <f>Table2[[#This Row],[infection count estimating 5x cases infected]]/$O$3</f>
        <v>1.7875134063505477E-3</v>
      </c>
      <c r="H2" s="15">
        <f>Table2[[#This Row],[infection count, estimating 7x cases infected]]/$O$3</f>
        <v>2.5025187688907666E-3</v>
      </c>
      <c r="I2" s="15">
        <f>Table2[[#This Row],[infection percentage, estimating 7x cases infected]]-Table2[[#This Row],[infection percentage, estimating 5x cases infected]]</f>
        <v>7.1500536254021888E-4</v>
      </c>
      <c r="J2" s="15">
        <f>(Table2[[#This Row],[infection percentage, estimating 5x cases infected]]+Table2[[#This Row],[infection percentage, estimating 7x cases infected]])/2</f>
        <v>2.1450160876206573E-3</v>
      </c>
      <c r="K2" s="13">
        <f>$O$3/(Table2[[#This Row],[cases]]*5)</f>
        <v>559.43636363636358</v>
      </c>
      <c r="L2" s="13">
        <f>$O$3/(Table2[[#This Row],[cases]]*7)</f>
        <v>399.59740259740261</v>
      </c>
      <c r="M2" s="3">
        <f>Table2[[#This Row],[1-in-X odds, estimating 5x cases infected]]-Table2[[#This Row],[1-in-X odds, estimating 7x cases infected]]</f>
        <v>159.83896103896097</v>
      </c>
      <c r="N2" s="5">
        <f>(Table2[[#This Row],[1-in-X odds, estimating 5x cases infected]]+Table2[[#This Row],[1-in-X odds, estimating 7x cases infected]])/2</f>
        <v>479.51688311688309</v>
      </c>
      <c r="O2" s="12" t="s">
        <v>15</v>
      </c>
    </row>
    <row r="3" spans="1:15" x14ac:dyDescent="0.2">
      <c r="A3" s="9">
        <v>43914</v>
      </c>
      <c r="B3" s="10">
        <v>46</v>
      </c>
      <c r="C3" s="10">
        <f>Table2[[#This Row],[cases]]*5</f>
        <v>230</v>
      </c>
      <c r="D3" s="10">
        <f>Table2[[#This Row],[cases]]*7</f>
        <v>322</v>
      </c>
      <c r="E3" s="10">
        <f>Table2[[#This Row],[infection count, estimating 7x cases infected]]-Table2[[#This Row],[infection count estimating 5x cases infected]]</f>
        <v>92</v>
      </c>
      <c r="F3" s="10">
        <f>(Table2[[#This Row],[infection count estimating 5x cases infected]]+Table2[[#This Row],[infection count, estimating 7x cases infected]])/2</f>
        <v>276</v>
      </c>
      <c r="G3" s="15">
        <f>Table2[[#This Row],[infection count estimating 5x cases infected]]/$O$3</f>
        <v>2.4916853543068239E-3</v>
      </c>
      <c r="H3" s="15">
        <f>Table2[[#This Row],[infection count, estimating 7x cases infected]]/$O$3</f>
        <v>3.4883594960295537E-3</v>
      </c>
      <c r="I3" s="15">
        <f>Table2[[#This Row],[infection percentage, estimating 7x cases infected]]-Table2[[#This Row],[infection percentage, estimating 5x cases infected]]</f>
        <v>9.9667414172272982E-4</v>
      </c>
      <c r="J3" s="15">
        <f>(Table2[[#This Row],[infection percentage, estimating 5x cases infected]]+Table2[[#This Row],[infection percentage, estimating 7x cases infected]])/2</f>
        <v>2.990022425168189E-3</v>
      </c>
      <c r="K3" s="13">
        <f>$O$3/(Table2[[#This Row],[cases]]*5)</f>
        <v>401.33478260869566</v>
      </c>
      <c r="L3" s="13">
        <f>$O$3/(Table2[[#This Row],[cases]]*7)</f>
        <v>286.66770186335401</v>
      </c>
      <c r="M3" s="3">
        <f>Table2[[#This Row],[1-in-X odds, estimating 5x cases infected]]-Table2[[#This Row],[1-in-X odds, estimating 7x cases infected]]</f>
        <v>114.66708074534165</v>
      </c>
      <c r="N3" s="3">
        <f>(Table2[[#This Row],[1-in-X odds, estimating 5x cases infected]]+Table2[[#This Row],[1-in-X odds, estimating 7x cases infected]])/2</f>
        <v>344.00124223602484</v>
      </c>
      <c r="O3" s="3">
        <v>92307</v>
      </c>
    </row>
    <row r="4" spans="1:15" x14ac:dyDescent="0.2">
      <c r="A4" s="9">
        <v>43915</v>
      </c>
      <c r="B4" s="10">
        <v>63</v>
      </c>
      <c r="C4" s="10">
        <f>Table2[[#This Row],[cases]]*5</f>
        <v>315</v>
      </c>
      <c r="D4" s="10">
        <f>Table2[[#This Row],[cases]]*7</f>
        <v>441</v>
      </c>
      <c r="E4" s="10">
        <f>Table2[[#This Row],[infection count, estimating 7x cases infected]]-Table2[[#This Row],[infection count estimating 5x cases infected]]</f>
        <v>126</v>
      </c>
      <c r="F4" s="10">
        <f>(Table2[[#This Row],[infection count estimating 5x cases infected]]+Table2[[#This Row],[infection count, estimating 7x cases infected]])/2</f>
        <v>378</v>
      </c>
      <c r="G4" s="15">
        <f>Table2[[#This Row],[infection count estimating 5x cases infected]]/$O$3</f>
        <v>3.4125255939419547E-3</v>
      </c>
      <c r="H4" s="15">
        <f>Table2[[#This Row],[infection count, estimating 7x cases infected]]/$O$3</f>
        <v>4.7775358315187361E-3</v>
      </c>
      <c r="I4" s="15">
        <f>Table2[[#This Row],[infection percentage, estimating 7x cases infected]]-Table2[[#This Row],[infection percentage, estimating 5x cases infected]]</f>
        <v>1.3650102375767814E-3</v>
      </c>
      <c r="J4" s="15">
        <f>(Table2[[#This Row],[infection percentage, estimating 5x cases infected]]+Table2[[#This Row],[infection percentage, estimating 7x cases infected]])/2</f>
        <v>4.0950307127303456E-3</v>
      </c>
      <c r="K4" s="13">
        <f>$O$3/(Table2[[#This Row],[cases]]*5)</f>
        <v>293.03809523809525</v>
      </c>
      <c r="L4" s="13">
        <f>$O$3/(Table2[[#This Row],[cases]]*7)</f>
        <v>209.31292517006804</v>
      </c>
      <c r="M4" s="3">
        <f>Table2[[#This Row],[1-in-X odds, estimating 5x cases infected]]-Table2[[#This Row],[1-in-X odds, estimating 7x cases infected]]</f>
        <v>83.725170068027211</v>
      </c>
      <c r="N4" s="3">
        <f>(Table2[[#This Row],[1-in-X odds, estimating 5x cases infected]]+Table2[[#This Row],[1-in-X odds, estimating 7x cases infected]])/2</f>
        <v>251.17551020408166</v>
      </c>
      <c r="O4" s="3"/>
    </row>
    <row r="5" spans="1:15" x14ac:dyDescent="0.2">
      <c r="A5" s="9">
        <v>43916</v>
      </c>
      <c r="B5" s="10">
        <v>76</v>
      </c>
      <c r="C5" s="10">
        <f>Table2[[#This Row],[cases]]*5</f>
        <v>380</v>
      </c>
      <c r="D5" s="10">
        <f>Table2[[#This Row],[cases]]*7</f>
        <v>532</v>
      </c>
      <c r="E5" s="10">
        <f>Table2[[#This Row],[infection count, estimating 7x cases infected]]-Table2[[#This Row],[infection count estimating 5x cases infected]]</f>
        <v>152</v>
      </c>
      <c r="F5" s="10">
        <f>(Table2[[#This Row],[infection count estimating 5x cases infected]]+Table2[[#This Row],[infection count, estimating 7x cases infected]])/2</f>
        <v>456</v>
      </c>
      <c r="G5" s="15">
        <f>Table2[[#This Row],[infection count estimating 5x cases infected]]/$O$3</f>
        <v>4.116697541898231E-3</v>
      </c>
      <c r="H5" s="15">
        <f>Table2[[#This Row],[infection count, estimating 7x cases infected]]/$O$3</f>
        <v>5.7633765586575236E-3</v>
      </c>
      <c r="I5" s="15">
        <f>Table2[[#This Row],[infection percentage, estimating 7x cases infected]]-Table2[[#This Row],[infection percentage, estimating 5x cases infected]]</f>
        <v>1.6466790167592926E-3</v>
      </c>
      <c r="J5" s="15">
        <f>(Table2[[#This Row],[infection percentage, estimating 5x cases infected]]+Table2[[#This Row],[infection percentage, estimating 7x cases infected]])/2</f>
        <v>4.9400370502778769E-3</v>
      </c>
      <c r="K5" s="13">
        <f>$O$3/(Table2[[#This Row],[cases]]*5)</f>
        <v>242.91315789473686</v>
      </c>
      <c r="L5" s="13">
        <f>$O$3/(Table2[[#This Row],[cases]]*7)</f>
        <v>173.50939849624061</v>
      </c>
      <c r="M5" s="3">
        <f>Table2[[#This Row],[1-in-X odds, estimating 5x cases infected]]-Table2[[#This Row],[1-in-X odds, estimating 7x cases infected]]</f>
        <v>69.403759398496248</v>
      </c>
      <c r="N5" s="3">
        <f>(Table2[[#This Row],[1-in-X odds, estimating 5x cases infected]]+Table2[[#This Row],[1-in-X odds, estimating 7x cases infected]])/2</f>
        <v>208.21127819548872</v>
      </c>
      <c r="O5" s="3"/>
    </row>
    <row r="6" spans="1:15" x14ac:dyDescent="0.2">
      <c r="A6" s="9">
        <v>43917</v>
      </c>
      <c r="B6" s="10">
        <v>90</v>
      </c>
      <c r="C6" s="10">
        <f>Table2[[#This Row],[cases]]*5</f>
        <v>450</v>
      </c>
      <c r="D6" s="10">
        <f>Table2[[#This Row],[cases]]*7</f>
        <v>630</v>
      </c>
      <c r="E6" s="10">
        <f>Table2[[#This Row],[infection count, estimating 7x cases infected]]-Table2[[#This Row],[infection count estimating 5x cases infected]]</f>
        <v>180</v>
      </c>
      <c r="F6" s="10">
        <f>(Table2[[#This Row],[infection count estimating 5x cases infected]]+Table2[[#This Row],[infection count, estimating 7x cases infected]])/2</f>
        <v>540</v>
      </c>
      <c r="G6" s="15">
        <f>Table2[[#This Row],[infection count estimating 5x cases infected]]/$O$3</f>
        <v>4.8750365627742206E-3</v>
      </c>
      <c r="H6" s="15">
        <f>Table2[[#This Row],[infection count, estimating 7x cases infected]]/$O$3</f>
        <v>6.8250511878839093E-3</v>
      </c>
      <c r="I6" s="15">
        <f>Table2[[#This Row],[infection percentage, estimating 7x cases infected]]-Table2[[#This Row],[infection percentage, estimating 5x cases infected]]</f>
        <v>1.9500146251096888E-3</v>
      </c>
      <c r="J6" s="15">
        <f>(Table2[[#This Row],[infection percentage, estimating 5x cases infected]]+Table2[[#This Row],[infection percentage, estimating 7x cases infected]])/2</f>
        <v>5.8500438753290654E-3</v>
      </c>
      <c r="K6" s="13">
        <f>$O$3/(Table2[[#This Row],[cases]]*5)</f>
        <v>205.12666666666667</v>
      </c>
      <c r="L6" s="13">
        <f>$O$3/(Table2[[#This Row],[cases]]*7)</f>
        <v>146.51904761904763</v>
      </c>
      <c r="M6" s="3">
        <f>Table2[[#This Row],[1-in-X odds, estimating 5x cases infected]]-Table2[[#This Row],[1-in-X odds, estimating 7x cases infected]]</f>
        <v>58.607619047619039</v>
      </c>
      <c r="N6" s="3">
        <f>(Table2[[#This Row],[1-in-X odds, estimating 5x cases infected]]+Table2[[#This Row],[1-in-X odds, estimating 7x cases infected]])/2</f>
        <v>175.82285714285715</v>
      </c>
      <c r="O6" s="3"/>
    </row>
    <row r="7" spans="1:15" x14ac:dyDescent="0.2">
      <c r="A7" s="9">
        <v>43918</v>
      </c>
      <c r="B7" s="10">
        <v>118</v>
      </c>
      <c r="C7" s="10">
        <f>Table2[[#This Row],[cases]]*5</f>
        <v>590</v>
      </c>
      <c r="D7" s="10">
        <f>Table2[[#This Row],[cases]]*7</f>
        <v>826</v>
      </c>
      <c r="E7" s="10">
        <f>Table2[[#This Row],[infection count, estimating 7x cases infected]]-Table2[[#This Row],[infection count estimating 5x cases infected]]</f>
        <v>236</v>
      </c>
      <c r="F7" s="10">
        <f>(Table2[[#This Row],[infection count estimating 5x cases infected]]+Table2[[#This Row],[infection count, estimating 7x cases infected]])/2</f>
        <v>708</v>
      </c>
      <c r="G7" s="15">
        <f>Table2[[#This Row],[infection count estimating 5x cases infected]]/$O$3</f>
        <v>6.3917146045262005E-3</v>
      </c>
      <c r="H7" s="15">
        <f>Table2[[#This Row],[infection count, estimating 7x cases infected]]/$O$3</f>
        <v>8.9484004463366816E-3</v>
      </c>
      <c r="I7" s="15">
        <f>Table2[[#This Row],[infection percentage, estimating 7x cases infected]]-Table2[[#This Row],[infection percentage, estimating 5x cases infected]]</f>
        <v>2.5566858418104811E-3</v>
      </c>
      <c r="J7" s="15">
        <f>(Table2[[#This Row],[infection percentage, estimating 5x cases infected]]+Table2[[#This Row],[infection percentage, estimating 7x cases infected]])/2</f>
        <v>7.6700575254314406E-3</v>
      </c>
      <c r="K7" s="13">
        <f>$O$3/(Table2[[#This Row],[cases]]*5)</f>
        <v>156.45254237288137</v>
      </c>
      <c r="L7" s="13">
        <f>$O$3/(Table2[[#This Row],[cases]]*7)</f>
        <v>111.75181598062954</v>
      </c>
      <c r="M7" s="3">
        <f>Table2[[#This Row],[1-in-X odds, estimating 5x cases infected]]-Table2[[#This Row],[1-in-X odds, estimating 7x cases infected]]</f>
        <v>44.700726392251823</v>
      </c>
      <c r="N7" s="3">
        <f>(Table2[[#This Row],[1-in-X odds, estimating 5x cases infected]]+Table2[[#This Row],[1-in-X odds, estimating 7x cases infected]])/2</f>
        <v>134.10217917675544</v>
      </c>
      <c r="O7" s="3"/>
    </row>
    <row r="8" spans="1:15" x14ac:dyDescent="0.2">
      <c r="A8" s="9">
        <v>43919</v>
      </c>
      <c r="B8" s="10">
        <v>160</v>
      </c>
      <c r="C8" s="10">
        <f>Table2[[#This Row],[cases]]*5</f>
        <v>800</v>
      </c>
      <c r="D8" s="10">
        <f>Table2[[#This Row],[cases]]*7</f>
        <v>1120</v>
      </c>
      <c r="E8" s="10">
        <f>Table2[[#This Row],[infection count, estimating 7x cases infected]]-Table2[[#This Row],[infection count estimating 5x cases infected]]</f>
        <v>320</v>
      </c>
      <c r="F8" s="10">
        <f>(Table2[[#This Row],[infection count estimating 5x cases infected]]+Table2[[#This Row],[infection count, estimating 7x cases infected]])/2</f>
        <v>960</v>
      </c>
      <c r="G8" s="15">
        <f>Table2[[#This Row],[infection count estimating 5x cases infected]]/$O$3</f>
        <v>8.6667316671541709E-3</v>
      </c>
      <c r="H8" s="15">
        <f>Table2[[#This Row],[infection count, estimating 7x cases infected]]/$O$3</f>
        <v>1.2133424334015838E-2</v>
      </c>
      <c r="I8" s="15">
        <f>Table2[[#This Row],[infection percentage, estimating 7x cases infected]]-Table2[[#This Row],[infection percentage, estimating 5x cases infected]]</f>
        <v>3.466692666861667E-3</v>
      </c>
      <c r="J8" s="15">
        <f>(Table2[[#This Row],[infection percentage, estimating 5x cases infected]]+Table2[[#This Row],[infection percentage, estimating 7x cases infected]])/2</f>
        <v>1.0400078000585004E-2</v>
      </c>
      <c r="K8" s="13">
        <f>$O$3/(Table2[[#This Row],[cases]]*5)</f>
        <v>115.38375000000001</v>
      </c>
      <c r="L8" s="13">
        <f>$O$3/(Table2[[#This Row],[cases]]*7)</f>
        <v>82.416964285714286</v>
      </c>
      <c r="M8" s="3">
        <f>Table2[[#This Row],[1-in-X odds, estimating 5x cases infected]]-Table2[[#This Row],[1-in-X odds, estimating 7x cases infected]]</f>
        <v>32.96678571428572</v>
      </c>
      <c r="N8" s="3">
        <f>(Table2[[#This Row],[1-in-X odds, estimating 5x cases infected]]+Table2[[#This Row],[1-in-X odds, estimating 7x cases infected]])/2</f>
        <v>98.900357142857146</v>
      </c>
      <c r="O8" s="3"/>
    </row>
    <row r="9" spans="1:15" x14ac:dyDescent="0.2">
      <c r="A9" s="9">
        <v>43920</v>
      </c>
      <c r="B9" s="10">
        <v>197</v>
      </c>
      <c r="C9" s="10">
        <f>Table2[[#This Row],[cases]]*5</f>
        <v>985</v>
      </c>
      <c r="D9" s="10">
        <f>Table2[[#This Row],[cases]]*7</f>
        <v>1379</v>
      </c>
      <c r="E9" s="10">
        <f>Table2[[#This Row],[infection count, estimating 7x cases infected]]-Table2[[#This Row],[infection count estimating 5x cases infected]]</f>
        <v>394</v>
      </c>
      <c r="F9" s="10">
        <f>(Table2[[#This Row],[infection count estimating 5x cases infected]]+Table2[[#This Row],[infection count, estimating 7x cases infected]])/2</f>
        <v>1182</v>
      </c>
      <c r="G9" s="15">
        <f>Table2[[#This Row],[infection count estimating 5x cases infected]]/$O$3</f>
        <v>1.0670913365183572E-2</v>
      </c>
      <c r="H9" s="15">
        <f>Table2[[#This Row],[infection count, estimating 7x cases infected]]/$O$3</f>
        <v>1.4939278711257001E-2</v>
      </c>
      <c r="I9" s="15">
        <f>Table2[[#This Row],[infection percentage, estimating 7x cases infected]]-Table2[[#This Row],[infection percentage, estimating 5x cases infected]]</f>
        <v>4.26836534607343E-3</v>
      </c>
      <c r="J9" s="15">
        <f>(Table2[[#This Row],[infection percentage, estimating 5x cases infected]]+Table2[[#This Row],[infection percentage, estimating 7x cases infected]])/2</f>
        <v>1.2805096038220286E-2</v>
      </c>
      <c r="K9" s="13">
        <f>$O$3/(Table2[[#This Row],[cases]]*5)</f>
        <v>93.712690355329954</v>
      </c>
      <c r="L9" s="13">
        <f>$O$3/(Table2[[#This Row],[cases]]*7)</f>
        <v>66.93763596809282</v>
      </c>
      <c r="M9" s="3">
        <f>Table2[[#This Row],[1-in-X odds, estimating 5x cases infected]]-Table2[[#This Row],[1-in-X odds, estimating 7x cases infected]]</f>
        <v>26.775054387237134</v>
      </c>
      <c r="N9" s="3">
        <f>(Table2[[#This Row],[1-in-X odds, estimating 5x cases infected]]+Table2[[#This Row],[1-in-X odds, estimating 7x cases infected]])/2</f>
        <v>80.325163161711387</v>
      </c>
      <c r="O9" s="3"/>
    </row>
    <row r="10" spans="1:15" x14ac:dyDescent="0.2">
      <c r="A10" s="9">
        <v>43921</v>
      </c>
      <c r="B10" s="10">
        <v>238</v>
      </c>
      <c r="C10" s="10">
        <f>Table2[[#This Row],[cases]]*5</f>
        <v>1190</v>
      </c>
      <c r="D10" s="10">
        <f>Table2[[#This Row],[cases]]*7</f>
        <v>1666</v>
      </c>
      <c r="E10" s="10">
        <f>Table2[[#This Row],[infection count, estimating 7x cases infected]]-Table2[[#This Row],[infection count estimating 5x cases infected]]</f>
        <v>476</v>
      </c>
      <c r="F10" s="10">
        <f>(Table2[[#This Row],[infection count estimating 5x cases infected]]+Table2[[#This Row],[infection count, estimating 7x cases infected]])/2</f>
        <v>1428</v>
      </c>
      <c r="G10" s="15">
        <f>Table2[[#This Row],[infection count estimating 5x cases infected]]/$O$3</f>
        <v>1.2891763354891828E-2</v>
      </c>
      <c r="H10" s="15">
        <f>Table2[[#This Row],[infection count, estimating 7x cases infected]]/$O$3</f>
        <v>1.804846869684856E-2</v>
      </c>
      <c r="I10" s="15">
        <f>Table2[[#This Row],[infection percentage, estimating 7x cases infected]]-Table2[[#This Row],[infection percentage, estimating 5x cases infected]]</f>
        <v>5.1567053419567313E-3</v>
      </c>
      <c r="J10" s="15">
        <f>(Table2[[#This Row],[infection percentage, estimating 5x cases infected]]+Table2[[#This Row],[infection percentage, estimating 7x cases infected]])/2</f>
        <v>1.5470116025870194E-2</v>
      </c>
      <c r="K10" s="13">
        <f>$O$3/(Table2[[#This Row],[cases]]*5)</f>
        <v>77.568907563025206</v>
      </c>
      <c r="L10" s="13">
        <f>$O$3/(Table2[[#This Row],[cases]]*7)</f>
        <v>55.406362545018006</v>
      </c>
      <c r="M10" s="3">
        <f>Table2[[#This Row],[1-in-X odds, estimating 5x cases infected]]-Table2[[#This Row],[1-in-X odds, estimating 7x cases infected]]</f>
        <v>22.162545018007201</v>
      </c>
      <c r="N10" s="3">
        <f>(Table2[[#This Row],[1-in-X odds, estimating 5x cases infected]]+Table2[[#This Row],[1-in-X odds, estimating 7x cases infected]])/2</f>
        <v>66.487635054021609</v>
      </c>
      <c r="O10" s="3"/>
    </row>
    <row r="11" spans="1:15" x14ac:dyDescent="0.2">
      <c r="A11" s="9">
        <v>43922</v>
      </c>
      <c r="B11" s="10">
        <v>266</v>
      </c>
      <c r="C11" s="10">
        <f>Table2[[#This Row],[cases]]*5</f>
        <v>1330</v>
      </c>
      <c r="D11" s="10">
        <f>Table2[[#This Row],[cases]]*7</f>
        <v>1862</v>
      </c>
      <c r="E11" s="10">
        <f>Table2[[#This Row],[infection count, estimating 7x cases infected]]-Table2[[#This Row],[infection count estimating 5x cases infected]]</f>
        <v>532</v>
      </c>
      <c r="F11" s="10">
        <f>(Table2[[#This Row],[infection count estimating 5x cases infected]]+Table2[[#This Row],[infection count, estimating 7x cases infected]])/2</f>
        <v>1596</v>
      </c>
      <c r="G11" s="15">
        <f>Table2[[#This Row],[infection count estimating 5x cases infected]]/$O$3</f>
        <v>1.4408441396643807E-2</v>
      </c>
      <c r="H11" s="15">
        <f>Table2[[#This Row],[infection count, estimating 7x cases infected]]/$O$3</f>
        <v>2.0171817955301333E-2</v>
      </c>
      <c r="I11" s="15">
        <f>Table2[[#This Row],[infection percentage, estimating 7x cases infected]]-Table2[[#This Row],[infection percentage, estimating 5x cases infected]]</f>
        <v>5.7633765586575254E-3</v>
      </c>
      <c r="J11" s="15">
        <f>(Table2[[#This Row],[infection percentage, estimating 5x cases infected]]+Table2[[#This Row],[infection percentage, estimating 7x cases infected]])/2</f>
        <v>1.7290129675972571E-2</v>
      </c>
      <c r="K11" s="13">
        <f>$O$3/(Table2[[#This Row],[cases]]*5)</f>
        <v>69.403759398496234</v>
      </c>
      <c r="L11" s="13">
        <f>$O$3/(Table2[[#This Row],[cases]]*7)</f>
        <v>49.574113856068742</v>
      </c>
      <c r="M11" s="3">
        <f>Table2[[#This Row],[1-in-X odds, estimating 5x cases infected]]-Table2[[#This Row],[1-in-X odds, estimating 7x cases infected]]</f>
        <v>19.829645542427492</v>
      </c>
      <c r="N11" s="3">
        <f>(Table2[[#This Row],[1-in-X odds, estimating 5x cases infected]]+Table2[[#This Row],[1-in-X odds, estimating 7x cases infected]])/2</f>
        <v>59.488936627282484</v>
      </c>
      <c r="O11" s="3"/>
    </row>
    <row r="12" spans="1:15" x14ac:dyDescent="0.2">
      <c r="A12" s="9">
        <v>43923</v>
      </c>
      <c r="B12" s="10">
        <v>294</v>
      </c>
      <c r="C12" s="10">
        <f>Table2[[#This Row],[cases]]*5</f>
        <v>1470</v>
      </c>
      <c r="D12" s="10">
        <f>Table2[[#This Row],[cases]]*7</f>
        <v>2058</v>
      </c>
      <c r="E12" s="10">
        <f>Table2[[#This Row],[infection count, estimating 7x cases infected]]-Table2[[#This Row],[infection count estimating 5x cases infected]]</f>
        <v>588</v>
      </c>
      <c r="F12" s="10">
        <f>(Table2[[#This Row],[infection count estimating 5x cases infected]]+Table2[[#This Row],[infection count, estimating 7x cases infected]])/2</f>
        <v>1764</v>
      </c>
      <c r="G12" s="15">
        <f>Table2[[#This Row],[infection count estimating 5x cases infected]]/$O$3</f>
        <v>1.5925119438395786E-2</v>
      </c>
      <c r="H12" s="15">
        <f>Table2[[#This Row],[infection count, estimating 7x cases infected]]/$O$3</f>
        <v>2.2295167213754102E-2</v>
      </c>
      <c r="I12" s="15">
        <f>Table2[[#This Row],[infection percentage, estimating 7x cases infected]]-Table2[[#This Row],[infection percentage, estimating 5x cases infected]]</f>
        <v>6.370047775358316E-3</v>
      </c>
      <c r="J12" s="15">
        <f>(Table2[[#This Row],[infection percentage, estimating 5x cases infected]]+Table2[[#This Row],[infection percentage, estimating 7x cases infected]])/2</f>
        <v>1.9110143326074944E-2</v>
      </c>
      <c r="K12" s="13">
        <f>$O$3/(Table2[[#This Row],[cases]]*5)</f>
        <v>62.793877551020408</v>
      </c>
      <c r="L12" s="13">
        <f>$O$3/(Table2[[#This Row],[cases]]*7)</f>
        <v>44.852769679300295</v>
      </c>
      <c r="M12" s="3">
        <f>Table2[[#This Row],[1-in-X odds, estimating 5x cases infected]]-Table2[[#This Row],[1-in-X odds, estimating 7x cases infected]]</f>
        <v>17.941107871720114</v>
      </c>
      <c r="N12" s="3">
        <f>(Table2[[#This Row],[1-in-X odds, estimating 5x cases infected]]+Table2[[#This Row],[1-in-X odds, estimating 7x cases infected]])/2</f>
        <v>53.823323615160348</v>
      </c>
      <c r="O12" s="3"/>
    </row>
    <row r="13" spans="1:15" x14ac:dyDescent="0.2">
      <c r="A13" s="9">
        <v>43924</v>
      </c>
      <c r="B13" s="10">
        <v>310</v>
      </c>
      <c r="C13" s="10">
        <f>Table2[[#This Row],[cases]]*5</f>
        <v>1550</v>
      </c>
      <c r="D13" s="10">
        <f>Table2[[#This Row],[cases]]*7</f>
        <v>2170</v>
      </c>
      <c r="E13" s="10">
        <f>Table2[[#This Row],[infection count, estimating 7x cases infected]]-Table2[[#This Row],[infection count estimating 5x cases infected]]</f>
        <v>620</v>
      </c>
      <c r="F13" s="10">
        <f>(Table2[[#This Row],[infection count estimating 5x cases infected]]+Table2[[#This Row],[infection count, estimating 7x cases infected]])/2</f>
        <v>1860</v>
      </c>
      <c r="G13" s="15">
        <f>Table2[[#This Row],[infection count estimating 5x cases infected]]/$O$3</f>
        <v>1.6791792605111204E-2</v>
      </c>
      <c r="H13" s="15">
        <f>Table2[[#This Row],[infection count, estimating 7x cases infected]]/$O$3</f>
        <v>2.3508509647155687E-2</v>
      </c>
      <c r="I13" s="15">
        <f>Table2[[#This Row],[infection percentage, estimating 7x cases infected]]-Table2[[#This Row],[infection percentage, estimating 5x cases infected]]</f>
        <v>6.716717042044483E-3</v>
      </c>
      <c r="J13" s="15">
        <f>(Table2[[#This Row],[infection percentage, estimating 5x cases infected]]+Table2[[#This Row],[infection percentage, estimating 7x cases infected]])/2</f>
        <v>2.0150151126133446E-2</v>
      </c>
      <c r="K13" s="13">
        <f>$O$3/(Table2[[#This Row],[cases]]*5)</f>
        <v>59.552903225806453</v>
      </c>
      <c r="L13" s="13">
        <f>$O$3/(Table2[[#This Row],[cases]]*7)</f>
        <v>42.537788018433183</v>
      </c>
      <c r="M13" s="3">
        <f>Table2[[#This Row],[1-in-X odds, estimating 5x cases infected]]-Table2[[#This Row],[1-in-X odds, estimating 7x cases infected]]</f>
        <v>17.01511520737327</v>
      </c>
      <c r="N13" s="3">
        <f>(Table2[[#This Row],[1-in-X odds, estimating 5x cases infected]]+Table2[[#This Row],[1-in-X odds, estimating 7x cases infected]])/2</f>
        <v>51.045345622119818</v>
      </c>
      <c r="O13" s="3"/>
    </row>
    <row r="14" spans="1:15" x14ac:dyDescent="0.2">
      <c r="A14" s="9">
        <v>43925</v>
      </c>
      <c r="B14" s="10">
        <v>347</v>
      </c>
      <c r="C14" s="10">
        <f>Table2[[#This Row],[cases]]*5</f>
        <v>1735</v>
      </c>
      <c r="D14" s="10">
        <f>Table2[[#This Row],[cases]]*7</f>
        <v>2429</v>
      </c>
      <c r="E14" s="10">
        <f>Table2[[#This Row],[infection count, estimating 7x cases infected]]-Table2[[#This Row],[infection count estimating 5x cases infected]]</f>
        <v>694</v>
      </c>
      <c r="F14" s="10">
        <f>(Table2[[#This Row],[infection count estimating 5x cases infected]]+Table2[[#This Row],[infection count, estimating 7x cases infected]])/2</f>
        <v>2082</v>
      </c>
      <c r="G14" s="15">
        <f>Table2[[#This Row],[infection count estimating 5x cases infected]]/$O$3</f>
        <v>1.8795974303140606E-2</v>
      </c>
      <c r="H14" s="15">
        <f>Table2[[#This Row],[infection count, estimating 7x cases infected]]/$O$3</f>
        <v>2.6314364024396849E-2</v>
      </c>
      <c r="I14" s="15">
        <f>Table2[[#This Row],[infection percentage, estimating 7x cases infected]]-Table2[[#This Row],[infection percentage, estimating 5x cases infected]]</f>
        <v>7.5183897212562426E-3</v>
      </c>
      <c r="J14" s="15">
        <f>(Table2[[#This Row],[infection percentage, estimating 5x cases infected]]+Table2[[#This Row],[infection percentage, estimating 7x cases infected]])/2</f>
        <v>2.2555169163768728E-2</v>
      </c>
      <c r="K14" s="13">
        <f>$O$3/(Table2[[#This Row],[cases]]*5)</f>
        <v>53.2028818443804</v>
      </c>
      <c r="L14" s="13">
        <f>$O$3/(Table2[[#This Row],[cases]]*7)</f>
        <v>38.002058460271719</v>
      </c>
      <c r="M14" s="3">
        <f>Table2[[#This Row],[1-in-X odds, estimating 5x cases infected]]-Table2[[#This Row],[1-in-X odds, estimating 7x cases infected]]</f>
        <v>15.200823384108681</v>
      </c>
      <c r="N14" s="3">
        <f>(Table2[[#This Row],[1-in-X odds, estimating 5x cases infected]]+Table2[[#This Row],[1-in-X odds, estimating 7x cases infected]])/2</f>
        <v>45.602470152326063</v>
      </c>
      <c r="O14" s="3"/>
    </row>
    <row r="15" spans="1:15" x14ac:dyDescent="0.2">
      <c r="A15" s="9">
        <v>43926</v>
      </c>
      <c r="B15" s="10">
        <v>365</v>
      </c>
      <c r="C15" s="10">
        <f>Table2[[#This Row],[cases]]*5</f>
        <v>1825</v>
      </c>
      <c r="D15" s="10">
        <f>Table2[[#This Row],[cases]]*7</f>
        <v>2555</v>
      </c>
      <c r="E15" s="10">
        <f>Table2[[#This Row],[infection count, estimating 7x cases infected]]-Table2[[#This Row],[infection count estimating 5x cases infected]]</f>
        <v>730</v>
      </c>
      <c r="F15" s="10">
        <f>(Table2[[#This Row],[infection count estimating 5x cases infected]]+Table2[[#This Row],[infection count, estimating 7x cases infected]])/2</f>
        <v>2190</v>
      </c>
      <c r="G15" s="15">
        <f>Table2[[#This Row],[infection count estimating 5x cases infected]]/$O$3</f>
        <v>1.9770981615695449E-2</v>
      </c>
      <c r="H15" s="15">
        <f>Table2[[#This Row],[infection count, estimating 7x cases infected]]/$O$3</f>
        <v>2.767937426197363E-2</v>
      </c>
      <c r="I15" s="15">
        <f>Table2[[#This Row],[infection percentage, estimating 7x cases infected]]-Table2[[#This Row],[infection percentage, estimating 5x cases infected]]</f>
        <v>7.9083926462781805E-3</v>
      </c>
      <c r="J15" s="15">
        <f>(Table2[[#This Row],[infection percentage, estimating 5x cases infected]]+Table2[[#This Row],[infection percentage, estimating 7x cases infected]])/2</f>
        <v>2.3725177938834538E-2</v>
      </c>
      <c r="K15" s="13">
        <f>$O$3/(Table2[[#This Row],[cases]]*5)</f>
        <v>50.579178082191781</v>
      </c>
      <c r="L15" s="13">
        <f>$O$3/(Table2[[#This Row],[cases]]*7)</f>
        <v>36.1279843444227</v>
      </c>
      <c r="M15" s="3">
        <f>Table2[[#This Row],[1-in-X odds, estimating 5x cases infected]]-Table2[[#This Row],[1-in-X odds, estimating 7x cases infected]]</f>
        <v>14.451193737769081</v>
      </c>
      <c r="N15" s="3">
        <f>(Table2[[#This Row],[1-in-X odds, estimating 5x cases infected]]+Table2[[#This Row],[1-in-X odds, estimating 7x cases infected]])/2</f>
        <v>43.353581213307237</v>
      </c>
      <c r="O15" s="3"/>
    </row>
    <row r="16" spans="1:15" x14ac:dyDescent="0.2">
      <c r="A16" s="9">
        <v>43927</v>
      </c>
      <c r="B16" s="10">
        <v>396</v>
      </c>
      <c r="C16" s="1">
        <f>Table2[[#This Row],[cases]]*5</f>
        <v>1980</v>
      </c>
      <c r="D16" s="1">
        <f>Table2[[#This Row],[cases]]*7</f>
        <v>2772</v>
      </c>
      <c r="E16" s="1">
        <f>Table2[[#This Row],[infection count, estimating 7x cases infected]]-Table2[[#This Row],[infection count estimating 5x cases infected]]</f>
        <v>792</v>
      </c>
      <c r="F16" s="1">
        <f>(Table2[[#This Row],[infection count estimating 5x cases infected]]+Table2[[#This Row],[infection count, estimating 7x cases infected]])/2</f>
        <v>2376</v>
      </c>
      <c r="G16" s="16">
        <f>Table2[[#This Row],[infection count estimating 5x cases infected]]/$O$3</f>
        <v>2.1450160876206572E-2</v>
      </c>
      <c r="H16" s="15">
        <f>Table2[[#This Row],[infection count, estimating 7x cases infected]]/$O$3</f>
        <v>3.0030225226689199E-2</v>
      </c>
      <c r="I16" s="16">
        <f>Table2[[#This Row],[infection percentage, estimating 7x cases infected]]-Table2[[#This Row],[infection percentage, estimating 5x cases infected]]</f>
        <v>8.5800643504826274E-3</v>
      </c>
      <c r="J16" s="16">
        <f>(Table2[[#This Row],[infection percentage, estimating 5x cases infected]]+Table2[[#This Row],[infection percentage, estimating 7x cases infected]])/2</f>
        <v>2.5740193051447886E-2</v>
      </c>
      <c r="K16" s="3">
        <f>$O$3/(Table2[[#This Row],[cases]]*5)</f>
        <v>46.619696969696967</v>
      </c>
      <c r="L16" s="3">
        <f>$O$3/(Table2[[#This Row],[cases]]*7)</f>
        <v>33.299783549783548</v>
      </c>
      <c r="M16" s="3">
        <f>Table2[[#This Row],[1-in-X odds, estimating 5x cases infected]]-Table2[[#This Row],[1-in-X odds, estimating 7x cases infected]]</f>
        <v>13.319913419913419</v>
      </c>
      <c r="N16" s="3">
        <f>(Table2[[#This Row],[1-in-X odds, estimating 5x cases infected]]+Table2[[#This Row],[1-in-X odds, estimating 7x cases infected]])/2</f>
        <v>39.959740259740258</v>
      </c>
      <c r="O16" s="3"/>
    </row>
    <row r="17" spans="1:15" x14ac:dyDescent="0.2">
      <c r="A17" s="9">
        <v>43928</v>
      </c>
      <c r="B17" s="10">
        <v>426</v>
      </c>
      <c r="C17" s="1">
        <f>Table2[[#This Row],[cases]]*5</f>
        <v>2130</v>
      </c>
      <c r="D17" s="1">
        <f>Table2[[#This Row],[cases]]*7</f>
        <v>2982</v>
      </c>
      <c r="E17" s="1">
        <f>Table2[[#This Row],[infection count, estimating 7x cases infected]]-Table2[[#This Row],[infection count estimating 5x cases infected]]</f>
        <v>852</v>
      </c>
      <c r="F17" s="1">
        <f>(Table2[[#This Row],[infection count estimating 5x cases infected]]+Table2[[#This Row],[infection count, estimating 7x cases infected]])/2</f>
        <v>2556</v>
      </c>
      <c r="G17" s="16">
        <f>Table2[[#This Row],[infection count estimating 5x cases infected]]/$O$3</f>
        <v>2.3075173063797978E-2</v>
      </c>
      <c r="H17" s="15">
        <f>Table2[[#This Row],[infection count, estimating 7x cases infected]]/$O$3</f>
        <v>3.2305242289317172E-2</v>
      </c>
      <c r="I17" s="16">
        <f>Table2[[#This Row],[infection percentage, estimating 7x cases infected]]-Table2[[#This Row],[infection percentage, estimating 5x cases infected]]</f>
        <v>9.2300692255191941E-3</v>
      </c>
      <c r="J17" s="16">
        <f>(Table2[[#This Row],[infection percentage, estimating 5x cases infected]]+Table2[[#This Row],[infection percentage, estimating 7x cases infected]])/2</f>
        <v>2.7690207676557575E-2</v>
      </c>
      <c r="K17" s="3">
        <f>$O$3/(Table2[[#This Row],[cases]]*5)</f>
        <v>43.336619718309862</v>
      </c>
      <c r="L17" s="3">
        <f>$O$3/(Table2[[#This Row],[cases]]*7)</f>
        <v>30.954728370221329</v>
      </c>
      <c r="M17" s="3">
        <f>Table2[[#This Row],[1-in-X odds, estimating 5x cases infected]]-Table2[[#This Row],[1-in-X odds, estimating 7x cases infected]]</f>
        <v>12.381891348088534</v>
      </c>
      <c r="N17" s="3">
        <f>(Table2[[#This Row],[1-in-X odds, estimating 5x cases infected]]+Table2[[#This Row],[1-in-X odds, estimating 7x cases infected]])/2</f>
        <v>37.145674044265597</v>
      </c>
      <c r="O17" s="3"/>
    </row>
  </sheetData>
  <phoneticPr fontId="3" type="noConversion"/>
  <pageMargins left="0.7" right="0.7" top="0.75" bottom="0.75" header="0.3" footer="0.3"/>
  <pageSetup orientation="portrait" horizontalDpi="0" verticalDpi="0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cases</vt:lpstr>
      <vt:lpstr>number of infections</vt:lpstr>
      <vt:lpstr>infection percentage</vt:lpstr>
      <vt:lpstr>infection odds</vt:lpstr>
      <vt:lpstr>morning update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Porter</dc:creator>
  <cp:lastModifiedBy>Ryan Porter</cp:lastModifiedBy>
  <dcterms:created xsi:type="dcterms:W3CDTF">2020-04-06T13:55:13Z</dcterms:created>
  <dcterms:modified xsi:type="dcterms:W3CDTF">2020-04-07T15:23:38Z</dcterms:modified>
</cp:coreProperties>
</file>