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Excel/"/>
    </mc:Choice>
  </mc:AlternateContent>
  <xr:revisionPtr revIDLastSave="0" documentId="13_ncr:1_{A672FB8A-CC6D-584B-A78C-42B5628F2E4C}" xr6:coauthVersionLast="45" xr6:coauthVersionMax="45" xr10:uidLastSave="{00000000-0000-0000-0000-000000000000}"/>
  <bookViews>
    <workbookView xWindow="0" yWindow="460" windowWidth="28800" windowHeight="17540" xr2:uid="{5746141D-E7E8-714E-A98D-1CE69C8603B7}"/>
  </bookViews>
  <sheets>
    <sheet name="cases" sheetId="5" r:id="rId1"/>
    <sheet name="number of infections" sheetId="3" r:id="rId2"/>
    <sheet name="infection percentage" sheetId="4" r:id="rId3"/>
    <sheet name="infection odds" sheetId="2" r:id="rId4"/>
    <sheet name="data" sheetId="1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K18" i="1"/>
  <c r="L17" i="1"/>
  <c r="M17" i="1" s="1"/>
  <c r="K17" i="1"/>
  <c r="L16" i="1"/>
  <c r="K16" i="1"/>
  <c r="L15" i="1"/>
  <c r="N15" i="1" s="1"/>
  <c r="K15" i="1"/>
  <c r="L14" i="1"/>
  <c r="K14" i="1"/>
  <c r="L13" i="1"/>
  <c r="M13" i="1" s="1"/>
  <c r="K13" i="1"/>
  <c r="L12" i="1"/>
  <c r="K12" i="1"/>
  <c r="L11" i="1"/>
  <c r="N11" i="1" s="1"/>
  <c r="K11" i="1"/>
  <c r="L10" i="1"/>
  <c r="K10" i="1"/>
  <c r="L9" i="1"/>
  <c r="M9" i="1" s="1"/>
  <c r="K9" i="1"/>
  <c r="L8" i="1"/>
  <c r="K8" i="1"/>
  <c r="L7" i="1"/>
  <c r="N7" i="1" s="1"/>
  <c r="K7" i="1"/>
  <c r="L6" i="1"/>
  <c r="K6" i="1"/>
  <c r="L5" i="1"/>
  <c r="K5" i="1"/>
  <c r="L4" i="1"/>
  <c r="K4" i="1"/>
  <c r="L3" i="1"/>
  <c r="K3" i="1"/>
  <c r="L2" i="1"/>
  <c r="K2" i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C2" i="1"/>
  <c r="G2" i="1" s="1"/>
  <c r="J2" i="1" s="1"/>
  <c r="C3" i="1"/>
  <c r="G3" i="1" s="1"/>
  <c r="C4" i="1"/>
  <c r="G4" i="1" s="1"/>
  <c r="J4" i="1" s="1"/>
  <c r="C5" i="1"/>
  <c r="G5" i="1" s="1"/>
  <c r="J5" i="1" s="1"/>
  <c r="C6" i="1"/>
  <c r="G6" i="1" s="1"/>
  <c r="J6" i="1" s="1"/>
  <c r="C7" i="1"/>
  <c r="G7" i="1" s="1"/>
  <c r="C8" i="1"/>
  <c r="F8" i="1" s="1"/>
  <c r="C9" i="1"/>
  <c r="G9" i="1" s="1"/>
  <c r="J9" i="1" s="1"/>
  <c r="C10" i="1"/>
  <c r="G10" i="1" s="1"/>
  <c r="C11" i="1"/>
  <c r="G11" i="1" s="1"/>
  <c r="C12" i="1"/>
  <c r="F12" i="1" s="1"/>
  <c r="C13" i="1"/>
  <c r="G13" i="1" s="1"/>
  <c r="J13" i="1" s="1"/>
  <c r="C14" i="1"/>
  <c r="G14" i="1" s="1"/>
  <c r="C15" i="1"/>
  <c r="G15" i="1" s="1"/>
  <c r="C16" i="1"/>
  <c r="C17" i="1"/>
  <c r="G17" i="1" s="1"/>
  <c r="C18" i="1"/>
  <c r="G18" i="1" s="1"/>
  <c r="J18" i="1" s="1"/>
  <c r="N2" i="1"/>
  <c r="N4" i="1"/>
  <c r="N6" i="1"/>
  <c r="N8" i="1"/>
  <c r="N9" i="1"/>
  <c r="N10" i="1"/>
  <c r="N12" i="1"/>
  <c r="N13" i="1"/>
  <c r="N14" i="1"/>
  <c r="N17" i="1"/>
  <c r="N18" i="1"/>
  <c r="M2" i="1"/>
  <c r="M4" i="1"/>
  <c r="M6" i="1"/>
  <c r="M7" i="1"/>
  <c r="M8" i="1"/>
  <c r="M10" i="1"/>
  <c r="M11" i="1"/>
  <c r="M12" i="1"/>
  <c r="M14" i="1"/>
  <c r="M15" i="1"/>
  <c r="M18" i="1"/>
  <c r="F16" i="1" l="1"/>
  <c r="M16" i="1"/>
  <c r="N16" i="1"/>
  <c r="I10" i="1"/>
  <c r="J10" i="1"/>
  <c r="I17" i="1"/>
  <c r="J17" i="1"/>
  <c r="I18" i="1"/>
  <c r="I6" i="1"/>
  <c r="I13" i="1"/>
  <c r="I9" i="1"/>
  <c r="I5" i="1"/>
  <c r="I14" i="1"/>
  <c r="J14" i="1"/>
  <c r="J15" i="1"/>
  <c r="J11" i="1"/>
  <c r="J7" i="1"/>
  <c r="J3" i="1"/>
  <c r="I4" i="1"/>
  <c r="G16" i="1"/>
  <c r="J16" i="1" s="1"/>
  <c r="G12" i="1"/>
  <c r="J12" i="1" s="1"/>
  <c r="G8" i="1"/>
  <c r="J8" i="1" s="1"/>
  <c r="I15" i="1"/>
  <c r="I11" i="1"/>
  <c r="I7" i="1"/>
  <c r="I3" i="1"/>
  <c r="I2" i="1"/>
  <c r="N3" i="1"/>
  <c r="E17" i="1"/>
  <c r="E13" i="1"/>
  <c r="F15" i="1"/>
  <c r="F11" i="1"/>
  <c r="F7" i="1"/>
  <c r="F3" i="1"/>
  <c r="E18" i="1"/>
  <c r="E14" i="1"/>
  <c r="E10" i="1"/>
  <c r="E6" i="1"/>
  <c r="F2" i="1"/>
  <c r="M3" i="1"/>
  <c r="N5" i="1"/>
  <c r="M5" i="1"/>
  <c r="E9" i="1"/>
  <c r="E5" i="1"/>
  <c r="E16" i="1"/>
  <c r="E12" i="1"/>
  <c r="E8" i="1"/>
  <c r="E4" i="1"/>
  <c r="E15" i="1"/>
  <c r="E11" i="1"/>
  <c r="E7" i="1"/>
  <c r="E3" i="1"/>
  <c r="E2" i="1"/>
  <c r="F10" i="1"/>
  <c r="F6" i="1"/>
  <c r="F4" i="1"/>
  <c r="F17" i="1"/>
  <c r="F13" i="1"/>
  <c r="F9" i="1"/>
  <c r="F5" i="1"/>
  <c r="F18" i="1"/>
  <c r="F14" i="1"/>
  <c r="I16" i="1" l="1"/>
  <c r="I8" i="1"/>
  <c r="I12" i="1"/>
</calcChain>
</file>

<file path=xl/sharedStrings.xml><?xml version="1.0" encoding="utf-8"?>
<sst xmlns="http://schemas.openxmlformats.org/spreadsheetml/2006/main" count="16" uniqueCount="16">
  <si>
    <t>date</t>
  </si>
  <si>
    <t>cases</t>
  </si>
  <si>
    <t>1-in-X odds, estimating 5x cases infected</t>
  </si>
  <si>
    <t>1-in-X odds, estimating 7x cases infected</t>
  </si>
  <si>
    <t>infection count, estimating 7x cases infected</t>
  </si>
  <si>
    <t>infection count estimating 5x cases infected</t>
  </si>
  <si>
    <t>average infection count</t>
  </si>
  <si>
    <t>average 1-in-X odds</t>
  </si>
  <si>
    <t>infection count difference</t>
  </si>
  <si>
    <t>1-in-X odds difference</t>
  </si>
  <si>
    <t>infection percentage, estimating 7x cases infected</t>
  </si>
  <si>
    <t>infection percentage, estimating 5x cases infected</t>
  </si>
  <si>
    <t>infection percentage difference</t>
  </si>
  <si>
    <t>average infection percentage</t>
  </si>
  <si>
    <t>constants</t>
  </si>
  <si>
    <t>total 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</si>
</sst>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1"/>
      <color theme="3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 shrinkToFit="1"/>
    </xf>
    <xf numFmtId="0" fontId="4" fillId="0" borderId="1" xfId="1" applyFont="1" applyAlignment="1">
      <alignment horizontal="right" vertical="top"/>
    </xf>
    <xf numFmtId="0" fontId="4" fillId="0" borderId="1" xfId="1" applyFont="1" applyAlignment="1">
      <alignment horizontal="right" vertical="top" wrapText="1"/>
    </xf>
    <xf numFmtId="1" fontId="4" fillId="0" borderId="1" xfId="1" applyNumberFormat="1" applyFont="1" applyAlignment="1">
      <alignment horizontal="right" vertical="top" wrapText="1"/>
    </xf>
    <xf numFmtId="16" fontId="5" fillId="0" borderId="0" xfId="0" applyNumberFormat="1" applyFont="1"/>
    <xf numFmtId="0" fontId="6" fillId="0" borderId="0" xfId="0" applyFont="1"/>
    <xf numFmtId="1" fontId="4" fillId="0" borderId="1" xfId="1" applyNumberFormat="1" applyFont="1" applyFill="1" applyAlignment="1">
      <alignment horizontal="right" vertical="top"/>
    </xf>
    <xf numFmtId="1" fontId="2" fillId="0" borderId="0" xfId="0" applyNumberFormat="1" applyFont="1" applyAlignment="1">
      <alignment horizontal="right" wrapText="1" shrinkToFit="1"/>
    </xf>
    <xf numFmtId="1" fontId="6" fillId="0" borderId="0" xfId="0" applyNumberFormat="1" applyFont="1"/>
    <xf numFmtId="10" fontId="4" fillId="0" borderId="1" xfId="1" applyNumberFormat="1" applyFont="1" applyAlignment="1">
      <alignment horizontal="right" vertical="top" wrapText="1"/>
    </xf>
    <xf numFmtId="10" fontId="6" fillId="0" borderId="0" xfId="0" applyNumberFormat="1" applyFont="1"/>
    <xf numFmtId="10" fontId="2" fillId="0" borderId="0" xfId="0" applyNumberFormat="1" applyFont="1"/>
    <xf numFmtId="10" fontId="0" fillId="0" borderId="0" xfId="0" applyNumberFormat="1"/>
  </cellXfs>
  <cellStyles count="2">
    <cellStyle name="Heading 3" xfId="1" builtinId="1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Helvetica"/>
        <family val="2"/>
        <scheme val="none"/>
      </font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Number</a:t>
            </a:r>
            <a:r>
              <a:rPr lang="en-US" sz="1800" b="1" i="0" baseline="0">
                <a:latin typeface="Helvetica" pitchFamily="2" charset="0"/>
              </a:rPr>
              <a:t> of COVID-19 Cases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data!$B$1</c:f>
              <c:strCache>
                <c:ptCount val="1"/>
                <c:pt idx="0">
                  <c:v>cases</c:v>
                </c:pt>
              </c:strCache>
            </c:strRef>
          </c:tx>
          <c:spPr>
            <a:ln w="762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0"/>
                  <c:y val="-2.2033898305084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B1-2147-99CA-ED8FAC854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data!$B$2:$B$16</c:f>
              <c:numCache>
                <c:formatCode>General</c:formatCode>
                <c:ptCount val="15"/>
                <c:pt idx="0">
                  <c:v>33</c:v>
                </c:pt>
                <c:pt idx="1">
                  <c:v>46</c:v>
                </c:pt>
                <c:pt idx="2">
                  <c:v>63</c:v>
                </c:pt>
                <c:pt idx="3">
                  <c:v>76</c:v>
                </c:pt>
                <c:pt idx="4">
                  <c:v>90</c:v>
                </c:pt>
                <c:pt idx="5">
                  <c:v>118</c:v>
                </c:pt>
                <c:pt idx="6">
                  <c:v>160</c:v>
                </c:pt>
                <c:pt idx="7">
                  <c:v>197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310</c:v>
                </c:pt>
                <c:pt idx="12">
                  <c:v>347</c:v>
                </c:pt>
                <c:pt idx="13">
                  <c:v>365</c:v>
                </c:pt>
                <c:pt idx="14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B-6744-85B7-B87A6F15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2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Number</a:t>
            </a:r>
            <a:r>
              <a:rPr lang="en-US" sz="1800" b="1" i="0" baseline="0">
                <a:latin typeface="Helvetica" pitchFamily="2" charset="0"/>
              </a:rPr>
              <a:t> of SARS-CoV-2 Infections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data!$C$1</c:f>
              <c:strCache>
                <c:ptCount val="1"/>
                <c:pt idx="0">
                  <c:v>infection count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data!$C$2:$C$16</c:f>
              <c:numCache>
                <c:formatCode>General</c:formatCode>
                <c:ptCount val="15"/>
                <c:pt idx="0">
                  <c:v>165</c:v>
                </c:pt>
                <c:pt idx="1">
                  <c:v>230</c:v>
                </c:pt>
                <c:pt idx="2">
                  <c:v>315</c:v>
                </c:pt>
                <c:pt idx="3">
                  <c:v>380</c:v>
                </c:pt>
                <c:pt idx="4">
                  <c:v>450</c:v>
                </c:pt>
                <c:pt idx="5">
                  <c:v>590</c:v>
                </c:pt>
                <c:pt idx="6">
                  <c:v>800</c:v>
                </c:pt>
                <c:pt idx="7">
                  <c:v>985</c:v>
                </c:pt>
                <c:pt idx="8">
                  <c:v>1190</c:v>
                </c:pt>
                <c:pt idx="9">
                  <c:v>1330</c:v>
                </c:pt>
                <c:pt idx="10">
                  <c:v>1470</c:v>
                </c:pt>
                <c:pt idx="11">
                  <c:v>1550</c:v>
                </c:pt>
                <c:pt idx="12">
                  <c:v>1735</c:v>
                </c:pt>
                <c:pt idx="13">
                  <c:v>1825</c:v>
                </c:pt>
                <c:pt idx="14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CB43-A627-A86316C7767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infection count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data!$E$2:$E$16</c:f>
              <c:numCache>
                <c:formatCode>General</c:formatCode>
                <c:ptCount val="15"/>
                <c:pt idx="0">
                  <c:v>66</c:v>
                </c:pt>
                <c:pt idx="1">
                  <c:v>92</c:v>
                </c:pt>
                <c:pt idx="2">
                  <c:v>126</c:v>
                </c:pt>
                <c:pt idx="3">
                  <c:v>152</c:v>
                </c:pt>
                <c:pt idx="4">
                  <c:v>180</c:v>
                </c:pt>
                <c:pt idx="5">
                  <c:v>236</c:v>
                </c:pt>
                <c:pt idx="6">
                  <c:v>320</c:v>
                </c:pt>
                <c:pt idx="7">
                  <c:v>394</c:v>
                </c:pt>
                <c:pt idx="8">
                  <c:v>476</c:v>
                </c:pt>
                <c:pt idx="9">
                  <c:v>532</c:v>
                </c:pt>
                <c:pt idx="10">
                  <c:v>588</c:v>
                </c:pt>
                <c:pt idx="11">
                  <c:v>620</c:v>
                </c:pt>
                <c:pt idx="12">
                  <c:v>694</c:v>
                </c:pt>
                <c:pt idx="13">
                  <c:v>730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data!$F$1</c:f>
              <c:strCache>
                <c:ptCount val="1"/>
                <c:pt idx="0">
                  <c:v>average infection 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1.6949152542371638E-3"/>
                  <c:y val="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CB43-A627-A86316C7767B}"/>
                </c:ext>
              </c:extLst>
            </c:dLbl>
            <c:dLbl>
              <c:idx val="9"/>
              <c:layout>
                <c:manualLayout>
                  <c:x val="0"/>
                  <c:y val="1.3559322033898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CB43-A627-A86316C7767B}"/>
                </c:ext>
              </c:extLst>
            </c:dLbl>
            <c:dLbl>
              <c:idx val="10"/>
              <c:layout>
                <c:manualLayout>
                  <c:x val="0"/>
                  <c:y val="2.2033898305084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CB43-A627-A86316C7767B}"/>
                </c:ext>
              </c:extLst>
            </c:dLbl>
            <c:dLbl>
              <c:idx val="11"/>
              <c:layout>
                <c:manualLayout>
                  <c:x val="-1.2429234947490705E-16"/>
                  <c:y val="8.47457627118637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D-CB43-A627-A86316C7767B}"/>
                </c:ext>
              </c:extLst>
            </c:dLbl>
            <c:dLbl>
              <c:idx val="12"/>
              <c:layout>
                <c:manualLayout>
                  <c:x val="-3.3898305084747006E-3"/>
                  <c:y val="2.3728813559322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CB43-A627-A86316C7767B}"/>
                </c:ext>
              </c:extLst>
            </c:dLbl>
            <c:dLbl>
              <c:idx val="13"/>
              <c:layout>
                <c:manualLayout>
                  <c:x val="-1.6949152542374123E-3"/>
                  <c:y val="1.0169491525423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CB43-A627-A86316C7767B}"/>
                </c:ext>
              </c:extLst>
            </c:dLbl>
            <c:dLbl>
              <c:idx val="14"/>
              <c:layout>
                <c:manualLayout>
                  <c:x val="-5.084745762711864E-3"/>
                  <c:y val="-2.7118644067796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0F-4244-96A2-807873A80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data!$F$2:$F$16</c:f>
              <c:numCache>
                <c:formatCode>General</c:formatCode>
                <c:ptCount val="15"/>
                <c:pt idx="0">
                  <c:v>198</c:v>
                </c:pt>
                <c:pt idx="1">
                  <c:v>276</c:v>
                </c:pt>
                <c:pt idx="2">
                  <c:v>378</c:v>
                </c:pt>
                <c:pt idx="3">
                  <c:v>456</c:v>
                </c:pt>
                <c:pt idx="4">
                  <c:v>540</c:v>
                </c:pt>
                <c:pt idx="5">
                  <c:v>708</c:v>
                </c:pt>
                <c:pt idx="6">
                  <c:v>960</c:v>
                </c:pt>
                <c:pt idx="7">
                  <c:v>1182</c:v>
                </c:pt>
                <c:pt idx="8">
                  <c:v>1428</c:v>
                </c:pt>
                <c:pt idx="9">
                  <c:v>1596</c:v>
                </c:pt>
                <c:pt idx="10">
                  <c:v>1764</c:v>
                </c:pt>
                <c:pt idx="11">
                  <c:v>1860</c:v>
                </c:pt>
                <c:pt idx="12">
                  <c:v>2082</c:v>
                </c:pt>
                <c:pt idx="13">
                  <c:v>2190</c:v>
                </c:pt>
                <c:pt idx="1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2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 baseline="0">
                <a:latin typeface="Helvetica" pitchFamily="2" charset="0"/>
              </a:rPr>
              <a:t>SARS-CoV-2 Infection Percentage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infection percentage,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data!$G$2:$G$16</c:f>
              <c:numCache>
                <c:formatCode>0.00%</c:formatCode>
                <c:ptCount val="15"/>
                <c:pt idx="0">
                  <c:v>1.7875134063505477E-3</c:v>
                </c:pt>
                <c:pt idx="1">
                  <c:v>2.4916853543068239E-3</c:v>
                </c:pt>
                <c:pt idx="2">
                  <c:v>3.4125255939419547E-3</c:v>
                </c:pt>
                <c:pt idx="3">
                  <c:v>4.116697541898231E-3</c:v>
                </c:pt>
                <c:pt idx="4">
                  <c:v>4.8750365627742206E-3</c:v>
                </c:pt>
                <c:pt idx="5">
                  <c:v>6.3917146045262005E-3</c:v>
                </c:pt>
                <c:pt idx="6">
                  <c:v>8.6667316671541709E-3</c:v>
                </c:pt>
                <c:pt idx="7">
                  <c:v>1.0670913365183572E-2</c:v>
                </c:pt>
                <c:pt idx="8">
                  <c:v>1.2891763354891828E-2</c:v>
                </c:pt>
                <c:pt idx="9">
                  <c:v>1.4408441396643807E-2</c:v>
                </c:pt>
                <c:pt idx="10">
                  <c:v>1.5925119438395786E-2</c:v>
                </c:pt>
                <c:pt idx="11">
                  <c:v>1.6791792605111204E-2</c:v>
                </c:pt>
                <c:pt idx="12">
                  <c:v>1.8795974303140606E-2</c:v>
                </c:pt>
                <c:pt idx="13">
                  <c:v>1.9770981615695449E-2</c:v>
                </c:pt>
                <c:pt idx="14">
                  <c:v>2.1450160876206572E-2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984F-B4E4-5660F27577B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infection percentage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data!$I$2:$I$16</c:f>
              <c:numCache>
                <c:formatCode>0.00%</c:formatCode>
                <c:ptCount val="15"/>
                <c:pt idx="0">
                  <c:v>7.1500536254021888E-4</c:v>
                </c:pt>
                <c:pt idx="1">
                  <c:v>9.9667414172272982E-4</c:v>
                </c:pt>
                <c:pt idx="2">
                  <c:v>1.3650102375767814E-3</c:v>
                </c:pt>
                <c:pt idx="3">
                  <c:v>1.6466790167592926E-3</c:v>
                </c:pt>
                <c:pt idx="4">
                  <c:v>1.9500146251096888E-3</c:v>
                </c:pt>
                <c:pt idx="5">
                  <c:v>2.5566858418104811E-3</c:v>
                </c:pt>
                <c:pt idx="6">
                  <c:v>3.466692666861667E-3</c:v>
                </c:pt>
                <c:pt idx="7">
                  <c:v>4.26836534607343E-3</c:v>
                </c:pt>
                <c:pt idx="8">
                  <c:v>5.1567053419567313E-3</c:v>
                </c:pt>
                <c:pt idx="9">
                  <c:v>5.7633765586575254E-3</c:v>
                </c:pt>
                <c:pt idx="10">
                  <c:v>6.370047775358316E-3</c:v>
                </c:pt>
                <c:pt idx="11">
                  <c:v>6.716717042044483E-3</c:v>
                </c:pt>
                <c:pt idx="12">
                  <c:v>7.5183897212562426E-3</c:v>
                </c:pt>
                <c:pt idx="13">
                  <c:v>7.9083926462781805E-3</c:v>
                </c:pt>
                <c:pt idx="14">
                  <c:v>8.5800643504826274E-3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data!$J$1</c:f>
              <c:strCache>
                <c:ptCount val="1"/>
                <c:pt idx="0">
                  <c:v>average infection percentage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1.8644067796610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72-1848-8D14-2279B6F7C74F}"/>
                </c:ext>
              </c:extLst>
            </c:dLbl>
            <c:dLbl>
              <c:idx val="1"/>
              <c:layout>
                <c:manualLayout>
                  <c:x val="0"/>
                  <c:y val="8.4745762711864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2-1848-8D14-2279B6F7C74F}"/>
                </c:ext>
              </c:extLst>
            </c:dLbl>
            <c:dLbl>
              <c:idx val="2"/>
              <c:layout>
                <c:manualLayout>
                  <c:x val="0"/>
                  <c:y val="8.4745762711864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72-1848-8D14-2279B6F7C74F}"/>
                </c:ext>
              </c:extLst>
            </c:dLbl>
            <c:dLbl>
              <c:idx val="4"/>
              <c:layout>
                <c:manualLayout>
                  <c:x val="0"/>
                  <c:y val="-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72-1848-8D14-2279B6F7C74F}"/>
                </c:ext>
              </c:extLst>
            </c:dLbl>
            <c:dLbl>
              <c:idx val="6"/>
              <c:layout>
                <c:manualLayout>
                  <c:x val="-6.2146174737453527E-17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E6-984F-B4E4-5660F27577B3}"/>
                </c:ext>
              </c:extLst>
            </c:dLbl>
            <c:dLbl>
              <c:idx val="7"/>
              <c:layout>
                <c:manualLayout>
                  <c:x val="0"/>
                  <c:y val="8.4745762711864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E6-984F-B4E4-5660F27577B3}"/>
                </c:ext>
              </c:extLst>
            </c:dLbl>
            <c:dLbl>
              <c:idx val="8"/>
              <c:layout>
                <c:manualLayout>
                  <c:x val="0"/>
                  <c:y val="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6-984F-B4E4-5660F27577B3}"/>
                </c:ext>
              </c:extLst>
            </c:dLbl>
            <c:dLbl>
              <c:idx val="9"/>
              <c:layout>
                <c:manualLayout>
                  <c:x val="0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E6-984F-B4E4-5660F27577B3}"/>
                </c:ext>
              </c:extLst>
            </c:dLbl>
            <c:dLbl>
              <c:idx val="10"/>
              <c:layout>
                <c:manualLayout>
                  <c:x val="0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6-984F-B4E4-5660F27577B3}"/>
                </c:ext>
              </c:extLst>
            </c:dLbl>
            <c:dLbl>
              <c:idx val="12"/>
              <c:layout>
                <c:manualLayout>
                  <c:x val="0"/>
                  <c:y val="1.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6-984F-B4E4-5660F27577B3}"/>
                </c:ext>
              </c:extLst>
            </c:dLbl>
            <c:dLbl>
              <c:idx val="13"/>
              <c:layout>
                <c:manualLayout>
                  <c:x val="0"/>
                  <c:y val="5.0847457627118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6-984F-B4E4-5660F27577B3}"/>
                </c:ext>
              </c:extLst>
            </c:dLbl>
            <c:dLbl>
              <c:idx val="14"/>
              <c:layout>
                <c:manualLayout>
                  <c:x val="0"/>
                  <c:y val="-2.5423728813559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2-1848-8D14-2279B6F7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data!$J$2:$J$16</c:f>
              <c:numCache>
                <c:formatCode>0.00%</c:formatCode>
                <c:ptCount val="15"/>
                <c:pt idx="0">
                  <c:v>2.1450160876206573E-3</c:v>
                </c:pt>
                <c:pt idx="1">
                  <c:v>2.990022425168189E-3</c:v>
                </c:pt>
                <c:pt idx="2">
                  <c:v>4.0950307127303456E-3</c:v>
                </c:pt>
                <c:pt idx="3">
                  <c:v>4.9400370502778769E-3</c:v>
                </c:pt>
                <c:pt idx="4">
                  <c:v>5.8500438753290654E-3</c:v>
                </c:pt>
                <c:pt idx="5">
                  <c:v>7.6700575254314406E-3</c:v>
                </c:pt>
                <c:pt idx="6">
                  <c:v>1.0400078000585004E-2</c:v>
                </c:pt>
                <c:pt idx="7">
                  <c:v>1.2805096038220286E-2</c:v>
                </c:pt>
                <c:pt idx="8">
                  <c:v>1.5470116025870194E-2</c:v>
                </c:pt>
                <c:pt idx="9">
                  <c:v>1.7290129675972571E-2</c:v>
                </c:pt>
                <c:pt idx="10">
                  <c:v>1.9110143326074944E-2</c:v>
                </c:pt>
                <c:pt idx="11">
                  <c:v>2.0150151126133446E-2</c:v>
                </c:pt>
                <c:pt idx="12">
                  <c:v>2.2555169163768728E-2</c:v>
                </c:pt>
                <c:pt idx="13">
                  <c:v>2.3725177938834538E-2</c:v>
                </c:pt>
                <c:pt idx="14">
                  <c:v>2.5740193051447886E-2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One-in-X</a:t>
            </a:r>
            <a:r>
              <a:rPr lang="en-US" sz="1800" b="1" i="0" baseline="0">
                <a:latin typeface="Helvetica" pitchFamily="2" charset="0"/>
              </a:rPr>
              <a:t> SARS-CoV-2 Infection Odds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70532496997196E-2"/>
          <c:y val="7.9661016949152536E-2"/>
          <c:w val="0.90456506072334175"/>
          <c:h val="0.8802372881355932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data!$L$1</c:f>
              <c:strCache>
                <c:ptCount val="1"/>
                <c:pt idx="0">
                  <c:v>1-in-X odds, estimating 7x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data!$L$2:$L$16</c:f>
              <c:numCache>
                <c:formatCode>0</c:formatCode>
                <c:ptCount val="15"/>
                <c:pt idx="0">
                  <c:v>399.59740259740261</c:v>
                </c:pt>
                <c:pt idx="1">
                  <c:v>286.66770186335401</c:v>
                </c:pt>
                <c:pt idx="2">
                  <c:v>209.31292517006804</c:v>
                </c:pt>
                <c:pt idx="3">
                  <c:v>173.50939849624061</c:v>
                </c:pt>
                <c:pt idx="4">
                  <c:v>146.51904761904763</c:v>
                </c:pt>
                <c:pt idx="5">
                  <c:v>111.75181598062954</c:v>
                </c:pt>
                <c:pt idx="6">
                  <c:v>82.416964285714286</c:v>
                </c:pt>
                <c:pt idx="7">
                  <c:v>66.93763596809282</c:v>
                </c:pt>
                <c:pt idx="8">
                  <c:v>55.406362545018006</c:v>
                </c:pt>
                <c:pt idx="9">
                  <c:v>49.574113856068742</c:v>
                </c:pt>
                <c:pt idx="10">
                  <c:v>44.852769679300295</c:v>
                </c:pt>
                <c:pt idx="11">
                  <c:v>42.537788018433183</c:v>
                </c:pt>
                <c:pt idx="12">
                  <c:v>38.002058460271719</c:v>
                </c:pt>
                <c:pt idx="13">
                  <c:v>36.1279843444227</c:v>
                </c:pt>
                <c:pt idx="14">
                  <c:v>33.299783549783548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1-3245-911E-DFF54223F946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1-in-X odds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data!$M$2:$M$16</c:f>
              <c:numCache>
                <c:formatCode>0</c:formatCode>
                <c:ptCount val="15"/>
                <c:pt idx="0">
                  <c:v>159.83896103896097</c:v>
                </c:pt>
                <c:pt idx="1">
                  <c:v>114.66708074534165</c:v>
                </c:pt>
                <c:pt idx="2">
                  <c:v>83.725170068027211</c:v>
                </c:pt>
                <c:pt idx="3">
                  <c:v>69.403759398496248</c:v>
                </c:pt>
                <c:pt idx="4">
                  <c:v>58.607619047619039</c:v>
                </c:pt>
                <c:pt idx="5">
                  <c:v>44.700726392251823</c:v>
                </c:pt>
                <c:pt idx="6">
                  <c:v>32.96678571428572</c:v>
                </c:pt>
                <c:pt idx="7">
                  <c:v>26.775054387237134</c:v>
                </c:pt>
                <c:pt idx="8">
                  <c:v>22.162545018007201</c:v>
                </c:pt>
                <c:pt idx="9">
                  <c:v>19.829645542427492</c:v>
                </c:pt>
                <c:pt idx="10">
                  <c:v>17.941107871720114</c:v>
                </c:pt>
                <c:pt idx="11">
                  <c:v>17.01511520737327</c:v>
                </c:pt>
                <c:pt idx="12">
                  <c:v>15.200823384108681</c:v>
                </c:pt>
                <c:pt idx="13">
                  <c:v>14.451193737769081</c:v>
                </c:pt>
                <c:pt idx="14">
                  <c:v>13.319913419913419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data!$N$1</c:f>
              <c:strCache>
                <c:ptCount val="1"/>
                <c:pt idx="0">
                  <c:v>average 1-in-X odds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6.7796610169491523E-3"/>
                  <c:y val="-1.355932203389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53-D445-B33F-413FEAB8BC84}"/>
                </c:ext>
              </c:extLst>
            </c:dLbl>
            <c:dLbl>
              <c:idx val="13"/>
              <c:layout>
                <c:manualLayout>
                  <c:x val="-3.3898305084747006E-3"/>
                  <c:y val="-5.08474576271186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881355932203391E-2"/>
                      <c:h val="3.7288135593220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3-D445-B33F-413FEAB8BC84}"/>
                </c:ext>
              </c:extLst>
            </c:dLbl>
            <c:dLbl>
              <c:idx val="14"/>
              <c:layout>
                <c:manualLayout>
                  <c:x val="0"/>
                  <c:y val="2.5423728813559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53-D445-B33F-413FEAB8B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data!$N$2:$N$16</c:f>
              <c:numCache>
                <c:formatCode>0</c:formatCode>
                <c:ptCount val="15"/>
                <c:pt idx="0">
                  <c:v>479.51688311688309</c:v>
                </c:pt>
                <c:pt idx="1">
                  <c:v>344.00124223602484</c:v>
                </c:pt>
                <c:pt idx="2">
                  <c:v>251.17551020408166</c:v>
                </c:pt>
                <c:pt idx="3">
                  <c:v>208.21127819548872</c:v>
                </c:pt>
                <c:pt idx="4">
                  <c:v>175.82285714285715</c:v>
                </c:pt>
                <c:pt idx="5">
                  <c:v>134.10217917675544</c:v>
                </c:pt>
                <c:pt idx="6">
                  <c:v>98.900357142857146</c:v>
                </c:pt>
                <c:pt idx="7">
                  <c:v>80.325163161711387</c:v>
                </c:pt>
                <c:pt idx="8">
                  <c:v>66.487635054021609</c:v>
                </c:pt>
                <c:pt idx="9">
                  <c:v>59.488936627282484</c:v>
                </c:pt>
                <c:pt idx="10">
                  <c:v>53.823323615160348</c:v>
                </c:pt>
                <c:pt idx="11">
                  <c:v>51.045345622119818</c:v>
                </c:pt>
                <c:pt idx="12">
                  <c:v>45.602470152326063</c:v>
                </c:pt>
                <c:pt idx="13">
                  <c:v>43.353581213307237</c:v>
                </c:pt>
                <c:pt idx="14">
                  <c:v>39.959740259740258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2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07AF-BA1B-CB43-AFFE-E1251D8247A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0.32542</cdr:x>
      <cdr:y>0.88136</cdr:y>
    </cdr:from>
    <cdr:to>
      <cdr:x>0.99492</cdr:x>
      <cdr:y>0.95932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79F44A7-087F-AD4F-A3B0-AC4862A1AEFD}"/>
            </a:ext>
          </a:extLst>
        </cdr:cNvPr>
        <cdr:cNvSpPr txBox="1"/>
      </cdr:nvSpPr>
      <cdr:spPr>
        <a:xfrm xmlns:a="http://schemas.openxmlformats.org/drawingml/2006/main">
          <a:off x="2438373" y="6604030"/>
          <a:ext cx="5016564" cy="584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6, 6 PM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B9B0-3433-2A43-A939-51D78C203FC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0.32542</cdr:x>
      <cdr:y>0.88136</cdr:y>
    </cdr:from>
    <cdr:to>
      <cdr:x>0.99492</cdr:x>
      <cdr:y>0.95932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79F44A7-087F-AD4F-A3B0-AC4862A1AEFD}"/>
            </a:ext>
          </a:extLst>
        </cdr:cNvPr>
        <cdr:cNvSpPr txBox="1"/>
      </cdr:nvSpPr>
      <cdr:spPr>
        <a:xfrm xmlns:a="http://schemas.openxmlformats.org/drawingml/2006/main">
          <a:off x="2438336" y="6604030"/>
          <a:ext cx="5016564" cy="584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6, 6 PM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0.10848</cdr:x>
      <cdr:y>0.24915</cdr:y>
    </cdr:from>
    <cdr:to>
      <cdr:x>0.52204</cdr:x>
      <cdr:y>0.34407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CC04FA3-4C1D-104C-9CF8-D4910BADB4DA}"/>
            </a:ext>
          </a:extLst>
        </cdr:cNvPr>
        <cdr:cNvSpPr txBox="1"/>
      </cdr:nvSpPr>
      <cdr:spPr>
        <a:xfrm xmlns:a="http://schemas.openxmlformats.org/drawingml/2006/main">
          <a:off x="812804" y="1866885"/>
          <a:ext cx="3098805" cy="711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bars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illustrate the range of possible infections, from 5x to 7x the confirmed case count.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EAE7-4F3E-A94C-B5FB-BBA57AF8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0.35424</cdr:x>
      <cdr:y>0.88136</cdr:y>
    </cdr:from>
    <cdr:to>
      <cdr:x>0.99661</cdr:x>
      <cdr:y>0.95424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1B6C67-ABC4-EC4D-BA80-680BA1D6535C}"/>
            </a:ext>
          </a:extLst>
        </cdr:cNvPr>
        <cdr:cNvSpPr txBox="1"/>
      </cdr:nvSpPr>
      <cdr:spPr>
        <a:xfrm xmlns:a="http://schemas.openxmlformats.org/drawingml/2006/main">
          <a:off x="2654322" y="6603997"/>
          <a:ext cx="4813278" cy="546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6, 6 PM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0.14407</cdr:x>
      <cdr:y>0.16271</cdr:y>
    </cdr:from>
    <cdr:to>
      <cdr:x>0.54746</cdr:x>
      <cdr:y>0.37458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F50128-A32A-3744-B700-B421E24B7189}"/>
            </a:ext>
          </a:extLst>
        </cdr:cNvPr>
        <cdr:cNvSpPr txBox="1"/>
      </cdr:nvSpPr>
      <cdr:spPr>
        <a:xfrm xmlns:a="http://schemas.openxmlformats.org/drawingml/2006/main">
          <a:off x="1079500" y="1219200"/>
          <a:ext cx="3022600" cy="1587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bars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illustrate the range of estimates for the percentage of the population who are infected with SARS-CoV-2, as the range of the infection count estimates vary from 5x to 7x the confirmed case count.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0.14068</cdr:x>
      <cdr:y>0.41356</cdr:y>
    </cdr:from>
    <cdr:to>
      <cdr:x>0.5661</cdr:x>
      <cdr:y>0.51864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E6E52-5D85-D044-9730-609C38B57084}"/>
            </a:ext>
          </a:extLst>
        </cdr:cNvPr>
        <cdr:cNvSpPr txBox="1"/>
      </cdr:nvSpPr>
      <cdr:spPr>
        <a:xfrm xmlns:a="http://schemas.openxmlformats.org/drawingml/2006/main">
          <a:off x="1054100" y="3098800"/>
          <a:ext cx="3187700" cy="787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percentage at each point splits the difference between the 5x estimate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and the 7x estimate.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  <a:p xmlns:a="http://schemas.openxmlformats.org/drawingml/2006/main"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3D07-9895-1749-A6D0-89B65ACA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32</xdr:row>
      <xdr:rowOff>127000</xdr:rowOff>
    </xdr:from>
    <xdr:to>
      <xdr:col>5</xdr:col>
      <xdr:colOff>635000</xdr:colOff>
      <xdr:row>35</xdr:row>
      <xdr:rowOff>25400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81B6C67-ABC4-EC4D-BA80-680BA1D6535C}"/>
            </a:ext>
          </a:extLst>
        </xdr:cNvPr>
        <xdr:cNvSpPr txBox="1"/>
      </xdr:nvSpPr>
      <xdr:spPr>
        <a:xfrm>
          <a:off x="622300" y="6629400"/>
          <a:ext cx="4140200" cy="5080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>
          <a:pPr algn="l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>
          <a:pPr algn="l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6, 6 PM</a:t>
          </a:r>
        </a:p>
        <a:p>
          <a:pPr algn="l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0.33051</cdr:x>
      <cdr:y>0.24068</cdr:y>
    </cdr:from>
    <cdr:to>
      <cdr:x>0.95085</cdr:x>
      <cdr:y>0.3661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C86D55-AD5D-0647-BDF9-E042E5833A90}"/>
            </a:ext>
          </a:extLst>
        </cdr:cNvPr>
        <cdr:cNvSpPr txBox="1"/>
      </cdr:nvSpPr>
      <cdr:spPr>
        <a:xfrm xmlns:a="http://schemas.openxmlformats.org/drawingml/2006/main">
          <a:off x="2476511" y="1803413"/>
          <a:ext cx="4648208" cy="9397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bars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illustrate the range of possible odds of a single person having been infected, as the range of infection counts varies from 5x to 7x the confirmed case count.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190500</xdr:colOff>
      <xdr:row>0</xdr:row>
      <xdr:rowOff>215900</xdr:rowOff>
    </xdr:from>
    <xdr:ext cx="6261100" cy="32131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AF3AF-2F4A-8D47-8173-EC95961295FA}"/>
            </a:ext>
          </a:extLst>
        </xdr:cNvPr>
        <xdr:cNvSpPr txBox="1"/>
      </xdr:nvSpPr>
      <xdr:spPr>
        <a:xfrm>
          <a:off x="8521700" y="215900"/>
          <a:ext cx="6261100" cy="32131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Notes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data</a:t>
          </a:r>
          <a:r>
            <a:rPr lang="en-US" sz="14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 source: </a:t>
          </a:r>
          <a:r>
            <a:rPr lang="en-US" sz="14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Mathematical modelers in the Centre for the Mathematical Modelling of Infectious Diseases at the London School of Hygiene &amp; Tropical Medicine found the U.S.’s case count likely represented just 14% to 19% of actual infections, so multiply the number of cases by five to seven.</a:t>
          </a:r>
        </a:p>
        <a:p>
          <a:r>
            <a:rPr lang="en-US" sz="1400">
              <a:latin typeface="Helvetica" pitchFamily="2" charset="0"/>
            </a:rPr>
            <a:t>https://cmmid.github.io/topics/covid19/severity/global_cfr_estimates.html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4AE7D-0714-C143-A688-292634C906F9}" name="Table2" displayName="Table2" ref="A1:O18" totalsRowShown="0" headerRowDxfId="16" dataDxfId="15" headerRowCellStyle="Heading 3">
  <autoFilter ref="A1:O18" xr:uid="{550F0C45-D7F8-B94B-924D-6E337BF889A7}"/>
  <tableColumns count="15">
    <tableColumn id="1" xr3:uid="{5A8F4760-7ADB-5643-B32D-8C30EC7E1E18}" name="date" dataDxfId="14"/>
    <tableColumn id="2" xr3:uid="{1A056131-5760-2749-834E-BF55DAB2649A}" name="cases" dataDxfId="13"/>
    <tableColumn id="8" xr3:uid="{C899EFA6-17F8-B447-A1DB-6D7083A2F531}" name="infection count estimating 5x cases infected" dataDxfId="12">
      <calculatedColumnFormula>Table2[[#This Row],[cases]]*5</calculatedColumnFormula>
    </tableColumn>
    <tableColumn id="9" xr3:uid="{9DA1C9E0-36F7-DE43-8448-4D8CE8B57839}" name="infection count, estimating 7x cases infected" dataDxfId="11">
      <calculatedColumnFormula>Table2[[#This Row],[cases]]*7</calculatedColumnFormula>
    </tableColumn>
    <tableColumn id="11" xr3:uid="{DF5E18EF-399D-9948-A8F2-9862C2232353}" name="infection count difference" dataDxfId="10">
      <calculatedColumnFormula>Table2[[#This Row],[infection count, estimating 7x cases infected]]-Table2[[#This Row],[infection count estimating 5x cases infected]]</calculatedColumnFormula>
    </tableColumn>
    <tableColumn id="10" xr3:uid="{F5EF272D-BCCD-9A42-A437-406EF6A3644D}" name="average infection count" dataDxfId="9">
      <calculatedColumnFormula>(Table2[[#This Row],[infection count estimating 5x cases infected]]+Table2[[#This Row],[infection count, estimating 7x cases infected]])/2</calculatedColumnFormula>
    </tableColumn>
    <tableColumn id="12" xr3:uid="{8AB0CE19-F28B-1B41-B08C-6F528E4C628D}" name="infection percentage, estimating 5x cases infected" dataDxfId="8">
      <calculatedColumnFormula>Table2[[#This Row],[infection count estimating 5x cases infected]]/$O$3</calculatedColumnFormula>
    </tableColumn>
    <tableColumn id="13" xr3:uid="{1109EB50-6E0E-5D49-923A-162321C9390D}" name="infection percentage, estimating 7x cases infected" dataDxfId="7">
      <calculatedColumnFormula>Table2[[#This Row],[infection count, estimating 7x cases infected]]/$O$3</calculatedColumnFormula>
    </tableColumn>
    <tableColumn id="14" xr3:uid="{238DA9D3-166B-A04A-B1CF-89D64E5C9BCE}" name="infection percentage difference" dataDxfId="6">
      <calculatedColumnFormula>Table2[[#This Row],[infection percentage, estimating 7x cases infected]]-Table2[[#This Row],[infection percentage, estimating 5x cases infected]]</calculatedColumnFormula>
    </tableColumn>
    <tableColumn id="15" xr3:uid="{DE45558E-71C3-0C4E-A3A2-8B967C3E17AB}" name="average infection percentage" dataDxfId="5">
      <calculatedColumnFormula>(Table2[[#This Row],[infection percentage, estimating 5x cases infected]]+Table2[[#This Row],[infection percentage, estimating 7x cases infected]])/2</calculatedColumnFormula>
    </tableColumn>
    <tableColumn id="3" xr3:uid="{02005BA0-C3BB-F54B-908A-B7ECE76A73E8}" name="1-in-X odds, estimating 5x cases infected" dataDxfId="4">
      <calculatedColumnFormula>$O$3/(Table2[[#This Row],[cases]]*5)</calculatedColumnFormula>
    </tableColumn>
    <tableColumn id="4" xr3:uid="{244EEAB7-EA2F-9142-A896-C40C6D4A9BE9}" name="1-in-X odds, estimating 7x cases infected" dataDxfId="3">
      <calculatedColumnFormula>$O$3/(Table2[[#This Row],[cases]]*7)</calculatedColumnFormula>
    </tableColumn>
    <tableColumn id="5" xr3:uid="{8F986CA1-2145-0B4C-AAAE-6153D0E4F495}" name="1-in-X odds difference" dataDxfId="2">
      <calculatedColumnFormula>Table2[[#This Row],[1-in-X odds, estimating 5x cases infected]]-Table2[[#This Row],[1-in-X odds, estimating 7x cases infected]]</calculatedColumnFormula>
    </tableColumn>
    <tableColumn id="6" xr3:uid="{A840ABA5-36ED-FF4A-9BD9-42132A34A0D4}" name="average 1-in-X odds" dataDxfId="1">
      <calculatedColumnFormula>(Table2[[#This Row],[1-in-X odds, estimating 5x cases infected]]+Table2[[#This Row],[1-in-X odds, estimating 7x cases infected]])/2</calculatedColumnFormula>
    </tableColumn>
    <tableColumn id="16" xr3:uid="{3F9CC5ED-74BF-8D4B-A8C4-40AA15D26E71}" name="constant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C3CE-5E19-6B41-9872-01F52BB95541}">
  <dimension ref="A1"/>
  <sheetViews>
    <sheetView tabSelected="1" workbookViewId="0">
      <selection activeCell="M20" sqref="M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BEB-40E2-ED4B-A542-5EA1102CBE4A}">
  <dimension ref="A1"/>
  <sheetViews>
    <sheetView workbookViewId="0">
      <selection activeCell="K28" sqref="K28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0BE-52FE-794B-890A-D6D4B91A185A}">
  <dimension ref="A1"/>
  <sheetViews>
    <sheetView workbookViewId="0">
      <selection activeCell="K34" sqref="K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0D-2857-A34D-922F-CA38FC7127B2}">
  <dimension ref="A1"/>
  <sheetViews>
    <sheetView workbookViewId="0">
      <selection activeCell="L34" sqref="L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0E18-E130-924E-B8A9-7F036230CE4B}">
  <dimension ref="A1:O18"/>
  <sheetViews>
    <sheetView workbookViewId="0">
      <selection activeCell="B17" sqref="B17"/>
    </sheetView>
  </sheetViews>
  <sheetFormatPr baseColWidth="10" defaultRowHeight="16" x14ac:dyDescent="0.2"/>
  <cols>
    <col min="1" max="1" width="10.1640625" customWidth="1"/>
    <col min="2" max="2" width="8.83203125" customWidth="1"/>
    <col min="3" max="3" width="16.6640625" customWidth="1"/>
    <col min="4" max="4" width="15.6640625" customWidth="1"/>
    <col min="5" max="5" width="10.83203125" customWidth="1"/>
    <col min="6" max="6" width="9" customWidth="1"/>
    <col min="7" max="8" width="15.83203125" style="17" customWidth="1"/>
    <col min="9" max="9" width="12.6640625" style="17" customWidth="1"/>
    <col min="10" max="10" width="12.83203125" style="17" customWidth="1"/>
    <col min="11" max="11" width="14" customWidth="1"/>
    <col min="12" max="12" width="15.33203125" customWidth="1"/>
    <col min="13" max="13" width="11.5" style="4" customWidth="1"/>
    <col min="14" max="14" width="8.1640625" style="4" customWidth="1"/>
    <col min="15" max="15" width="18.1640625" style="4" customWidth="1"/>
    <col min="16" max="16" width="87.83203125" customWidth="1"/>
  </cols>
  <sheetData>
    <row r="1" spans="1:15" s="2" customFormat="1" ht="81" customHeight="1" thickBot="1" x14ac:dyDescent="0.25">
      <c r="A1" s="6" t="s">
        <v>0</v>
      </c>
      <c r="B1" s="6" t="s">
        <v>1</v>
      </c>
      <c r="C1" s="7" t="s">
        <v>5</v>
      </c>
      <c r="D1" s="7" t="s">
        <v>4</v>
      </c>
      <c r="E1" s="7" t="s">
        <v>8</v>
      </c>
      <c r="F1" s="7" t="s">
        <v>6</v>
      </c>
      <c r="G1" s="14" t="s">
        <v>11</v>
      </c>
      <c r="H1" s="14" t="s">
        <v>10</v>
      </c>
      <c r="I1" s="14" t="s">
        <v>12</v>
      </c>
      <c r="J1" s="14" t="s">
        <v>13</v>
      </c>
      <c r="K1" s="7" t="s">
        <v>2</v>
      </c>
      <c r="L1" s="7" t="s">
        <v>3</v>
      </c>
      <c r="M1" s="8" t="s">
        <v>9</v>
      </c>
      <c r="N1" s="8" t="s">
        <v>7</v>
      </c>
      <c r="O1" s="11" t="s">
        <v>14</v>
      </c>
    </row>
    <row r="2" spans="1:15" ht="17" x14ac:dyDescent="0.2">
      <c r="A2" s="9">
        <v>43913</v>
      </c>
      <c r="B2" s="10">
        <v>33</v>
      </c>
      <c r="C2" s="10">
        <f>Table2[[#This Row],[cases]]*5</f>
        <v>165</v>
      </c>
      <c r="D2" s="10">
        <f>Table2[[#This Row],[cases]]*7</f>
        <v>231</v>
      </c>
      <c r="E2" s="10">
        <f>Table2[[#This Row],[infection count, estimating 7x cases infected]]-Table2[[#This Row],[infection count estimating 5x cases infected]]</f>
        <v>66</v>
      </c>
      <c r="F2" s="10">
        <f>(Table2[[#This Row],[infection count estimating 5x cases infected]]+Table2[[#This Row],[infection count, estimating 7x cases infected]])/2</f>
        <v>198</v>
      </c>
      <c r="G2" s="15">
        <f>Table2[[#This Row],[infection count estimating 5x cases infected]]/$O$3</f>
        <v>1.7875134063505477E-3</v>
      </c>
      <c r="H2" s="15">
        <f>Table2[[#This Row],[infection count, estimating 7x cases infected]]/$O$3</f>
        <v>2.5025187688907666E-3</v>
      </c>
      <c r="I2" s="15">
        <f>Table2[[#This Row],[infection percentage, estimating 7x cases infected]]-Table2[[#This Row],[infection percentage, estimating 5x cases infected]]</f>
        <v>7.1500536254021888E-4</v>
      </c>
      <c r="J2" s="15">
        <f>(Table2[[#This Row],[infection percentage, estimating 5x cases infected]]+Table2[[#This Row],[infection percentage, estimating 7x cases infected]])/2</f>
        <v>2.1450160876206573E-3</v>
      </c>
      <c r="K2" s="13">
        <f>$O$3/(Table2[[#This Row],[cases]]*5)</f>
        <v>559.43636363636358</v>
      </c>
      <c r="L2" s="13">
        <f>$O$3/(Table2[[#This Row],[cases]]*7)</f>
        <v>399.59740259740261</v>
      </c>
      <c r="M2" s="3">
        <f>Table2[[#This Row],[1-in-X odds, estimating 5x cases infected]]-Table2[[#This Row],[1-in-X odds, estimating 7x cases infected]]</f>
        <v>159.83896103896097</v>
      </c>
      <c r="N2" s="5">
        <f>(Table2[[#This Row],[1-in-X odds, estimating 5x cases infected]]+Table2[[#This Row],[1-in-X odds, estimating 7x cases infected]])/2</f>
        <v>479.51688311688309</v>
      </c>
      <c r="O2" s="12" t="s">
        <v>15</v>
      </c>
    </row>
    <row r="3" spans="1:15" x14ac:dyDescent="0.2">
      <c r="A3" s="9">
        <v>43914</v>
      </c>
      <c r="B3" s="10">
        <v>46</v>
      </c>
      <c r="C3" s="10">
        <f>Table2[[#This Row],[cases]]*5</f>
        <v>230</v>
      </c>
      <c r="D3" s="10">
        <f>Table2[[#This Row],[cases]]*7</f>
        <v>322</v>
      </c>
      <c r="E3" s="10">
        <f>Table2[[#This Row],[infection count, estimating 7x cases infected]]-Table2[[#This Row],[infection count estimating 5x cases infected]]</f>
        <v>92</v>
      </c>
      <c r="F3" s="10">
        <f>(Table2[[#This Row],[infection count estimating 5x cases infected]]+Table2[[#This Row],[infection count, estimating 7x cases infected]])/2</f>
        <v>276</v>
      </c>
      <c r="G3" s="15">
        <f>Table2[[#This Row],[infection count estimating 5x cases infected]]/$O$3</f>
        <v>2.4916853543068239E-3</v>
      </c>
      <c r="H3" s="15">
        <f>Table2[[#This Row],[infection count, estimating 7x cases infected]]/$O$3</f>
        <v>3.4883594960295537E-3</v>
      </c>
      <c r="I3" s="15">
        <f>Table2[[#This Row],[infection percentage, estimating 7x cases infected]]-Table2[[#This Row],[infection percentage, estimating 5x cases infected]]</f>
        <v>9.9667414172272982E-4</v>
      </c>
      <c r="J3" s="15">
        <f>(Table2[[#This Row],[infection percentage, estimating 5x cases infected]]+Table2[[#This Row],[infection percentage, estimating 7x cases infected]])/2</f>
        <v>2.990022425168189E-3</v>
      </c>
      <c r="K3" s="13">
        <f>$O$3/(Table2[[#This Row],[cases]]*5)</f>
        <v>401.33478260869566</v>
      </c>
      <c r="L3" s="13">
        <f>$O$3/(Table2[[#This Row],[cases]]*7)</f>
        <v>286.66770186335401</v>
      </c>
      <c r="M3" s="3">
        <f>Table2[[#This Row],[1-in-X odds, estimating 5x cases infected]]-Table2[[#This Row],[1-in-X odds, estimating 7x cases infected]]</f>
        <v>114.66708074534165</v>
      </c>
      <c r="N3" s="3">
        <f>(Table2[[#This Row],[1-in-X odds, estimating 5x cases infected]]+Table2[[#This Row],[1-in-X odds, estimating 7x cases infected]])/2</f>
        <v>344.00124223602484</v>
      </c>
      <c r="O3" s="3">
        <v>92307</v>
      </c>
    </row>
    <row r="4" spans="1:15" x14ac:dyDescent="0.2">
      <c r="A4" s="9">
        <v>43915</v>
      </c>
      <c r="B4" s="10">
        <v>63</v>
      </c>
      <c r="C4" s="10">
        <f>Table2[[#This Row],[cases]]*5</f>
        <v>315</v>
      </c>
      <c r="D4" s="10">
        <f>Table2[[#This Row],[cases]]*7</f>
        <v>441</v>
      </c>
      <c r="E4" s="10">
        <f>Table2[[#This Row],[infection count, estimating 7x cases infected]]-Table2[[#This Row],[infection count estimating 5x cases infected]]</f>
        <v>126</v>
      </c>
      <c r="F4" s="10">
        <f>(Table2[[#This Row],[infection count estimating 5x cases infected]]+Table2[[#This Row],[infection count, estimating 7x cases infected]])/2</f>
        <v>378</v>
      </c>
      <c r="G4" s="15">
        <f>Table2[[#This Row],[infection count estimating 5x cases infected]]/$O$3</f>
        <v>3.4125255939419547E-3</v>
      </c>
      <c r="H4" s="15">
        <f>Table2[[#This Row],[infection count, estimating 7x cases infected]]/$O$3</f>
        <v>4.7775358315187361E-3</v>
      </c>
      <c r="I4" s="15">
        <f>Table2[[#This Row],[infection percentage, estimating 7x cases infected]]-Table2[[#This Row],[infection percentage, estimating 5x cases infected]]</f>
        <v>1.3650102375767814E-3</v>
      </c>
      <c r="J4" s="15">
        <f>(Table2[[#This Row],[infection percentage, estimating 5x cases infected]]+Table2[[#This Row],[infection percentage, estimating 7x cases infected]])/2</f>
        <v>4.0950307127303456E-3</v>
      </c>
      <c r="K4" s="13">
        <f>$O$3/(Table2[[#This Row],[cases]]*5)</f>
        <v>293.03809523809525</v>
      </c>
      <c r="L4" s="13">
        <f>$O$3/(Table2[[#This Row],[cases]]*7)</f>
        <v>209.31292517006804</v>
      </c>
      <c r="M4" s="3">
        <f>Table2[[#This Row],[1-in-X odds, estimating 5x cases infected]]-Table2[[#This Row],[1-in-X odds, estimating 7x cases infected]]</f>
        <v>83.725170068027211</v>
      </c>
      <c r="N4" s="3">
        <f>(Table2[[#This Row],[1-in-X odds, estimating 5x cases infected]]+Table2[[#This Row],[1-in-X odds, estimating 7x cases infected]])/2</f>
        <v>251.17551020408166</v>
      </c>
      <c r="O4" s="3"/>
    </row>
    <row r="5" spans="1:15" x14ac:dyDescent="0.2">
      <c r="A5" s="9">
        <v>43916</v>
      </c>
      <c r="B5" s="10">
        <v>76</v>
      </c>
      <c r="C5" s="10">
        <f>Table2[[#This Row],[cases]]*5</f>
        <v>380</v>
      </c>
      <c r="D5" s="10">
        <f>Table2[[#This Row],[cases]]*7</f>
        <v>532</v>
      </c>
      <c r="E5" s="10">
        <f>Table2[[#This Row],[infection count, estimating 7x cases infected]]-Table2[[#This Row],[infection count estimating 5x cases infected]]</f>
        <v>152</v>
      </c>
      <c r="F5" s="10">
        <f>(Table2[[#This Row],[infection count estimating 5x cases infected]]+Table2[[#This Row],[infection count, estimating 7x cases infected]])/2</f>
        <v>456</v>
      </c>
      <c r="G5" s="15">
        <f>Table2[[#This Row],[infection count estimating 5x cases infected]]/$O$3</f>
        <v>4.116697541898231E-3</v>
      </c>
      <c r="H5" s="15">
        <f>Table2[[#This Row],[infection count, estimating 7x cases infected]]/$O$3</f>
        <v>5.7633765586575236E-3</v>
      </c>
      <c r="I5" s="15">
        <f>Table2[[#This Row],[infection percentage, estimating 7x cases infected]]-Table2[[#This Row],[infection percentage, estimating 5x cases infected]]</f>
        <v>1.6466790167592926E-3</v>
      </c>
      <c r="J5" s="15">
        <f>(Table2[[#This Row],[infection percentage, estimating 5x cases infected]]+Table2[[#This Row],[infection percentage, estimating 7x cases infected]])/2</f>
        <v>4.9400370502778769E-3</v>
      </c>
      <c r="K5" s="13">
        <f>$O$3/(Table2[[#This Row],[cases]]*5)</f>
        <v>242.91315789473686</v>
      </c>
      <c r="L5" s="13">
        <f>$O$3/(Table2[[#This Row],[cases]]*7)</f>
        <v>173.50939849624061</v>
      </c>
      <c r="M5" s="3">
        <f>Table2[[#This Row],[1-in-X odds, estimating 5x cases infected]]-Table2[[#This Row],[1-in-X odds, estimating 7x cases infected]]</f>
        <v>69.403759398496248</v>
      </c>
      <c r="N5" s="3">
        <f>(Table2[[#This Row],[1-in-X odds, estimating 5x cases infected]]+Table2[[#This Row],[1-in-X odds, estimating 7x cases infected]])/2</f>
        <v>208.21127819548872</v>
      </c>
      <c r="O5" s="3"/>
    </row>
    <row r="6" spans="1:15" x14ac:dyDescent="0.2">
      <c r="A6" s="9">
        <v>43917</v>
      </c>
      <c r="B6" s="10">
        <v>90</v>
      </c>
      <c r="C6" s="10">
        <f>Table2[[#This Row],[cases]]*5</f>
        <v>450</v>
      </c>
      <c r="D6" s="10">
        <f>Table2[[#This Row],[cases]]*7</f>
        <v>630</v>
      </c>
      <c r="E6" s="10">
        <f>Table2[[#This Row],[infection count, estimating 7x cases infected]]-Table2[[#This Row],[infection count estimating 5x cases infected]]</f>
        <v>180</v>
      </c>
      <c r="F6" s="10">
        <f>(Table2[[#This Row],[infection count estimating 5x cases infected]]+Table2[[#This Row],[infection count, estimating 7x cases infected]])/2</f>
        <v>540</v>
      </c>
      <c r="G6" s="15">
        <f>Table2[[#This Row],[infection count estimating 5x cases infected]]/$O$3</f>
        <v>4.8750365627742206E-3</v>
      </c>
      <c r="H6" s="15">
        <f>Table2[[#This Row],[infection count, estimating 7x cases infected]]/$O$3</f>
        <v>6.8250511878839093E-3</v>
      </c>
      <c r="I6" s="15">
        <f>Table2[[#This Row],[infection percentage, estimating 7x cases infected]]-Table2[[#This Row],[infection percentage, estimating 5x cases infected]]</f>
        <v>1.9500146251096888E-3</v>
      </c>
      <c r="J6" s="15">
        <f>(Table2[[#This Row],[infection percentage, estimating 5x cases infected]]+Table2[[#This Row],[infection percentage, estimating 7x cases infected]])/2</f>
        <v>5.8500438753290654E-3</v>
      </c>
      <c r="K6" s="13">
        <f>$O$3/(Table2[[#This Row],[cases]]*5)</f>
        <v>205.12666666666667</v>
      </c>
      <c r="L6" s="13">
        <f>$O$3/(Table2[[#This Row],[cases]]*7)</f>
        <v>146.51904761904763</v>
      </c>
      <c r="M6" s="3">
        <f>Table2[[#This Row],[1-in-X odds, estimating 5x cases infected]]-Table2[[#This Row],[1-in-X odds, estimating 7x cases infected]]</f>
        <v>58.607619047619039</v>
      </c>
      <c r="N6" s="3">
        <f>(Table2[[#This Row],[1-in-X odds, estimating 5x cases infected]]+Table2[[#This Row],[1-in-X odds, estimating 7x cases infected]])/2</f>
        <v>175.82285714285715</v>
      </c>
      <c r="O6" s="3"/>
    </row>
    <row r="7" spans="1:15" x14ac:dyDescent="0.2">
      <c r="A7" s="9">
        <v>43918</v>
      </c>
      <c r="B7" s="10">
        <v>118</v>
      </c>
      <c r="C7" s="10">
        <f>Table2[[#This Row],[cases]]*5</f>
        <v>590</v>
      </c>
      <c r="D7" s="10">
        <f>Table2[[#This Row],[cases]]*7</f>
        <v>826</v>
      </c>
      <c r="E7" s="10">
        <f>Table2[[#This Row],[infection count, estimating 7x cases infected]]-Table2[[#This Row],[infection count estimating 5x cases infected]]</f>
        <v>236</v>
      </c>
      <c r="F7" s="10">
        <f>(Table2[[#This Row],[infection count estimating 5x cases infected]]+Table2[[#This Row],[infection count, estimating 7x cases infected]])/2</f>
        <v>708</v>
      </c>
      <c r="G7" s="15">
        <f>Table2[[#This Row],[infection count estimating 5x cases infected]]/$O$3</f>
        <v>6.3917146045262005E-3</v>
      </c>
      <c r="H7" s="15">
        <f>Table2[[#This Row],[infection count, estimating 7x cases infected]]/$O$3</f>
        <v>8.9484004463366816E-3</v>
      </c>
      <c r="I7" s="15">
        <f>Table2[[#This Row],[infection percentage, estimating 7x cases infected]]-Table2[[#This Row],[infection percentage, estimating 5x cases infected]]</f>
        <v>2.5566858418104811E-3</v>
      </c>
      <c r="J7" s="15">
        <f>(Table2[[#This Row],[infection percentage, estimating 5x cases infected]]+Table2[[#This Row],[infection percentage, estimating 7x cases infected]])/2</f>
        <v>7.6700575254314406E-3</v>
      </c>
      <c r="K7" s="13">
        <f>$O$3/(Table2[[#This Row],[cases]]*5)</f>
        <v>156.45254237288137</v>
      </c>
      <c r="L7" s="13">
        <f>$O$3/(Table2[[#This Row],[cases]]*7)</f>
        <v>111.75181598062954</v>
      </c>
      <c r="M7" s="3">
        <f>Table2[[#This Row],[1-in-X odds, estimating 5x cases infected]]-Table2[[#This Row],[1-in-X odds, estimating 7x cases infected]]</f>
        <v>44.700726392251823</v>
      </c>
      <c r="N7" s="3">
        <f>(Table2[[#This Row],[1-in-X odds, estimating 5x cases infected]]+Table2[[#This Row],[1-in-X odds, estimating 7x cases infected]])/2</f>
        <v>134.10217917675544</v>
      </c>
      <c r="O7" s="3"/>
    </row>
    <row r="8" spans="1:15" x14ac:dyDescent="0.2">
      <c r="A8" s="9">
        <v>43919</v>
      </c>
      <c r="B8" s="10">
        <v>160</v>
      </c>
      <c r="C8" s="10">
        <f>Table2[[#This Row],[cases]]*5</f>
        <v>800</v>
      </c>
      <c r="D8" s="10">
        <f>Table2[[#This Row],[cases]]*7</f>
        <v>1120</v>
      </c>
      <c r="E8" s="10">
        <f>Table2[[#This Row],[infection count, estimating 7x cases infected]]-Table2[[#This Row],[infection count estimating 5x cases infected]]</f>
        <v>320</v>
      </c>
      <c r="F8" s="10">
        <f>(Table2[[#This Row],[infection count estimating 5x cases infected]]+Table2[[#This Row],[infection count, estimating 7x cases infected]])/2</f>
        <v>960</v>
      </c>
      <c r="G8" s="15">
        <f>Table2[[#This Row],[infection count estimating 5x cases infected]]/$O$3</f>
        <v>8.6667316671541709E-3</v>
      </c>
      <c r="H8" s="15">
        <f>Table2[[#This Row],[infection count, estimating 7x cases infected]]/$O$3</f>
        <v>1.2133424334015838E-2</v>
      </c>
      <c r="I8" s="15">
        <f>Table2[[#This Row],[infection percentage, estimating 7x cases infected]]-Table2[[#This Row],[infection percentage, estimating 5x cases infected]]</f>
        <v>3.466692666861667E-3</v>
      </c>
      <c r="J8" s="15">
        <f>(Table2[[#This Row],[infection percentage, estimating 5x cases infected]]+Table2[[#This Row],[infection percentage, estimating 7x cases infected]])/2</f>
        <v>1.0400078000585004E-2</v>
      </c>
      <c r="K8" s="13">
        <f>$O$3/(Table2[[#This Row],[cases]]*5)</f>
        <v>115.38375000000001</v>
      </c>
      <c r="L8" s="13">
        <f>$O$3/(Table2[[#This Row],[cases]]*7)</f>
        <v>82.416964285714286</v>
      </c>
      <c r="M8" s="3">
        <f>Table2[[#This Row],[1-in-X odds, estimating 5x cases infected]]-Table2[[#This Row],[1-in-X odds, estimating 7x cases infected]]</f>
        <v>32.96678571428572</v>
      </c>
      <c r="N8" s="3">
        <f>(Table2[[#This Row],[1-in-X odds, estimating 5x cases infected]]+Table2[[#This Row],[1-in-X odds, estimating 7x cases infected]])/2</f>
        <v>98.900357142857146</v>
      </c>
      <c r="O8" s="3"/>
    </row>
    <row r="9" spans="1:15" x14ac:dyDescent="0.2">
      <c r="A9" s="9">
        <v>43920</v>
      </c>
      <c r="B9" s="10">
        <v>197</v>
      </c>
      <c r="C9" s="10">
        <f>Table2[[#This Row],[cases]]*5</f>
        <v>985</v>
      </c>
      <c r="D9" s="10">
        <f>Table2[[#This Row],[cases]]*7</f>
        <v>1379</v>
      </c>
      <c r="E9" s="10">
        <f>Table2[[#This Row],[infection count, estimating 7x cases infected]]-Table2[[#This Row],[infection count estimating 5x cases infected]]</f>
        <v>394</v>
      </c>
      <c r="F9" s="10">
        <f>(Table2[[#This Row],[infection count estimating 5x cases infected]]+Table2[[#This Row],[infection count, estimating 7x cases infected]])/2</f>
        <v>1182</v>
      </c>
      <c r="G9" s="15">
        <f>Table2[[#This Row],[infection count estimating 5x cases infected]]/$O$3</f>
        <v>1.0670913365183572E-2</v>
      </c>
      <c r="H9" s="15">
        <f>Table2[[#This Row],[infection count, estimating 7x cases infected]]/$O$3</f>
        <v>1.4939278711257001E-2</v>
      </c>
      <c r="I9" s="15">
        <f>Table2[[#This Row],[infection percentage, estimating 7x cases infected]]-Table2[[#This Row],[infection percentage, estimating 5x cases infected]]</f>
        <v>4.26836534607343E-3</v>
      </c>
      <c r="J9" s="15">
        <f>(Table2[[#This Row],[infection percentage, estimating 5x cases infected]]+Table2[[#This Row],[infection percentage, estimating 7x cases infected]])/2</f>
        <v>1.2805096038220286E-2</v>
      </c>
      <c r="K9" s="13">
        <f>$O$3/(Table2[[#This Row],[cases]]*5)</f>
        <v>93.712690355329954</v>
      </c>
      <c r="L9" s="13">
        <f>$O$3/(Table2[[#This Row],[cases]]*7)</f>
        <v>66.93763596809282</v>
      </c>
      <c r="M9" s="3">
        <f>Table2[[#This Row],[1-in-X odds, estimating 5x cases infected]]-Table2[[#This Row],[1-in-X odds, estimating 7x cases infected]]</f>
        <v>26.775054387237134</v>
      </c>
      <c r="N9" s="3">
        <f>(Table2[[#This Row],[1-in-X odds, estimating 5x cases infected]]+Table2[[#This Row],[1-in-X odds, estimating 7x cases infected]])/2</f>
        <v>80.325163161711387</v>
      </c>
      <c r="O9" s="3"/>
    </row>
    <row r="10" spans="1:15" x14ac:dyDescent="0.2">
      <c r="A10" s="9">
        <v>43921</v>
      </c>
      <c r="B10" s="10">
        <v>238</v>
      </c>
      <c r="C10" s="10">
        <f>Table2[[#This Row],[cases]]*5</f>
        <v>1190</v>
      </c>
      <c r="D10" s="10">
        <f>Table2[[#This Row],[cases]]*7</f>
        <v>1666</v>
      </c>
      <c r="E10" s="10">
        <f>Table2[[#This Row],[infection count, estimating 7x cases infected]]-Table2[[#This Row],[infection count estimating 5x cases infected]]</f>
        <v>476</v>
      </c>
      <c r="F10" s="10">
        <f>(Table2[[#This Row],[infection count estimating 5x cases infected]]+Table2[[#This Row],[infection count, estimating 7x cases infected]])/2</f>
        <v>1428</v>
      </c>
      <c r="G10" s="15">
        <f>Table2[[#This Row],[infection count estimating 5x cases infected]]/$O$3</f>
        <v>1.2891763354891828E-2</v>
      </c>
      <c r="H10" s="15">
        <f>Table2[[#This Row],[infection count, estimating 7x cases infected]]/$O$3</f>
        <v>1.804846869684856E-2</v>
      </c>
      <c r="I10" s="15">
        <f>Table2[[#This Row],[infection percentage, estimating 7x cases infected]]-Table2[[#This Row],[infection percentage, estimating 5x cases infected]]</f>
        <v>5.1567053419567313E-3</v>
      </c>
      <c r="J10" s="15">
        <f>(Table2[[#This Row],[infection percentage, estimating 5x cases infected]]+Table2[[#This Row],[infection percentage, estimating 7x cases infected]])/2</f>
        <v>1.5470116025870194E-2</v>
      </c>
      <c r="K10" s="13">
        <f>$O$3/(Table2[[#This Row],[cases]]*5)</f>
        <v>77.568907563025206</v>
      </c>
      <c r="L10" s="13">
        <f>$O$3/(Table2[[#This Row],[cases]]*7)</f>
        <v>55.406362545018006</v>
      </c>
      <c r="M10" s="3">
        <f>Table2[[#This Row],[1-in-X odds, estimating 5x cases infected]]-Table2[[#This Row],[1-in-X odds, estimating 7x cases infected]]</f>
        <v>22.162545018007201</v>
      </c>
      <c r="N10" s="3">
        <f>(Table2[[#This Row],[1-in-X odds, estimating 5x cases infected]]+Table2[[#This Row],[1-in-X odds, estimating 7x cases infected]])/2</f>
        <v>66.487635054021609</v>
      </c>
      <c r="O10" s="3"/>
    </row>
    <row r="11" spans="1:15" x14ac:dyDescent="0.2">
      <c r="A11" s="9">
        <v>43922</v>
      </c>
      <c r="B11" s="10">
        <v>266</v>
      </c>
      <c r="C11" s="10">
        <f>Table2[[#This Row],[cases]]*5</f>
        <v>1330</v>
      </c>
      <c r="D11" s="10">
        <f>Table2[[#This Row],[cases]]*7</f>
        <v>1862</v>
      </c>
      <c r="E11" s="10">
        <f>Table2[[#This Row],[infection count, estimating 7x cases infected]]-Table2[[#This Row],[infection count estimating 5x cases infected]]</f>
        <v>532</v>
      </c>
      <c r="F11" s="10">
        <f>(Table2[[#This Row],[infection count estimating 5x cases infected]]+Table2[[#This Row],[infection count, estimating 7x cases infected]])/2</f>
        <v>1596</v>
      </c>
      <c r="G11" s="15">
        <f>Table2[[#This Row],[infection count estimating 5x cases infected]]/$O$3</f>
        <v>1.4408441396643807E-2</v>
      </c>
      <c r="H11" s="15">
        <f>Table2[[#This Row],[infection count, estimating 7x cases infected]]/$O$3</f>
        <v>2.0171817955301333E-2</v>
      </c>
      <c r="I11" s="15">
        <f>Table2[[#This Row],[infection percentage, estimating 7x cases infected]]-Table2[[#This Row],[infection percentage, estimating 5x cases infected]]</f>
        <v>5.7633765586575254E-3</v>
      </c>
      <c r="J11" s="15">
        <f>(Table2[[#This Row],[infection percentage, estimating 5x cases infected]]+Table2[[#This Row],[infection percentage, estimating 7x cases infected]])/2</f>
        <v>1.7290129675972571E-2</v>
      </c>
      <c r="K11" s="13">
        <f>$O$3/(Table2[[#This Row],[cases]]*5)</f>
        <v>69.403759398496234</v>
      </c>
      <c r="L11" s="13">
        <f>$O$3/(Table2[[#This Row],[cases]]*7)</f>
        <v>49.574113856068742</v>
      </c>
      <c r="M11" s="3">
        <f>Table2[[#This Row],[1-in-X odds, estimating 5x cases infected]]-Table2[[#This Row],[1-in-X odds, estimating 7x cases infected]]</f>
        <v>19.829645542427492</v>
      </c>
      <c r="N11" s="3">
        <f>(Table2[[#This Row],[1-in-X odds, estimating 5x cases infected]]+Table2[[#This Row],[1-in-X odds, estimating 7x cases infected]])/2</f>
        <v>59.488936627282484</v>
      </c>
      <c r="O11" s="3"/>
    </row>
    <row r="12" spans="1:15" x14ac:dyDescent="0.2">
      <c r="A12" s="9">
        <v>43923</v>
      </c>
      <c r="B12" s="10">
        <v>294</v>
      </c>
      <c r="C12" s="10">
        <f>Table2[[#This Row],[cases]]*5</f>
        <v>1470</v>
      </c>
      <c r="D12" s="10">
        <f>Table2[[#This Row],[cases]]*7</f>
        <v>2058</v>
      </c>
      <c r="E12" s="10">
        <f>Table2[[#This Row],[infection count, estimating 7x cases infected]]-Table2[[#This Row],[infection count estimating 5x cases infected]]</f>
        <v>588</v>
      </c>
      <c r="F12" s="10">
        <f>(Table2[[#This Row],[infection count estimating 5x cases infected]]+Table2[[#This Row],[infection count, estimating 7x cases infected]])/2</f>
        <v>1764</v>
      </c>
      <c r="G12" s="15">
        <f>Table2[[#This Row],[infection count estimating 5x cases infected]]/$O$3</f>
        <v>1.5925119438395786E-2</v>
      </c>
      <c r="H12" s="15">
        <f>Table2[[#This Row],[infection count, estimating 7x cases infected]]/$O$3</f>
        <v>2.2295167213754102E-2</v>
      </c>
      <c r="I12" s="15">
        <f>Table2[[#This Row],[infection percentage, estimating 7x cases infected]]-Table2[[#This Row],[infection percentage, estimating 5x cases infected]]</f>
        <v>6.370047775358316E-3</v>
      </c>
      <c r="J12" s="15">
        <f>(Table2[[#This Row],[infection percentage, estimating 5x cases infected]]+Table2[[#This Row],[infection percentage, estimating 7x cases infected]])/2</f>
        <v>1.9110143326074944E-2</v>
      </c>
      <c r="K12" s="13">
        <f>$O$3/(Table2[[#This Row],[cases]]*5)</f>
        <v>62.793877551020408</v>
      </c>
      <c r="L12" s="13">
        <f>$O$3/(Table2[[#This Row],[cases]]*7)</f>
        <v>44.852769679300295</v>
      </c>
      <c r="M12" s="3">
        <f>Table2[[#This Row],[1-in-X odds, estimating 5x cases infected]]-Table2[[#This Row],[1-in-X odds, estimating 7x cases infected]]</f>
        <v>17.941107871720114</v>
      </c>
      <c r="N12" s="3">
        <f>(Table2[[#This Row],[1-in-X odds, estimating 5x cases infected]]+Table2[[#This Row],[1-in-X odds, estimating 7x cases infected]])/2</f>
        <v>53.823323615160348</v>
      </c>
      <c r="O12" s="3"/>
    </row>
    <row r="13" spans="1:15" x14ac:dyDescent="0.2">
      <c r="A13" s="9">
        <v>43924</v>
      </c>
      <c r="B13" s="10">
        <v>310</v>
      </c>
      <c r="C13" s="10">
        <f>Table2[[#This Row],[cases]]*5</f>
        <v>1550</v>
      </c>
      <c r="D13" s="10">
        <f>Table2[[#This Row],[cases]]*7</f>
        <v>2170</v>
      </c>
      <c r="E13" s="10">
        <f>Table2[[#This Row],[infection count, estimating 7x cases infected]]-Table2[[#This Row],[infection count estimating 5x cases infected]]</f>
        <v>620</v>
      </c>
      <c r="F13" s="10">
        <f>(Table2[[#This Row],[infection count estimating 5x cases infected]]+Table2[[#This Row],[infection count, estimating 7x cases infected]])/2</f>
        <v>1860</v>
      </c>
      <c r="G13" s="15">
        <f>Table2[[#This Row],[infection count estimating 5x cases infected]]/$O$3</f>
        <v>1.6791792605111204E-2</v>
      </c>
      <c r="H13" s="15">
        <f>Table2[[#This Row],[infection count, estimating 7x cases infected]]/$O$3</f>
        <v>2.3508509647155687E-2</v>
      </c>
      <c r="I13" s="15">
        <f>Table2[[#This Row],[infection percentage, estimating 7x cases infected]]-Table2[[#This Row],[infection percentage, estimating 5x cases infected]]</f>
        <v>6.716717042044483E-3</v>
      </c>
      <c r="J13" s="15">
        <f>(Table2[[#This Row],[infection percentage, estimating 5x cases infected]]+Table2[[#This Row],[infection percentage, estimating 7x cases infected]])/2</f>
        <v>2.0150151126133446E-2</v>
      </c>
      <c r="K13" s="13">
        <f>$O$3/(Table2[[#This Row],[cases]]*5)</f>
        <v>59.552903225806453</v>
      </c>
      <c r="L13" s="13">
        <f>$O$3/(Table2[[#This Row],[cases]]*7)</f>
        <v>42.537788018433183</v>
      </c>
      <c r="M13" s="3">
        <f>Table2[[#This Row],[1-in-X odds, estimating 5x cases infected]]-Table2[[#This Row],[1-in-X odds, estimating 7x cases infected]]</f>
        <v>17.01511520737327</v>
      </c>
      <c r="N13" s="3">
        <f>(Table2[[#This Row],[1-in-X odds, estimating 5x cases infected]]+Table2[[#This Row],[1-in-X odds, estimating 7x cases infected]])/2</f>
        <v>51.045345622119818</v>
      </c>
      <c r="O13" s="3"/>
    </row>
    <row r="14" spans="1:15" x14ac:dyDescent="0.2">
      <c r="A14" s="9">
        <v>43925</v>
      </c>
      <c r="B14" s="10">
        <v>347</v>
      </c>
      <c r="C14" s="10">
        <f>Table2[[#This Row],[cases]]*5</f>
        <v>1735</v>
      </c>
      <c r="D14" s="10">
        <f>Table2[[#This Row],[cases]]*7</f>
        <v>2429</v>
      </c>
      <c r="E14" s="10">
        <f>Table2[[#This Row],[infection count, estimating 7x cases infected]]-Table2[[#This Row],[infection count estimating 5x cases infected]]</f>
        <v>694</v>
      </c>
      <c r="F14" s="10">
        <f>(Table2[[#This Row],[infection count estimating 5x cases infected]]+Table2[[#This Row],[infection count, estimating 7x cases infected]])/2</f>
        <v>2082</v>
      </c>
      <c r="G14" s="15">
        <f>Table2[[#This Row],[infection count estimating 5x cases infected]]/$O$3</f>
        <v>1.8795974303140606E-2</v>
      </c>
      <c r="H14" s="15">
        <f>Table2[[#This Row],[infection count, estimating 7x cases infected]]/$O$3</f>
        <v>2.6314364024396849E-2</v>
      </c>
      <c r="I14" s="15">
        <f>Table2[[#This Row],[infection percentage, estimating 7x cases infected]]-Table2[[#This Row],[infection percentage, estimating 5x cases infected]]</f>
        <v>7.5183897212562426E-3</v>
      </c>
      <c r="J14" s="15">
        <f>(Table2[[#This Row],[infection percentage, estimating 5x cases infected]]+Table2[[#This Row],[infection percentage, estimating 7x cases infected]])/2</f>
        <v>2.2555169163768728E-2</v>
      </c>
      <c r="K14" s="13">
        <f>$O$3/(Table2[[#This Row],[cases]]*5)</f>
        <v>53.2028818443804</v>
      </c>
      <c r="L14" s="13">
        <f>$O$3/(Table2[[#This Row],[cases]]*7)</f>
        <v>38.002058460271719</v>
      </c>
      <c r="M14" s="3">
        <f>Table2[[#This Row],[1-in-X odds, estimating 5x cases infected]]-Table2[[#This Row],[1-in-X odds, estimating 7x cases infected]]</f>
        <v>15.200823384108681</v>
      </c>
      <c r="N14" s="3">
        <f>(Table2[[#This Row],[1-in-X odds, estimating 5x cases infected]]+Table2[[#This Row],[1-in-X odds, estimating 7x cases infected]])/2</f>
        <v>45.602470152326063</v>
      </c>
      <c r="O14" s="3"/>
    </row>
    <row r="15" spans="1:15" x14ac:dyDescent="0.2">
      <c r="A15" s="9">
        <v>43926</v>
      </c>
      <c r="B15" s="10">
        <v>365</v>
      </c>
      <c r="C15" s="10">
        <f>Table2[[#This Row],[cases]]*5</f>
        <v>1825</v>
      </c>
      <c r="D15" s="10">
        <f>Table2[[#This Row],[cases]]*7</f>
        <v>2555</v>
      </c>
      <c r="E15" s="10">
        <f>Table2[[#This Row],[infection count, estimating 7x cases infected]]-Table2[[#This Row],[infection count estimating 5x cases infected]]</f>
        <v>730</v>
      </c>
      <c r="F15" s="10">
        <f>(Table2[[#This Row],[infection count estimating 5x cases infected]]+Table2[[#This Row],[infection count, estimating 7x cases infected]])/2</f>
        <v>2190</v>
      </c>
      <c r="G15" s="15">
        <f>Table2[[#This Row],[infection count estimating 5x cases infected]]/$O$3</f>
        <v>1.9770981615695449E-2</v>
      </c>
      <c r="H15" s="15">
        <f>Table2[[#This Row],[infection count, estimating 7x cases infected]]/$O$3</f>
        <v>2.767937426197363E-2</v>
      </c>
      <c r="I15" s="15">
        <f>Table2[[#This Row],[infection percentage, estimating 7x cases infected]]-Table2[[#This Row],[infection percentage, estimating 5x cases infected]]</f>
        <v>7.9083926462781805E-3</v>
      </c>
      <c r="J15" s="15">
        <f>(Table2[[#This Row],[infection percentage, estimating 5x cases infected]]+Table2[[#This Row],[infection percentage, estimating 7x cases infected]])/2</f>
        <v>2.3725177938834538E-2</v>
      </c>
      <c r="K15" s="13">
        <f>$O$3/(Table2[[#This Row],[cases]]*5)</f>
        <v>50.579178082191781</v>
      </c>
      <c r="L15" s="13">
        <f>$O$3/(Table2[[#This Row],[cases]]*7)</f>
        <v>36.1279843444227</v>
      </c>
      <c r="M15" s="3">
        <f>Table2[[#This Row],[1-in-X odds, estimating 5x cases infected]]-Table2[[#This Row],[1-in-X odds, estimating 7x cases infected]]</f>
        <v>14.451193737769081</v>
      </c>
      <c r="N15" s="3">
        <f>(Table2[[#This Row],[1-in-X odds, estimating 5x cases infected]]+Table2[[#This Row],[1-in-X odds, estimating 7x cases infected]])/2</f>
        <v>43.353581213307237</v>
      </c>
      <c r="O15" s="3"/>
    </row>
    <row r="16" spans="1:15" x14ac:dyDescent="0.2">
      <c r="A16" s="9">
        <v>43927</v>
      </c>
      <c r="B16" s="10">
        <v>396</v>
      </c>
      <c r="C16" s="1">
        <f>Table2[[#This Row],[cases]]*5</f>
        <v>1980</v>
      </c>
      <c r="D16" s="1">
        <f>Table2[[#This Row],[cases]]*7</f>
        <v>2772</v>
      </c>
      <c r="E16" s="1">
        <f>Table2[[#This Row],[infection count, estimating 7x cases infected]]-Table2[[#This Row],[infection count estimating 5x cases infected]]</f>
        <v>792</v>
      </c>
      <c r="F16" s="1">
        <f>(Table2[[#This Row],[infection count estimating 5x cases infected]]+Table2[[#This Row],[infection count, estimating 7x cases infected]])/2</f>
        <v>2376</v>
      </c>
      <c r="G16" s="16">
        <f>Table2[[#This Row],[infection count estimating 5x cases infected]]/$O$3</f>
        <v>2.1450160876206572E-2</v>
      </c>
      <c r="H16" s="15">
        <f>Table2[[#This Row],[infection count, estimating 7x cases infected]]/$O$3</f>
        <v>3.0030225226689199E-2</v>
      </c>
      <c r="I16" s="16">
        <f>Table2[[#This Row],[infection percentage, estimating 7x cases infected]]-Table2[[#This Row],[infection percentage, estimating 5x cases infected]]</f>
        <v>8.5800643504826274E-3</v>
      </c>
      <c r="J16" s="16">
        <f>(Table2[[#This Row],[infection percentage, estimating 5x cases infected]]+Table2[[#This Row],[infection percentage, estimating 7x cases infected]])/2</f>
        <v>2.5740193051447886E-2</v>
      </c>
      <c r="K16" s="3">
        <f>$O$3/(Table2[[#This Row],[cases]]*5)</f>
        <v>46.619696969696967</v>
      </c>
      <c r="L16" s="3">
        <f>$O$3/(Table2[[#This Row],[cases]]*7)</f>
        <v>33.299783549783548</v>
      </c>
      <c r="M16" s="3">
        <f>Table2[[#This Row],[1-in-X odds, estimating 5x cases infected]]-Table2[[#This Row],[1-in-X odds, estimating 7x cases infected]]</f>
        <v>13.319913419913419</v>
      </c>
      <c r="N16" s="3">
        <f>(Table2[[#This Row],[1-in-X odds, estimating 5x cases infected]]+Table2[[#This Row],[1-in-X odds, estimating 7x cases infected]])/2</f>
        <v>39.959740259740258</v>
      </c>
      <c r="O16" s="3"/>
    </row>
    <row r="17" spans="1:15" x14ac:dyDescent="0.2">
      <c r="A17" s="9">
        <v>43928</v>
      </c>
      <c r="B17" s="1"/>
      <c r="C17" s="1">
        <f>Table2[[#This Row],[cases]]*5</f>
        <v>0</v>
      </c>
      <c r="D17" s="1">
        <f>Table2[[#This Row],[cases]]*7</f>
        <v>0</v>
      </c>
      <c r="E17" s="1">
        <f>Table2[[#This Row],[infection count, estimating 7x cases infected]]-Table2[[#This Row],[infection count estimating 5x cases infected]]</f>
        <v>0</v>
      </c>
      <c r="F17" s="1">
        <f>(Table2[[#This Row],[infection count estimating 5x cases infected]]+Table2[[#This Row],[infection count, estimating 7x cases infected]])/2</f>
        <v>0</v>
      </c>
      <c r="G17" s="16">
        <f>Table2[[#This Row],[infection count estimating 5x cases infected]]/$O$3</f>
        <v>0</v>
      </c>
      <c r="H17" s="15">
        <f>Table2[[#This Row],[infection count, estimating 7x cases infected]]/$O$3</f>
        <v>0</v>
      </c>
      <c r="I17" s="16">
        <f>Table2[[#This Row],[infection percentage, estimating 7x cases infected]]-Table2[[#This Row],[infection percentage, estimating 5x cases infected]]</f>
        <v>0</v>
      </c>
      <c r="J17" s="16">
        <f>(Table2[[#This Row],[infection percentage, estimating 5x cases infected]]+Table2[[#This Row],[infection percentage, estimating 7x cases infected]])/2</f>
        <v>0</v>
      </c>
      <c r="K17" s="3" t="e">
        <f>$O$3/(Table2[[#This Row],[cases]]*5)</f>
        <v>#DIV/0!</v>
      </c>
      <c r="L17" s="3" t="e">
        <f>$O$3/(Table2[[#This Row],[cases]]*7)</f>
        <v>#DIV/0!</v>
      </c>
      <c r="M17" s="3" t="e">
        <f>Table2[[#This Row],[1-in-X odds, estimating 5x cases infected]]-Table2[[#This Row],[1-in-X odds, estimating 7x cases infected]]</f>
        <v>#DIV/0!</v>
      </c>
      <c r="N17" s="3" t="e">
        <f>(Table2[[#This Row],[1-in-X odds, estimating 5x cases infected]]+Table2[[#This Row],[1-in-X odds, estimating 7x cases infected]])/2</f>
        <v>#DIV/0!</v>
      </c>
      <c r="O17" s="3"/>
    </row>
    <row r="18" spans="1:15" x14ac:dyDescent="0.2">
      <c r="A18" s="9">
        <v>43929</v>
      </c>
      <c r="B18" s="1"/>
      <c r="C18" s="1">
        <f>Table2[[#This Row],[cases]]*5</f>
        <v>0</v>
      </c>
      <c r="D18" s="1">
        <f>Table2[[#This Row],[cases]]*7</f>
        <v>0</v>
      </c>
      <c r="E18" s="1">
        <f>Table2[[#This Row],[infection count, estimating 7x cases infected]]-Table2[[#This Row],[infection count estimating 5x cases infected]]</f>
        <v>0</v>
      </c>
      <c r="F18" s="1">
        <f>(Table2[[#This Row],[infection count estimating 5x cases infected]]+Table2[[#This Row],[infection count, estimating 7x cases infected]])/2</f>
        <v>0</v>
      </c>
      <c r="G18" s="16">
        <f>Table2[[#This Row],[infection count estimating 5x cases infected]]/$O$3</f>
        <v>0</v>
      </c>
      <c r="H18" s="15">
        <f>Table2[[#This Row],[infection count, estimating 7x cases infected]]/$O$3</f>
        <v>0</v>
      </c>
      <c r="I18" s="16">
        <f>Table2[[#This Row],[infection percentage, estimating 7x cases infected]]-Table2[[#This Row],[infection percentage, estimating 5x cases infected]]</f>
        <v>0</v>
      </c>
      <c r="J18" s="16">
        <f>(Table2[[#This Row],[infection percentage, estimating 5x cases infected]]+Table2[[#This Row],[infection percentage, estimating 7x cases infected]])/2</f>
        <v>0</v>
      </c>
      <c r="K18" s="3" t="e">
        <f>$O$3/(Table2[[#This Row],[cases]]*5)</f>
        <v>#DIV/0!</v>
      </c>
      <c r="L18" s="3" t="e">
        <f>$O$3/(Table2[[#This Row],[cases]]*7)</f>
        <v>#DIV/0!</v>
      </c>
      <c r="M18" s="3" t="e">
        <f>Table2[[#This Row],[1-in-X odds, estimating 5x cases infected]]-Table2[[#This Row],[1-in-X odds, estimating 7x cases infected]]</f>
        <v>#DIV/0!</v>
      </c>
      <c r="N18" s="3" t="e">
        <f>(Table2[[#This Row],[1-in-X odds, estimating 5x cases infected]]+Table2[[#This Row],[1-in-X odds, estimating 7x cases infected]])/2</f>
        <v>#DIV/0!</v>
      </c>
      <c r="O18" s="3"/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number of infections</vt:lpstr>
      <vt:lpstr>infection percentage</vt:lpstr>
      <vt:lpstr>infection odds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Porter</dc:creator>
  <cp:lastModifiedBy>Ryan Porter</cp:lastModifiedBy>
  <dcterms:created xsi:type="dcterms:W3CDTF">2020-04-06T13:55:13Z</dcterms:created>
  <dcterms:modified xsi:type="dcterms:W3CDTF">2020-04-06T22:57:24Z</dcterms:modified>
</cp:coreProperties>
</file>