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 Python\Python\RiggingCalcsTool\"/>
    </mc:Choice>
  </mc:AlternateContent>
  <xr:revisionPtr revIDLastSave="0" documentId="13_ncr:1_{7414D5B0-90E3-462E-8D6F-D3589E87133E}" xr6:coauthVersionLast="47" xr6:coauthVersionMax="47" xr10:uidLastSave="{00000000-0000-0000-0000-000000000000}"/>
  <bookViews>
    <workbookView xWindow="-12195" yWindow="-21600" windowWidth="26010" windowHeight="20985" activeTab="1" xr2:uid="{7A3C2ED0-1148-479D-88A7-9F51B0BC8950}"/>
  </bookViews>
  <sheets>
    <sheet name="Instructions" sheetId="4" r:id="rId1"/>
    <sheet name="0-Loads" sheetId="1" r:id="rId2"/>
    <sheet name="1-SlingRopeWire" sheetId="2" r:id="rId3"/>
    <sheet name="2-ShacklesHook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14" i="3"/>
  <c r="D25" i="3"/>
  <c r="D20" i="3"/>
  <c r="D18" i="3"/>
  <c r="D17" i="3"/>
  <c r="D36" i="2"/>
  <c r="D34" i="2"/>
  <c r="D29" i="2"/>
  <c r="D28" i="2"/>
  <c r="D27" i="2"/>
  <c r="D22" i="2"/>
  <c r="D17" i="2"/>
  <c r="D22" i="1"/>
  <c r="D17" i="1"/>
  <c r="D21" i="1" s="1"/>
  <c r="D23" i="3" l="1"/>
  <c r="D32" i="2"/>
  <c r="E36" i="2" l="1"/>
  <c r="E25" i="3"/>
</calcChain>
</file>

<file path=xl/sharedStrings.xml><?xml version="1.0" encoding="utf-8"?>
<sst xmlns="http://schemas.openxmlformats.org/spreadsheetml/2006/main" count="172" uniqueCount="118">
  <si>
    <t>Weight of object (t)</t>
  </si>
  <si>
    <t>Weight inaccuracy factor</t>
  </si>
  <si>
    <t>Weight of lift rigging (t)</t>
  </si>
  <si>
    <t>-</t>
  </si>
  <si>
    <t>Special weights (t)</t>
  </si>
  <si>
    <t>Static hook load</t>
  </si>
  <si>
    <t>y_con</t>
  </si>
  <si>
    <t>W_rig</t>
  </si>
  <si>
    <t>W_special</t>
  </si>
  <si>
    <t>SHL</t>
  </si>
  <si>
    <t>Dynamic hook load</t>
  </si>
  <si>
    <t>DAF</t>
  </si>
  <si>
    <t>W_lift</t>
  </si>
  <si>
    <t>Calculated as per DNV-ST-N001 16.2.5.5</t>
  </si>
  <si>
    <t>Sling loads</t>
  </si>
  <si>
    <t>Item no.</t>
  </si>
  <si>
    <t>Item description</t>
  </si>
  <si>
    <t>Header</t>
  </si>
  <si>
    <t>Figure upload</t>
  </si>
  <si>
    <t>General</t>
  </si>
  <si>
    <t>Material</t>
  </si>
  <si>
    <t>Termination</t>
  </si>
  <si>
    <t>D</t>
  </si>
  <si>
    <t>d</t>
  </si>
  <si>
    <t>D/d</t>
  </si>
  <si>
    <t>Safety factors</t>
  </si>
  <si>
    <t>SF</t>
  </si>
  <si>
    <t>Figure file name</t>
  </si>
  <si>
    <t>Loads</t>
  </si>
  <si>
    <t>Leg quantity</t>
  </si>
  <si>
    <t>CoG shift factor</t>
  </si>
  <si>
    <t>Skew load factor</t>
  </si>
  <si>
    <t>Leg angle to horizontal (deg)</t>
  </si>
  <si>
    <t>Static hook load (kN)</t>
  </si>
  <si>
    <t>Dynamic hook load (kN)</t>
  </si>
  <si>
    <t>Calculated:</t>
  </si>
  <si>
    <t>Leg 1 max. dynamic load (kN)</t>
  </si>
  <si>
    <t>Leg 2 max. dynamic load (kN)</t>
  </si>
  <si>
    <t>Leg 3 max. dynamic load (kN)</t>
  </si>
  <si>
    <t>Leg 4 max. dynamic load (kN)</t>
  </si>
  <si>
    <t>Leg max. dynamic load (kN)</t>
  </si>
  <si>
    <t>γb</t>
  </si>
  <si>
    <t>γs</t>
  </si>
  <si>
    <t>γr</t>
  </si>
  <si>
    <t>γh</t>
  </si>
  <si>
    <t>γc</t>
  </si>
  <si>
    <t>γm</t>
  </si>
  <si>
    <t>γw</t>
  </si>
  <si>
    <t>γsf1</t>
  </si>
  <si>
    <t>γsf2</t>
  </si>
  <si>
    <t>Safety factor</t>
  </si>
  <si>
    <t>Max. dynamic load on item (kN)</t>
  </si>
  <si>
    <t>F_leg1</t>
  </si>
  <si>
    <t>F_leg2</t>
  </si>
  <si>
    <t>F_leg3</t>
  </si>
  <si>
    <t>F_leg4</t>
  </si>
  <si>
    <t>F_leg</t>
  </si>
  <si>
    <t>n_leg</t>
  </si>
  <si>
    <t>leg_beta</t>
  </si>
  <si>
    <t>CoG_sf</t>
  </si>
  <si>
    <t>SKL</t>
  </si>
  <si>
    <t>F_hook</t>
  </si>
  <si>
    <t>Shape factor</t>
  </si>
  <si>
    <t>Requred MBL (kN)</t>
  </si>
  <si>
    <t>y_LF</t>
  </si>
  <si>
    <t>MBL_R</t>
  </si>
  <si>
    <t>MBL</t>
  </si>
  <si>
    <t>Minimum breaking load (kN)</t>
  </si>
  <si>
    <t>Utilization ratio</t>
  </si>
  <si>
    <t>UF</t>
  </si>
  <si>
    <t>Comments put here will be added to the report:</t>
  </si>
  <si>
    <t>Comments put here will not be added to the report</t>
  </si>
  <si>
    <t>Detailed description</t>
  </si>
  <si>
    <t>DNV-ST-N001 16.4.4</t>
  </si>
  <si>
    <t>DNV-ST-N001 16.4.3.1</t>
  </si>
  <si>
    <t>DNV-ST-N001 16.4.5</t>
  </si>
  <si>
    <t>DNV-ST-N001 16.4.7</t>
  </si>
  <si>
    <t>DNV-ST-N001 16.4.8</t>
  </si>
  <si>
    <t>DNV-ST-N001 16.4.9</t>
  </si>
  <si>
    <t>DNV-ST-N001 16.4.10</t>
  </si>
  <si>
    <t>DNV-ST-N001 16.4.6</t>
  </si>
  <si>
    <t>Sling SF 1</t>
  </si>
  <si>
    <t>Sling SF 2</t>
  </si>
  <si>
    <t>Wear factor</t>
  </si>
  <si>
    <t>Material factor</t>
  </si>
  <si>
    <t>Consequence factor</t>
  </si>
  <si>
    <t>Lifting factor</t>
  </si>
  <si>
    <t>Sling reduction factor</t>
  </si>
  <si>
    <t>Termination factor</t>
  </si>
  <si>
    <t>Bending factor</t>
  </si>
  <si>
    <t>Item diameter (mm)</t>
  </si>
  <si>
    <t>Bending diameter (mm)</t>
  </si>
  <si>
    <t>Working load limit (t)</t>
  </si>
  <si>
    <t>WLL</t>
  </si>
  <si>
    <t>Slings, ropes, wire, chain</t>
  </si>
  <si>
    <t>Safety factor on item</t>
  </si>
  <si>
    <t>ItemSF</t>
  </si>
  <si>
    <t>WLL x DAF</t>
  </si>
  <si>
    <t>Documented proof load</t>
  </si>
  <si>
    <t>Allowable load on item</t>
  </si>
  <si>
    <t>MBL/3.0</t>
  </si>
  <si>
    <t>DNV-ST-N001 16.5.2.6</t>
  </si>
  <si>
    <t>Direct input from analysis:</t>
  </si>
  <si>
    <t>General input</t>
  </si>
  <si>
    <t>Project</t>
  </si>
  <si>
    <t>Report heading</t>
  </si>
  <si>
    <t>Date</t>
  </si>
  <si>
    <t>Author</t>
  </si>
  <si>
    <t>Approver</t>
  </si>
  <si>
    <t>Other comments to be added to the report:</t>
  </si>
  <si>
    <t>Shackles, hooks, masterlinks</t>
  </si>
  <si>
    <t>Only used if no direct input is given (if all input cells above are left blank)</t>
  </si>
  <si>
    <t>DAF (calculated)</t>
  </si>
  <si>
    <t>Leave blank if unused</t>
  </si>
  <si>
    <t>Optional</t>
  </si>
  <si>
    <t>Only used if input cell in row above is left blank. Check DNV to ensure correct formula is used</t>
  </si>
  <si>
    <t>Add calcuation as per DNV if required</t>
  </si>
  <si>
    <r>
      <t xml:space="preserve">Rigging calculations
</t>
    </r>
    <r>
      <rPr>
        <sz val="11"/>
        <color theme="1"/>
        <rFont val="Aptos Narrow"/>
        <family val="2"/>
        <scheme val="minor"/>
      </rPr>
      <t xml:space="preserve">This is a template for rigging calculations as per DNV-ST-N001. It can be used together with the Rigging Calculations Report Generator app to create a structured rigging calculation report.
All calculations are done within this spreadsheet. The different sheets are described below:
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 xml:space="preserve">0-Loads
</t>
    </r>
    <r>
      <rPr>
        <sz val="11"/>
        <color theme="1"/>
        <rFont val="Aptos Narrow"/>
        <family val="2"/>
        <scheme val="minor"/>
      </rPr>
      <t>General project description and calculation/input of rigging loads.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There must always only be one of this sheet, and it cannot be renamed.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u/>
        <sz val="11"/>
        <color theme="1"/>
        <rFont val="Aptos Narrow"/>
        <family val="2"/>
        <scheme val="minor"/>
      </rPr>
      <t>1-SlingRopeWire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Used for calculation of utilization in slings, ropes, chains, wires etc.
Can be renamed
If you have several items of this type, copy the sheet
</t>
    </r>
    <r>
      <rPr>
        <b/>
        <u/>
        <sz val="11"/>
        <color theme="1"/>
        <rFont val="Aptos Narrow"/>
        <family val="2"/>
        <scheme val="minor"/>
      </rPr>
      <t>2-ShackleHooks</t>
    </r>
    <r>
      <rPr>
        <sz val="11"/>
        <color theme="1"/>
        <rFont val="Aptos Narrow"/>
        <family val="2"/>
        <scheme val="minor"/>
      </rPr>
      <t xml:space="preserve">
Used for calculation of utilization in shackles, hooks, masterlinks etc.
Can be renamed
If you have several items of this type, copy the sheet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</si>
</sst>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0" fontId="0" fillId="0" borderId="2" xfId="0" applyBorder="1"/>
    <xf numFmtId="0" fontId="1" fillId="2" borderId="2" xfId="1" applyBorder="1"/>
    <xf numFmtId="0" fontId="0" fillId="0" borderId="2" xfId="0" quotePrefix="1" applyBorder="1"/>
    <xf numFmtId="0" fontId="2" fillId="3" borderId="2" xfId="2" applyBorder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4" borderId="2" xfId="0" applyFill="1" applyBorder="1"/>
    <xf numFmtId="0" fontId="5" fillId="4" borderId="2" xfId="0" applyFont="1" applyFill="1" applyBorder="1"/>
    <xf numFmtId="0" fontId="4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2" fillId="3" borderId="6" xfId="2" applyBorder="1"/>
    <xf numFmtId="0" fontId="1" fillId="2" borderId="2" xfId="1" applyBorder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164" fontId="1" fillId="2" borderId="2" xfId="1" applyNumberFormat="1" applyBorder="1" applyAlignment="1">
      <alignment horizontal="center"/>
    </xf>
    <xf numFmtId="164" fontId="2" fillId="3" borderId="2" xfId="2" applyNumberFormat="1" applyBorder="1" applyAlignment="1">
      <alignment horizontal="center"/>
    </xf>
    <xf numFmtId="165" fontId="2" fillId="3" borderId="2" xfId="2" applyNumberFormat="1" applyBorder="1" applyAlignment="1">
      <alignment horizontal="center"/>
    </xf>
    <xf numFmtId="2" fontId="2" fillId="3" borderId="1" xfId="2" applyNumberFormat="1" applyAlignment="1">
      <alignment horizontal="center"/>
    </xf>
    <xf numFmtId="0" fontId="1" fillId="2" borderId="2" xfId="1" applyBorder="1" applyAlignment="1">
      <alignment horizontal="center"/>
    </xf>
    <xf numFmtId="164" fontId="1" fillId="2" borderId="7" xfId="1" applyNumberFormat="1" applyBorder="1" applyAlignment="1">
      <alignment horizontal="center"/>
    </xf>
    <xf numFmtId="0" fontId="1" fillId="2" borderId="3" xfId="1" applyBorder="1" applyAlignment="1">
      <alignment horizontal="center"/>
    </xf>
    <xf numFmtId="2" fontId="2" fillId="3" borderId="7" xfId="2" applyNumberFormat="1" applyBorder="1" applyAlignment="1">
      <alignment horizontal="center"/>
    </xf>
    <xf numFmtId="0" fontId="1" fillId="2" borderId="7" xfId="1" applyBorder="1" applyAlignment="1">
      <alignment horizontal="center"/>
    </xf>
    <xf numFmtId="165" fontId="2" fillId="3" borderId="7" xfId="2" applyNumberFormat="1" applyBorder="1" applyAlignment="1">
      <alignment horizontal="center"/>
    </xf>
    <xf numFmtId="0" fontId="3" fillId="0" borderId="2" xfId="3" applyBorder="1"/>
    <xf numFmtId="0" fontId="0" fillId="0" borderId="9" xfId="0" applyBorder="1"/>
    <xf numFmtId="0" fontId="0" fillId="0" borderId="10" xfId="0" applyBorder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8" xfId="0" applyFont="1" applyBorder="1"/>
    <xf numFmtId="0" fontId="2" fillId="3" borderId="2" xfId="2" applyBorder="1" applyAlignment="1">
      <alignment horizontal="center"/>
    </xf>
    <xf numFmtId="2" fontId="1" fillId="2" borderId="2" xfId="1" applyNumberFormat="1" applyBorder="1" applyAlignment="1">
      <alignment horizontal="center"/>
    </xf>
    <xf numFmtId="164" fontId="1" fillId="2" borderId="3" xfId="1" applyNumberFormat="1" applyBorder="1" applyAlignment="1">
      <alignment horizontal="center"/>
    </xf>
    <xf numFmtId="0" fontId="1" fillId="2" borderId="3" xfId="1" applyBorder="1"/>
    <xf numFmtId="0" fontId="1" fillId="2" borderId="4" xfId="1" applyBorder="1"/>
    <xf numFmtId="0" fontId="1" fillId="2" borderId="5" xfId="1" applyBorder="1"/>
    <xf numFmtId="14" fontId="1" fillId="2" borderId="3" xfId="1" applyNumberFormat="1" applyBorder="1" applyAlignment="1">
      <alignment horizontal="left"/>
    </xf>
    <xf numFmtId="0" fontId="1" fillId="2" borderId="1" xfId="1" applyAlignment="1">
      <alignment horizontal="left" vertical="top"/>
    </xf>
    <xf numFmtId="0" fontId="0" fillId="0" borderId="3" xfId="0" applyBorder="1"/>
    <xf numFmtId="0" fontId="1" fillId="2" borderId="3" xfId="1" applyBorder="1" applyAlignment="1">
      <alignment horizontal="left"/>
    </xf>
    <xf numFmtId="0" fontId="6" fillId="0" borderId="2" xfId="0" applyFont="1" applyBorder="1"/>
    <xf numFmtId="0" fontId="6" fillId="0" borderId="2" xfId="0" quotePrefix="1" applyFont="1" applyBorder="1"/>
    <xf numFmtId="0" fontId="6" fillId="4" borderId="2" xfId="0" applyFont="1" applyFill="1" applyBorder="1"/>
    <xf numFmtId="2" fontId="2" fillId="3" borderId="2" xfId="2" applyNumberFormat="1" applyBorder="1" applyAlignment="1">
      <alignment horizontal="center"/>
    </xf>
    <xf numFmtId="0" fontId="4" fillId="0" borderId="0" xfId="0" applyFont="1" applyAlignment="1">
      <alignment vertical="top" wrapText="1"/>
    </xf>
    <xf numFmtId="0" fontId="2" fillId="3" borderId="1" xfId="2" applyAlignment="1">
      <alignment horizontal="center"/>
    </xf>
  </cellXfs>
  <cellStyles count="4">
    <cellStyle name="Calculation" xfId="2" builtinId="22"/>
    <cellStyle name="Explanatory Text" xfId="3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515470</xdr:colOff>
      <xdr:row>41</xdr:row>
      <xdr:rowOff>67235</xdr:rowOff>
    </xdr:from>
    <xdr:to>
      <xdr:col>4</xdr:col>
      <xdr:colOff>1973447</xdr:colOff>
      <xdr:row>76</xdr:row>
      <xdr:rowOff>142267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302C7-3ECA-1AC7-7C0A-5E09825E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88" y="8337176"/>
          <a:ext cx="5413653" cy="6350326"/>
        </a:xfrm>
        <a:prstGeom prst="rect">
          <a:avLst/>
        </a:prstGeom>
      </xdr:spPr>
    </xdr:pic>
    <xdr:clientData/>
  </xdr:twoCellAnchor>
  <xdr:twoCellAnchor editAs="oneCell">
    <xdr:from>
      <xdr:col>4</xdr:col>
      <xdr:colOff>2644588</xdr:colOff>
      <xdr:row>41</xdr:row>
      <xdr:rowOff>123264</xdr:rowOff>
    </xdr:from>
    <xdr:to>
      <xdr:col>6</xdr:col>
      <xdr:colOff>103560</xdr:colOff>
      <xdr:row>56</xdr:row>
      <xdr:rowOff>164492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C28FD9-AE87-F608-F3FA-5A8F9D412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5382" y="8393205"/>
          <a:ext cx="5432704" cy="273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210006</xdr:colOff>
      <xdr:row>40</xdr:row>
      <xdr:rowOff>159570</xdr:rowOff>
    </xdr:from>
    <xdr:to>
      <xdr:col>3</xdr:col>
      <xdr:colOff>2554344</xdr:colOff>
      <xdr:row>75</xdr:row>
      <xdr:rowOff>11380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AB8C7-F826-BA4F-B1FE-02574E08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4" y="7152041"/>
          <a:ext cx="5470806" cy="6127103"/>
        </a:xfrm>
        <a:prstGeom prst="rect">
          <a:avLst/>
        </a:prstGeom>
      </xdr:spPr>
    </xdr:pic>
    <xdr:clientData/>
  </xdr:twoCellAnchor>
  <xdr:twoCellAnchor editAs="oneCell">
    <xdr:from>
      <xdr:col>1</xdr:col>
      <xdr:colOff>60916</xdr:colOff>
      <xdr:row>100</xdr:row>
      <xdr:rowOff>174927</xdr:rowOff>
    </xdr:from>
    <xdr:to>
      <xdr:col>3</xdr:col>
      <xdr:colOff>2410160</xdr:colOff>
      <xdr:row>113</xdr:row>
      <xdr:rowOff>63643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FF2CF-397F-DC94-FFF6-8D391282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034" y="17925045"/>
          <a:ext cx="5478887" cy="2225889"/>
        </a:xfrm>
        <a:prstGeom prst="rect">
          <a:avLst/>
        </a:prstGeom>
      </xdr:spPr>
    </xdr:pic>
    <xdr:clientData/>
  </xdr:twoCellAnchor>
  <xdr:twoCellAnchor editAs="oneCell">
    <xdr:from>
      <xdr:col>4</xdr:col>
      <xdr:colOff>187089</xdr:colOff>
      <xdr:row>83</xdr:row>
      <xdr:rowOff>91831</xdr:rowOff>
    </xdr:from>
    <xdr:to>
      <xdr:col>5</xdr:col>
      <xdr:colOff>2144681</xdr:colOff>
      <xdr:row>99</xdr:row>
      <xdr:rowOff>122905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48385-F0D2-D586-E6D7-85F290CCF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2530" y="14793949"/>
          <a:ext cx="5308151" cy="2899780"/>
        </a:xfrm>
        <a:prstGeom prst="rect">
          <a:avLst/>
        </a:prstGeom>
      </xdr:spPr>
    </xdr:pic>
    <xdr:clientData/>
  </xdr:twoCellAnchor>
  <xdr:twoCellAnchor editAs="oneCell">
    <xdr:from>
      <xdr:col>4</xdr:col>
      <xdr:colOff>504987</xdr:colOff>
      <xdr:row>40</xdr:row>
      <xdr:rowOff>66513</xdr:rowOff>
    </xdr:from>
    <xdr:to>
      <xdr:col>5</xdr:col>
      <xdr:colOff>2402251</xdr:colOff>
      <xdr:row>68</xdr:row>
      <xdr:rowOff>487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39F4F7-1682-08EE-371D-B38A7A5A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0428" y="7058984"/>
          <a:ext cx="5247823" cy="49507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40925</xdr:rowOff>
    </xdr:from>
    <xdr:to>
      <xdr:col>3</xdr:col>
      <xdr:colOff>2403211</xdr:colOff>
      <xdr:row>98</xdr:row>
      <xdr:rowOff>162575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2CBDC1-E2DD-6014-0FFC-C74FE65A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618" y="13846572"/>
          <a:ext cx="5339179" cy="3707531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268941</xdr:colOff>
      <xdr:row>71</xdr:row>
      <xdr:rowOff>11206</xdr:rowOff>
    </xdr:from>
    <xdr:to>
      <xdr:col>5</xdr:col>
      <xdr:colOff>2354261</xdr:colOff>
      <xdr:row>80</xdr:row>
      <xdr:rowOff>115323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774137-34DA-E419-2577-FCEF8A1F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382" y="12561794"/>
          <a:ext cx="5429529" cy="1717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4527-5CE2-4EC5-A4A1-6EC7395F1DEA}">
  <dimension ref="B2"/>
  <sheetViews>
    <sheetView workbookViewId="0">
      <selection activeCell="B12" sqref="B12"/>
    </sheetView>
  </sheetViews>
  <sheetFormatPr defaultRowHeight="14.5" x14ac:dyDescent="0.35"/>
  <cols>
    <col min="2" max="2" width="128.36328125" customWidth="1"/>
  </cols>
  <sheetData>
    <row r="2" spans="2:2" ht="348" x14ac:dyDescent="0.35">
      <c r="B2" s="4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1890-7B5E-4404-AEA8-20DD3CA6B61F}">
  <dimension ref="B2:F38"/>
  <sheetViews>
    <sheetView showGridLines="0" tabSelected="1" zoomScaleNormal="100" workbookViewId="0">
      <selection activeCell="F25" sqref="F25"/>
    </sheetView>
  </sheetViews>
  <sheetFormatPr defaultRowHeight="14.5" x14ac:dyDescent="0.35"/>
  <cols>
    <col min="2" max="2" width="36.54296875" customWidth="1"/>
    <col min="3" max="3" width="11.453125" customWidth="1"/>
    <col min="5" max="5" width="42.08984375" customWidth="1"/>
    <col min="6" max="6" width="71.90625" customWidth="1"/>
    <col min="7" max="7" width="56.453125" bestFit="1" customWidth="1"/>
  </cols>
  <sheetData>
    <row r="2" spans="2:6" x14ac:dyDescent="0.35">
      <c r="B2" s="1" t="s">
        <v>103</v>
      </c>
    </row>
    <row r="3" spans="2:6" x14ac:dyDescent="0.35">
      <c r="B3" s="2" t="s">
        <v>104</v>
      </c>
      <c r="C3" s="38"/>
      <c r="D3" s="39"/>
      <c r="E3" s="40"/>
    </row>
    <row r="4" spans="2:6" x14ac:dyDescent="0.35">
      <c r="B4" s="2" t="s">
        <v>105</v>
      </c>
      <c r="C4" s="38"/>
      <c r="D4" s="39"/>
      <c r="E4" s="40"/>
    </row>
    <row r="5" spans="2:6" x14ac:dyDescent="0.35">
      <c r="B5" s="2" t="s">
        <v>106</v>
      </c>
      <c r="C5" s="41"/>
      <c r="D5" s="39"/>
      <c r="E5" s="40"/>
    </row>
    <row r="6" spans="2:6" x14ac:dyDescent="0.35">
      <c r="B6" s="2" t="s">
        <v>107</v>
      </c>
      <c r="C6" s="38"/>
      <c r="D6" s="39"/>
      <c r="E6" s="40"/>
    </row>
    <row r="7" spans="2:6" x14ac:dyDescent="0.35">
      <c r="B7" s="2" t="s">
        <v>108</v>
      </c>
      <c r="C7" s="38"/>
      <c r="D7" s="39"/>
      <c r="E7" s="40"/>
    </row>
    <row r="9" spans="2:6" x14ac:dyDescent="0.35">
      <c r="B9" s="1" t="s">
        <v>18</v>
      </c>
    </row>
    <row r="10" spans="2:6" x14ac:dyDescent="0.35">
      <c r="B10" s="43" t="s">
        <v>27</v>
      </c>
      <c r="C10" s="44"/>
      <c r="D10" s="39"/>
      <c r="E10" s="40"/>
      <c r="F10" s="33" t="s">
        <v>114</v>
      </c>
    </row>
    <row r="12" spans="2:6" x14ac:dyDescent="0.35">
      <c r="B12" s="1" t="s">
        <v>5</v>
      </c>
      <c r="C12" s="1"/>
      <c r="E12" s="33" t="s">
        <v>70</v>
      </c>
      <c r="F12" t="s">
        <v>71</v>
      </c>
    </row>
    <row r="13" spans="2:6" x14ac:dyDescent="0.35">
      <c r="B13" s="2" t="s">
        <v>0</v>
      </c>
      <c r="C13" s="2" t="s">
        <v>12</v>
      </c>
      <c r="D13" s="3"/>
      <c r="E13" s="2"/>
      <c r="F13" s="45"/>
    </row>
    <row r="14" spans="2:6" x14ac:dyDescent="0.35">
      <c r="B14" s="2" t="s">
        <v>1</v>
      </c>
      <c r="C14" s="4" t="s">
        <v>6</v>
      </c>
      <c r="D14" s="3"/>
      <c r="E14" s="4"/>
      <c r="F14" s="46"/>
    </row>
    <row r="15" spans="2:6" x14ac:dyDescent="0.35">
      <c r="B15" s="2" t="s">
        <v>2</v>
      </c>
      <c r="C15" s="2" t="s">
        <v>7</v>
      </c>
      <c r="D15" s="3"/>
      <c r="E15" s="2"/>
      <c r="F15" s="45"/>
    </row>
    <row r="16" spans="2:6" x14ac:dyDescent="0.35">
      <c r="B16" s="2" t="s">
        <v>4</v>
      </c>
      <c r="C16" s="2" t="s">
        <v>8</v>
      </c>
      <c r="D16" s="3"/>
      <c r="E16" s="2"/>
      <c r="F16" s="45"/>
    </row>
    <row r="17" spans="2:6" x14ac:dyDescent="0.35">
      <c r="B17" s="2" t="s">
        <v>33</v>
      </c>
      <c r="C17" s="2" t="s">
        <v>9</v>
      </c>
      <c r="D17" s="5" t="str">
        <f>IF(D13="","",9.81*(D13*D14+D15+D16))</f>
        <v/>
      </c>
      <c r="E17" s="2"/>
      <c r="F17" s="45"/>
    </row>
    <row r="18" spans="2:6" x14ac:dyDescent="0.35">
      <c r="F18" s="33"/>
    </row>
    <row r="19" spans="2:6" x14ac:dyDescent="0.35">
      <c r="B19" s="1" t="s">
        <v>10</v>
      </c>
      <c r="C19" s="1"/>
      <c r="F19" s="33"/>
    </row>
    <row r="20" spans="2:6" x14ac:dyDescent="0.35">
      <c r="B20" s="2" t="s">
        <v>11</v>
      </c>
      <c r="C20" s="2" t="s">
        <v>11</v>
      </c>
      <c r="D20" s="3"/>
      <c r="E20" s="2"/>
      <c r="F20" s="45"/>
    </row>
    <row r="21" spans="2:6" x14ac:dyDescent="0.35">
      <c r="B21" s="2" t="s">
        <v>112</v>
      </c>
      <c r="C21" s="2" t="s">
        <v>11</v>
      </c>
      <c r="D21" s="5" t="str">
        <f>IF(D17="","",1+0.25*SQRT(100/D17))</f>
        <v/>
      </c>
      <c r="E21" s="2" t="s">
        <v>13</v>
      </c>
      <c r="F21" s="45" t="s">
        <v>115</v>
      </c>
    </row>
    <row r="22" spans="2:6" x14ac:dyDescent="0.35">
      <c r="B22" s="2" t="s">
        <v>34</v>
      </c>
      <c r="C22" s="2" t="s">
        <v>61</v>
      </c>
      <c r="D22" s="15" t="str">
        <f>IF(D17="","",IF(D20="",D21*D17,D17*D20))</f>
        <v/>
      </c>
      <c r="E22" s="2"/>
      <c r="F22" s="45"/>
    </row>
    <row r="23" spans="2:6" x14ac:dyDescent="0.35">
      <c r="F23" s="33"/>
    </row>
    <row r="24" spans="2:6" x14ac:dyDescent="0.35">
      <c r="B24" s="1" t="s">
        <v>14</v>
      </c>
      <c r="C24" s="1"/>
      <c r="F24" s="33"/>
    </row>
    <row r="25" spans="2:6" x14ac:dyDescent="0.35">
      <c r="B25" s="9" t="s">
        <v>102</v>
      </c>
      <c r="C25" s="9"/>
      <c r="D25" s="8"/>
      <c r="E25" s="8"/>
      <c r="F25" s="47"/>
    </row>
    <row r="26" spans="2:6" x14ac:dyDescent="0.35">
      <c r="B26" s="2" t="s">
        <v>36</v>
      </c>
      <c r="C26" s="2" t="s">
        <v>52</v>
      </c>
      <c r="D26" s="3"/>
      <c r="E26" s="2"/>
      <c r="F26" s="45"/>
    </row>
    <row r="27" spans="2:6" x14ac:dyDescent="0.35">
      <c r="B27" s="2" t="s">
        <v>37</v>
      </c>
      <c r="C27" s="2" t="s">
        <v>53</v>
      </c>
      <c r="D27" s="3"/>
      <c r="E27" s="2"/>
      <c r="F27" s="45"/>
    </row>
    <row r="28" spans="2:6" x14ac:dyDescent="0.35">
      <c r="B28" s="2" t="s">
        <v>38</v>
      </c>
      <c r="C28" s="2" t="s">
        <v>54</v>
      </c>
      <c r="D28" s="3"/>
      <c r="E28" s="2"/>
      <c r="F28" s="45"/>
    </row>
    <row r="29" spans="2:6" x14ac:dyDescent="0.35">
      <c r="B29" s="2" t="s">
        <v>39</v>
      </c>
      <c r="C29" s="2" t="s">
        <v>55</v>
      </c>
      <c r="D29" s="3"/>
      <c r="E29" s="2"/>
      <c r="F29" s="45"/>
    </row>
    <row r="30" spans="2:6" x14ac:dyDescent="0.35">
      <c r="B30" s="9" t="s">
        <v>35</v>
      </c>
      <c r="C30" s="9"/>
      <c r="D30" s="8"/>
      <c r="E30" s="8"/>
      <c r="F30" s="47"/>
    </row>
    <row r="31" spans="2:6" x14ac:dyDescent="0.35">
      <c r="B31" s="2" t="s">
        <v>29</v>
      </c>
      <c r="C31" s="2" t="s">
        <v>57</v>
      </c>
      <c r="D31" s="3"/>
      <c r="E31" s="2"/>
      <c r="F31" s="45" t="s">
        <v>111</v>
      </c>
    </row>
    <row r="32" spans="2:6" x14ac:dyDescent="0.35">
      <c r="B32" s="2" t="s">
        <v>32</v>
      </c>
      <c r="C32" s="2" t="s">
        <v>58</v>
      </c>
      <c r="D32" s="3"/>
      <c r="E32" s="2"/>
      <c r="F32" s="45" t="s">
        <v>111</v>
      </c>
    </row>
    <row r="33" spans="2:6" x14ac:dyDescent="0.35">
      <c r="B33" s="2" t="s">
        <v>30</v>
      </c>
      <c r="C33" s="2" t="s">
        <v>59</v>
      </c>
      <c r="D33" s="3"/>
      <c r="E33" s="2"/>
      <c r="F33" s="45" t="s">
        <v>111</v>
      </c>
    </row>
    <row r="34" spans="2:6" x14ac:dyDescent="0.35">
      <c r="B34" s="2" t="s">
        <v>31</v>
      </c>
      <c r="C34" s="2" t="s">
        <v>60</v>
      </c>
      <c r="D34" s="3"/>
      <c r="E34" s="2"/>
      <c r="F34" s="45" t="s">
        <v>111</v>
      </c>
    </row>
    <row r="35" spans="2:6" x14ac:dyDescent="0.35">
      <c r="B35" s="2" t="s">
        <v>40</v>
      </c>
      <c r="C35" s="2" t="s">
        <v>56</v>
      </c>
      <c r="D35" s="5" t="str">
        <f>IF(D31="","",(D22*D33*D34)/(D31*SIN(RADIANS(D32))))</f>
        <v/>
      </c>
      <c r="E35" s="2"/>
      <c r="F35" s="45" t="s">
        <v>111</v>
      </c>
    </row>
    <row r="37" spans="2:6" x14ac:dyDescent="0.35">
      <c r="B37" s="17" t="s">
        <v>109</v>
      </c>
    </row>
    <row r="38" spans="2:6" ht="86" customHeight="1" x14ac:dyDescent="0.35">
      <c r="B38" s="4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66CF-E7E2-4F86-B303-C9C2A93C103E}">
  <dimension ref="A1:BB39"/>
  <sheetViews>
    <sheetView showGridLines="0" zoomScale="85" zoomScaleNormal="85" workbookViewId="0">
      <selection activeCell="E9" sqref="E9"/>
    </sheetView>
  </sheetViews>
  <sheetFormatPr defaultRowHeight="14.5" x14ac:dyDescent="0.35"/>
  <cols>
    <col min="2" max="2" width="35.36328125" customWidth="1"/>
    <col min="3" max="3" width="9.453125" customWidth="1"/>
    <col min="4" max="4" width="44.26953125" customWidth="1"/>
    <col min="5" max="5" width="48" customWidth="1"/>
    <col min="6" max="6" width="42.81640625" customWidth="1"/>
  </cols>
  <sheetData>
    <row r="1" spans="1:54" x14ac:dyDescent="0.35">
      <c r="A1" s="34" t="s">
        <v>94</v>
      </c>
      <c r="B1" s="30"/>
      <c r="C1" s="30"/>
      <c r="D1" s="30"/>
      <c r="E1" s="30"/>
      <c r="F1" s="30"/>
      <c r="G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/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/>
      <c r="BB5" t="s">
        <v>53</v>
      </c>
    </row>
    <row r="6" spans="1:54" x14ac:dyDescent="0.35">
      <c r="A6" s="31"/>
      <c r="B6" s="2" t="s">
        <v>72</v>
      </c>
      <c r="C6" s="14"/>
      <c r="D6" s="23"/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  <c r="E9" s="33" t="s">
        <v>114</v>
      </c>
    </row>
    <row r="10" spans="1:54" x14ac:dyDescent="0.35">
      <c r="A10" s="31"/>
      <c r="C10" s="6"/>
      <c r="D10" s="6"/>
    </row>
    <row r="11" spans="1:54" x14ac:dyDescent="0.35">
      <c r="A11" s="31"/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A12" s="31"/>
      <c r="B12" s="2" t="s">
        <v>67</v>
      </c>
      <c r="C12" s="13" t="s">
        <v>66</v>
      </c>
      <c r="D12" s="24"/>
      <c r="E12" s="2"/>
      <c r="F12" s="29"/>
    </row>
    <row r="13" spans="1:54" x14ac:dyDescent="0.35">
      <c r="A13" s="31"/>
      <c r="B13" s="2" t="s">
        <v>20</v>
      </c>
      <c r="C13" s="14" t="s">
        <v>3</v>
      </c>
      <c r="D13" s="25"/>
      <c r="E13" s="2"/>
      <c r="F13" s="29"/>
    </row>
    <row r="14" spans="1:54" x14ac:dyDescent="0.35">
      <c r="A14" s="31"/>
      <c r="B14" s="2" t="s">
        <v>21</v>
      </c>
      <c r="C14" s="14" t="s">
        <v>3</v>
      </c>
      <c r="D14" s="25"/>
      <c r="E14" s="2"/>
      <c r="F14" s="29"/>
    </row>
    <row r="15" spans="1:54" x14ac:dyDescent="0.35">
      <c r="A15" s="31"/>
      <c r="B15" s="2" t="s">
        <v>91</v>
      </c>
      <c r="C15" s="13" t="s">
        <v>22</v>
      </c>
      <c r="D15" s="25"/>
      <c r="E15" s="2"/>
      <c r="F15" s="29" t="s">
        <v>113</v>
      </c>
    </row>
    <row r="16" spans="1:54" x14ac:dyDescent="0.35">
      <c r="A16" s="31"/>
      <c r="B16" s="2" t="s">
        <v>90</v>
      </c>
      <c r="C16" s="13" t="s">
        <v>23</v>
      </c>
      <c r="D16" s="25"/>
      <c r="E16" s="2"/>
      <c r="F16" s="29" t="s">
        <v>113</v>
      </c>
    </row>
    <row r="17" spans="1:6" x14ac:dyDescent="0.35">
      <c r="A17" s="31"/>
      <c r="B17" s="2" t="s">
        <v>24</v>
      </c>
      <c r="C17" s="13" t="s">
        <v>24</v>
      </c>
      <c r="D17" s="25" t="str">
        <f>IF(D15="","",D15/D16)</f>
        <v/>
      </c>
      <c r="E17" s="2"/>
      <c r="F17" s="29" t="s">
        <v>113</v>
      </c>
    </row>
    <row r="18" spans="1:6" x14ac:dyDescent="0.35">
      <c r="A18" s="31"/>
      <c r="C18" s="6"/>
    </row>
    <row r="19" spans="1:6" x14ac:dyDescent="0.35">
      <c r="A19" s="31"/>
      <c r="B19" s="1" t="s">
        <v>25</v>
      </c>
      <c r="C19" s="32"/>
    </row>
    <row r="20" spans="1:6" x14ac:dyDescent="0.35">
      <c r="A20" s="31"/>
      <c r="B20" s="11" t="s">
        <v>89</v>
      </c>
      <c r="C20" s="12" t="s">
        <v>41</v>
      </c>
      <c r="D20" s="19"/>
      <c r="E20" s="2" t="s">
        <v>77</v>
      </c>
      <c r="F20" s="29" t="s">
        <v>116</v>
      </c>
    </row>
    <row r="21" spans="1:6" x14ac:dyDescent="0.35">
      <c r="A21" s="31"/>
      <c r="B21" s="11" t="s">
        <v>88</v>
      </c>
      <c r="C21" s="12" t="s">
        <v>42</v>
      </c>
      <c r="D21" s="19"/>
      <c r="E21" s="2" t="s">
        <v>76</v>
      </c>
      <c r="F21" s="29"/>
    </row>
    <row r="22" spans="1:6" x14ac:dyDescent="0.35">
      <c r="A22" s="31"/>
      <c r="B22" s="11" t="s">
        <v>87</v>
      </c>
      <c r="C22" s="12" t="s">
        <v>43</v>
      </c>
      <c r="D22" s="20" t="str">
        <f>IF(D12="","",MAX(D21,D20))</f>
        <v/>
      </c>
      <c r="E22" s="2" t="s">
        <v>80</v>
      </c>
      <c r="F22" s="29"/>
    </row>
    <row r="23" spans="1:6" x14ac:dyDescent="0.35">
      <c r="A23" s="31"/>
      <c r="B23" s="11" t="s">
        <v>86</v>
      </c>
      <c r="C23" s="12" t="s">
        <v>44</v>
      </c>
      <c r="D23" s="19"/>
      <c r="E23" s="2" t="s">
        <v>73</v>
      </c>
      <c r="F23" s="29"/>
    </row>
    <row r="24" spans="1:6" x14ac:dyDescent="0.35">
      <c r="A24" s="31"/>
      <c r="B24" s="11" t="s">
        <v>85</v>
      </c>
      <c r="C24" s="12" t="s">
        <v>45</v>
      </c>
      <c r="D24" s="19"/>
      <c r="E24" s="2" t="s">
        <v>75</v>
      </c>
      <c r="F24" s="29"/>
    </row>
    <row r="25" spans="1:6" x14ac:dyDescent="0.35">
      <c r="A25" s="31"/>
      <c r="B25" s="11" t="s">
        <v>84</v>
      </c>
      <c r="C25" s="12" t="s">
        <v>46</v>
      </c>
      <c r="D25" s="19"/>
      <c r="E25" s="2" t="s">
        <v>78</v>
      </c>
      <c r="F25" s="29"/>
    </row>
    <row r="26" spans="1:6" x14ac:dyDescent="0.35">
      <c r="A26" s="31"/>
      <c r="B26" s="11" t="s">
        <v>83</v>
      </c>
      <c r="C26" s="12" t="s">
        <v>47</v>
      </c>
      <c r="D26" s="19"/>
      <c r="E26" s="2" t="s">
        <v>79</v>
      </c>
      <c r="F26" s="29"/>
    </row>
    <row r="27" spans="1:6" x14ac:dyDescent="0.35">
      <c r="A27" s="31"/>
      <c r="B27" s="11" t="s">
        <v>81</v>
      </c>
      <c r="C27" s="12" t="s">
        <v>48</v>
      </c>
      <c r="D27" s="21" t="str">
        <f>IF(D12="","",D23*D24*D22*D25*D26)</f>
        <v/>
      </c>
      <c r="E27" s="2"/>
      <c r="F27" s="29"/>
    </row>
    <row r="28" spans="1:6" x14ac:dyDescent="0.35">
      <c r="A28" s="31"/>
      <c r="B28" s="11" t="s">
        <v>82</v>
      </c>
      <c r="C28" s="12" t="s">
        <v>49</v>
      </c>
      <c r="D28" s="21" t="str">
        <f>IF(D12="","",2.3*D22*D26)</f>
        <v/>
      </c>
      <c r="E28" s="2"/>
      <c r="F28" s="29"/>
    </row>
    <row r="29" spans="1:6" x14ac:dyDescent="0.35">
      <c r="A29" s="31"/>
      <c r="B29" s="11" t="s">
        <v>50</v>
      </c>
      <c r="C29" s="12" t="s">
        <v>26</v>
      </c>
      <c r="D29" s="21" t="str">
        <f>IF(D12="","",MAX(D27:D28))</f>
        <v/>
      </c>
      <c r="E29" s="2" t="s">
        <v>74</v>
      </c>
      <c r="F29" s="29"/>
    </row>
    <row r="30" spans="1:6" x14ac:dyDescent="0.35">
      <c r="A30" s="31"/>
      <c r="C30" s="6"/>
      <c r="D30" s="6"/>
    </row>
    <row r="31" spans="1:6" x14ac:dyDescent="0.35">
      <c r="A31" s="31"/>
      <c r="B31" s="7" t="s">
        <v>28</v>
      </c>
      <c r="C31" s="10"/>
      <c r="D31" s="6"/>
    </row>
    <row r="32" spans="1:6" x14ac:dyDescent="0.35">
      <c r="A32" s="31"/>
      <c r="B32" s="11" t="s">
        <v>51</v>
      </c>
      <c r="C32" s="16" t="s">
        <v>61</v>
      </c>
      <c r="D32" s="26" t="str">
        <f>_xlfn.XLOOKUP(C32,'0-Loads'!C22:C35,'0-Loads'!D22:D35)</f>
        <v/>
      </c>
      <c r="E32" s="2"/>
      <c r="F32" s="29"/>
    </row>
    <row r="33" spans="1:6" x14ac:dyDescent="0.35">
      <c r="A33" s="31"/>
      <c r="B33" s="11" t="s">
        <v>62</v>
      </c>
      <c r="C33" s="12" t="s">
        <v>64</v>
      </c>
      <c r="D33" s="27"/>
      <c r="E33" s="2"/>
      <c r="F33" s="29"/>
    </row>
    <row r="34" spans="1:6" x14ac:dyDescent="0.35">
      <c r="A34" s="31"/>
      <c r="B34" s="11" t="s">
        <v>63</v>
      </c>
      <c r="C34" s="13" t="s">
        <v>65</v>
      </c>
      <c r="D34" s="26" t="str">
        <f>IF(D12="","",(D33*D12)/D29)</f>
        <v/>
      </c>
      <c r="E34" s="2"/>
      <c r="F34" s="29"/>
    </row>
    <row r="35" spans="1:6" x14ac:dyDescent="0.35">
      <c r="A35" s="31"/>
      <c r="D35" s="6"/>
    </row>
    <row r="36" spans="1:6" x14ac:dyDescent="0.35">
      <c r="A36" s="31"/>
      <c r="B36" s="18" t="s">
        <v>68</v>
      </c>
      <c r="C36" s="13" t="s">
        <v>69</v>
      </c>
      <c r="D36" s="28" t="str">
        <f>IF(D12="","",D32/D34)</f>
        <v/>
      </c>
      <c r="E36" s="2" t="str">
        <f>IF(D36&lt;1,"UF &lt; 1 OK","UF &gt; 1 Not OK")</f>
        <v>UF &gt; 1 Not OK</v>
      </c>
      <c r="F36" s="29"/>
    </row>
    <row r="37" spans="1:6" x14ac:dyDescent="0.35">
      <c r="A37" s="31"/>
    </row>
    <row r="38" spans="1:6" x14ac:dyDescent="0.35">
      <c r="B38" s="17" t="s">
        <v>109</v>
      </c>
    </row>
    <row r="39" spans="1:6" ht="69" customHeight="1" x14ac:dyDescent="0.35">
      <c r="B39" s="42"/>
    </row>
  </sheetData>
  <dataValidations count="1">
    <dataValidation type="list" allowBlank="1" showInputMessage="1" showErrorMessage="1" sqref="C32" xr:uid="{92D14611-D408-480C-A29E-AE353B5DD2FD}">
      <formula1>$BB$3:$BB$9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5B64-5456-411E-B006-A92CC2A1DE72}">
  <dimension ref="A1:BB28"/>
  <sheetViews>
    <sheetView showGridLines="0" zoomScale="115" zoomScaleNormal="115" workbookViewId="0">
      <selection activeCell="D15" sqref="D15"/>
    </sheetView>
  </sheetViews>
  <sheetFormatPr defaultRowHeight="14.5" x14ac:dyDescent="0.35"/>
  <cols>
    <col min="2" max="2" width="37.453125" customWidth="1"/>
    <col min="4" max="4" width="37.36328125" bestFit="1" customWidth="1"/>
    <col min="5" max="5" width="39.90625" bestFit="1" customWidth="1"/>
    <col min="6" max="6" width="42.36328125" bestFit="1" customWidth="1"/>
  </cols>
  <sheetData>
    <row r="1" spans="1:54" x14ac:dyDescent="0.35">
      <c r="A1" s="34" t="s">
        <v>110</v>
      </c>
      <c r="B1" s="30"/>
      <c r="C1" s="30"/>
      <c r="D1" s="30"/>
    </row>
    <row r="2" spans="1:54" x14ac:dyDescent="0.35">
      <c r="A2" s="31"/>
    </row>
    <row r="3" spans="1:54" x14ac:dyDescent="0.35">
      <c r="A3" s="31"/>
      <c r="B3" s="1" t="s">
        <v>17</v>
      </c>
      <c r="C3" s="1"/>
      <c r="BB3" t="s">
        <v>61</v>
      </c>
    </row>
    <row r="4" spans="1:54" x14ac:dyDescent="0.35">
      <c r="A4" s="31"/>
      <c r="B4" s="2" t="s">
        <v>15</v>
      </c>
      <c r="C4" s="14" t="s">
        <v>3</v>
      </c>
      <c r="D4" s="23"/>
      <c r="BB4" t="s">
        <v>52</v>
      </c>
    </row>
    <row r="5" spans="1:54" x14ac:dyDescent="0.35">
      <c r="A5" s="31"/>
      <c r="B5" s="2" t="s">
        <v>16</v>
      </c>
      <c r="C5" s="14" t="s">
        <v>3</v>
      </c>
      <c r="D5" s="23"/>
      <c r="BB5" t="s">
        <v>53</v>
      </c>
    </row>
    <row r="6" spans="1:54" x14ac:dyDescent="0.35">
      <c r="A6" s="31"/>
      <c r="B6" s="2" t="s">
        <v>72</v>
      </c>
      <c r="C6" s="14"/>
      <c r="D6" s="23"/>
      <c r="BB6" t="s">
        <v>54</v>
      </c>
    </row>
    <row r="7" spans="1:54" x14ac:dyDescent="0.35">
      <c r="A7" s="31"/>
      <c r="C7" s="6"/>
      <c r="D7" s="6"/>
      <c r="BB7" t="s">
        <v>55</v>
      </c>
    </row>
    <row r="8" spans="1:54" x14ac:dyDescent="0.35">
      <c r="A8" s="31"/>
      <c r="B8" s="1" t="s">
        <v>18</v>
      </c>
      <c r="C8" s="32"/>
      <c r="D8" s="6"/>
      <c r="BB8" t="s">
        <v>56</v>
      </c>
    </row>
    <row r="9" spans="1:54" x14ac:dyDescent="0.35">
      <c r="A9" s="31"/>
      <c r="B9" s="2" t="s">
        <v>27</v>
      </c>
      <c r="C9" s="14" t="s">
        <v>3</v>
      </c>
      <c r="D9" s="23"/>
      <c r="E9" s="33" t="s">
        <v>114</v>
      </c>
    </row>
    <row r="10" spans="1:54" x14ac:dyDescent="0.35">
      <c r="C10" s="6"/>
    </row>
    <row r="11" spans="1:54" x14ac:dyDescent="0.35">
      <c r="B11" s="1" t="s">
        <v>19</v>
      </c>
      <c r="C11" s="32"/>
      <c r="D11" s="6"/>
      <c r="E11" s="33" t="s">
        <v>70</v>
      </c>
      <c r="F11" t="s">
        <v>71</v>
      </c>
    </row>
    <row r="12" spans="1:54" x14ac:dyDescent="0.35">
      <c r="B12" s="2" t="s">
        <v>92</v>
      </c>
      <c r="C12" s="13" t="s">
        <v>93</v>
      </c>
      <c r="D12" s="24"/>
      <c r="E12" s="2"/>
      <c r="F12" s="29"/>
    </row>
    <row r="13" spans="1:54" x14ac:dyDescent="0.35">
      <c r="B13" s="2" t="s">
        <v>95</v>
      </c>
      <c r="C13" s="14" t="s">
        <v>96</v>
      </c>
      <c r="D13" s="37"/>
      <c r="E13" s="2"/>
      <c r="F13" s="29"/>
    </row>
    <row r="14" spans="1:54" x14ac:dyDescent="0.35">
      <c r="B14" s="2" t="s">
        <v>67</v>
      </c>
      <c r="C14" s="14" t="s">
        <v>66</v>
      </c>
      <c r="D14" s="50" t="str">
        <f>IF(D12="","",9.81*(D12*D13))</f>
        <v/>
      </c>
      <c r="E14" s="2"/>
      <c r="F14" s="29"/>
    </row>
    <row r="15" spans="1:54" x14ac:dyDescent="0.35">
      <c r="C15" s="6"/>
    </row>
    <row r="16" spans="1:54" x14ac:dyDescent="0.35">
      <c r="B16" s="1" t="s">
        <v>25</v>
      </c>
      <c r="C16" s="6"/>
    </row>
    <row r="17" spans="2:6" x14ac:dyDescent="0.35">
      <c r="B17" s="2" t="s">
        <v>97</v>
      </c>
      <c r="C17" s="13"/>
      <c r="D17" s="48" t="str">
        <f>IF(D12="","",9.81*D12*IF('0-Loads'!D20="",'0-Loads'!D21,'0-Loads'!D20))</f>
        <v/>
      </c>
      <c r="E17" s="2"/>
      <c r="F17" s="2"/>
    </row>
    <row r="18" spans="2:6" x14ac:dyDescent="0.35">
      <c r="B18" s="2" t="s">
        <v>100</v>
      </c>
      <c r="C18" s="13"/>
      <c r="D18" s="35" t="str">
        <f>IF(D12="","",D14/3)</f>
        <v/>
      </c>
      <c r="E18" s="2"/>
      <c r="F18" s="2"/>
    </row>
    <row r="19" spans="2:6" x14ac:dyDescent="0.35">
      <c r="B19" s="2" t="s">
        <v>98</v>
      </c>
      <c r="C19" s="13"/>
      <c r="D19" s="36"/>
      <c r="E19" s="2"/>
      <c r="F19" s="2"/>
    </row>
    <row r="20" spans="2:6" x14ac:dyDescent="0.35">
      <c r="B20" s="2" t="s">
        <v>99</v>
      </c>
      <c r="C20" s="13"/>
      <c r="D20" s="35" t="str">
        <f>IF(D12="","",MIN(D17:D19))</f>
        <v/>
      </c>
      <c r="E20" s="2" t="s">
        <v>101</v>
      </c>
      <c r="F20" s="2"/>
    </row>
    <row r="21" spans="2:6" x14ac:dyDescent="0.35">
      <c r="C21" s="6"/>
      <c r="D21" s="6"/>
    </row>
    <row r="22" spans="2:6" x14ac:dyDescent="0.35">
      <c r="B22" s="1" t="s">
        <v>28</v>
      </c>
      <c r="C22" s="6"/>
      <c r="D22" s="6"/>
    </row>
    <row r="23" spans="2:6" x14ac:dyDescent="0.35">
      <c r="B23" s="11" t="s">
        <v>51</v>
      </c>
      <c r="C23" s="27" t="s">
        <v>61</v>
      </c>
      <c r="D23" s="22" t="str">
        <f>_xlfn.XLOOKUP(C23,'0-Loads'!C22:C35,'0-Loads'!D22:D35)</f>
        <v/>
      </c>
      <c r="E23" s="2"/>
      <c r="F23" s="2"/>
    </row>
    <row r="24" spans="2:6" x14ac:dyDescent="0.35">
      <c r="C24" s="6"/>
      <c r="D24" s="6"/>
    </row>
    <row r="25" spans="2:6" x14ac:dyDescent="0.35">
      <c r="B25" s="18" t="s">
        <v>68</v>
      </c>
      <c r="C25" s="13" t="s">
        <v>69</v>
      </c>
      <c r="D25" s="28" t="str">
        <f>IF(D12="","",D23/D20)</f>
        <v/>
      </c>
      <c r="E25" s="2" t="str">
        <f>IF(D25&lt;1,"UF &lt; 1 OK","UF &gt; 1 Not OK")</f>
        <v>UF &gt; 1 Not OK</v>
      </c>
      <c r="F25" s="29"/>
    </row>
    <row r="27" spans="2:6" x14ac:dyDescent="0.35">
      <c r="B27" s="17" t="s">
        <v>109</v>
      </c>
    </row>
    <row r="28" spans="2:6" ht="80.5" customHeight="1" x14ac:dyDescent="0.35">
      <c r="B28" s="42"/>
    </row>
  </sheetData>
  <dataValidations count="1">
    <dataValidation type="list" allowBlank="1" showInputMessage="1" showErrorMessage="1" sqref="C23" xr:uid="{D092E643-0CCB-4FE4-8587-148B5C65B6B5}">
      <formula1>$BB$3:$BB$8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0-Loads</vt:lpstr>
      <vt:lpstr>1-SlingRopeWire</vt:lpstr>
      <vt:lpstr>2-ShacklesHooks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Nedrebø</dc:creator>
  <cp:lastModifiedBy>Eirik Nedrebø</cp:lastModifiedBy>
  <dcterms:created xsi:type="dcterms:W3CDTF">2026-04-16T07:21:40Z</dcterms:created>
  <dcterms:modified xsi:type="dcterms:W3CDTF">2026-04-20T13:40:21Z</dcterms:modified>
</cp:coreProperties>
</file>