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<sst xmlns="http://schemas.openxmlformats.org/spreadsheetml/2006/main" count="2713" uniqueCount="141">
  <si>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</si>
  <si>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</si>
  <si>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</si>
  <si>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</si>
  <si>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</si>
  <si>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</si>
  <si>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</si>
  <si>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</si>
  <si>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</si>
  <si>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</si>
  <si>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</si>
  <si>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AMS2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</si>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</sst>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2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7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1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XLConnect.Boolean" xfId="20" builtinId="54" customBuiltin="true"/>
    <cellStyle name="XLConnect.DateTime" xfId="21" builtinId="54" customBuiltin="true"/>
    <cellStyle name="XLConnect.Header" xfId="22" builtinId="54" customBuiltin="true"/>
    <cellStyle name="XLConnect.Numeric" xfId="23" builtinId="54" customBuiltin="true"/>
    <cellStyle name="XLConnect.String" xfId="24" builtinId="54" customBuiltin="true"/>
    <cellStyle name="Excel Built-in Excel Built-in Excel Built-in Excel Built-in Excel Built-in Excel Built-in Excel Built-in Excel Built-in Excel Built-in XLConnect.String" xfId="25" builtinId="54" customBuiltin="true"/>
    <cellStyle name="Excel Built-in Excel Built-in Excel Built-in Excel Built-in Excel Built-in Excel Built-in Excel Built-in Excel Built-in Excel Built-in Excel Built-in Excel Built-in Excel Built-in Excel Built-in TableStyleLight1" xfId="26" builtinId="54" customBuiltin="true"/>
    <cellStyle name="Excel Built-in Excel Built-in Excel Built-in Excel Built-in Excel Built-in Excel Built-in Excel Built-in Excel Built-in Excel Built-in XLConnect.Header" xfId="27" builtinId="54" customBuiltin="true"/>
    <cellStyle name="Excel Built-in Excel Built-in Excel Built-in Excel Built-in Excel Built-in Excel Built-in Excel Built-in Excel Built-in Excel Built-in Excel Built-in Excel Built-in XLConnect.Numeric" xfId="28" builtinId="54" customBuiltin="true"/>
    <cellStyle name="Excel Built-in Excel Built-in Excel Built-in Excel Built-in Excel Built-in Excel Built-in Excel Built-in Excel Built-in Excel Built-in XLConnect.Numeric" xfId="29" builtinId="54" customBuiltin="true"/>
    <cellStyle name="Excel Built-in Excel Built-in Excel Built-in Excel Built-in Excel Built-in XLConnect.Header" xfId="30" builtinId="54" customBuiltin="true"/>
    <cellStyle name="Excel Built-in Excel Built-in Excel Built-in Excel Built-in Excel Built-in XLConnect.String" xfId="3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285120</xdr:colOff>
      <xdr:row>28</xdr:row>
      <xdr:rowOff>54360</xdr:rowOff>
    </xdr:from>
    <xdr:to>
      <xdr:col>8</xdr:col>
      <xdr:colOff>285120</xdr:colOff>
      <xdr:row>30</xdr:row>
      <xdr:rowOff>54000</xdr:rowOff>
    </xdr:to>
    <xdr:sp>
      <xdr:nvSpPr>
        <xdr:cNvPr id="0" name="Line 1"/>
        <xdr:cNvSpPr/>
      </xdr:nvSpPr>
      <xdr:spPr>
        <a:xfrm>
          <a:off x="8517600" y="8784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285120</xdr:colOff>
      <xdr:row>28</xdr:row>
      <xdr:rowOff>54360</xdr:rowOff>
    </xdr:from>
    <xdr:to>
      <xdr:col>8</xdr:col>
      <xdr:colOff>285120</xdr:colOff>
      <xdr:row>32</xdr:row>
      <xdr:rowOff>54000</xdr:rowOff>
    </xdr:to>
    <xdr:sp>
      <xdr:nvSpPr>
        <xdr:cNvPr id="1" name="Line 1"/>
        <xdr:cNvSpPr/>
      </xdr:nvSpPr>
      <xdr:spPr>
        <a:xfrm>
          <a:off x="8517600" y="8784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285120</xdr:colOff>
      <xdr:row>28</xdr:row>
      <xdr:rowOff>54360</xdr:rowOff>
    </xdr:from>
    <xdr:to>
      <xdr:col>28</xdr:col>
      <xdr:colOff>284760</xdr:colOff>
      <xdr:row>28</xdr:row>
      <xdr:rowOff>54360</xdr:rowOff>
    </xdr:to>
    <xdr:sp>
      <xdr:nvSpPr>
        <xdr:cNvPr id="2" name="Line 1"/>
        <xdr:cNvSpPr/>
      </xdr:nvSpPr>
      <xdr:spPr>
        <a:xfrm>
          <a:off x="8517600" y="8784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285120</xdr:colOff>
      <xdr:row>26</xdr:row>
      <xdr:rowOff>34560</xdr:rowOff>
    </xdr:from>
    <xdr:to>
      <xdr:col>8</xdr:col>
      <xdr:colOff>645120</xdr:colOff>
      <xdr:row>28</xdr:row>
      <xdr:rowOff>54360</xdr:rowOff>
    </xdr:to>
    <xdr:sp>
      <xdr:nvSpPr>
        <xdr:cNvPr id="3" name="Line 1"/>
        <xdr:cNvSpPr/>
      </xdr:nvSpPr>
      <xdr:spPr>
        <a:xfrm flipV="1">
          <a:off x="8517600" y="8424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285120</xdr:colOff>
      <xdr:row>30</xdr:row>
      <xdr:rowOff>54000</xdr:rowOff>
    </xdr:from>
    <xdr:to>
      <xdr:col>28</xdr:col>
      <xdr:colOff>284760</xdr:colOff>
      <xdr:row>30</xdr:row>
      <xdr:rowOff>54000</xdr:rowOff>
    </xdr:to>
    <xdr:sp>
      <xdr:nvSpPr>
        <xdr:cNvPr id="4" name="Line 1"/>
        <xdr:cNvSpPr/>
      </xdr:nvSpPr>
      <xdr:spPr>
        <a:xfrm>
          <a:off x="8517600" y="9109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285120</xdr:colOff>
      <xdr:row>28</xdr:row>
      <xdr:rowOff>19440</xdr:rowOff>
    </xdr:from>
    <xdr:to>
      <xdr:col>8</xdr:col>
      <xdr:colOff>645120</xdr:colOff>
      <xdr:row>30</xdr:row>
      <xdr:rowOff>54000</xdr:rowOff>
    </xdr:to>
    <xdr:sp>
      <xdr:nvSpPr>
        <xdr:cNvPr id="5" name="Line 1"/>
        <xdr:cNvSpPr/>
      </xdr:nvSpPr>
      <xdr:spPr>
        <a:xfrm flipV="1">
          <a:off x="8517600" y="8749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285120</xdr:colOff>
      <xdr:row>30</xdr:row>
      <xdr:rowOff>19080</xdr:rowOff>
    </xdr:from>
    <xdr:to>
      <xdr:col>8</xdr:col>
      <xdr:colOff>645120</xdr:colOff>
      <xdr:row>32</xdr:row>
      <xdr:rowOff>54000</xdr:rowOff>
    </xdr:to>
    <xdr:sp>
      <xdr:nvSpPr>
        <xdr:cNvPr id="6" name="Line 1"/>
        <xdr:cNvSpPr/>
      </xdr:nvSpPr>
      <xdr:spPr>
        <a:xfrm flipV="1">
          <a:off x="8517600" y="9074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285120</xdr:colOff>
      <xdr:row>28</xdr:row>
      <xdr:rowOff>54360</xdr:rowOff>
    </xdr:from>
    <xdr:to>
      <xdr:col>28</xdr:col>
      <xdr:colOff>284760</xdr:colOff>
      <xdr:row>32</xdr:row>
      <xdr:rowOff>54000</xdr:rowOff>
    </xdr:to>
    <xdr:sp>
      <xdr:nvSpPr>
        <xdr:cNvPr id="7" name="Line 1"/>
        <xdr:cNvSpPr/>
      </xdr:nvSpPr>
      <xdr:spPr>
        <a:xfrm flipH="1">
          <a:off x="8517600" y="8784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7.7053092995749</v>
      </c>
      <c r="F2" s="3" t="n">
        <v>8.5415084639357</v>
      </c>
      <c r="G2" s="3" t="n">
        <v>8.8932246982521</v>
      </c>
      <c r="H2" s="3" t="n">
        <v>9.1856791499272</v>
      </c>
      <c r="I2" s="3" t="n">
        <v>9.5210179923222</v>
      </c>
      <c r="K2" s="4" t="s">
        <v>12</v>
      </c>
      <c r="L2" s="0" t="n">
        <f aca="false">SUMIFS(I2:I56,B2:B56,$K2)/SUMIFS(E2:E56,B2:B56,$K2)</f>
        <v>0.955542573405851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2.5572923947718</v>
      </c>
      <c r="F3" s="3" t="n">
        <v>2.2537567943085</v>
      </c>
      <c r="G3" s="3" t="n">
        <v>1.9423623820598</v>
      </c>
      <c r="H3" s="3" t="n">
        <v>1.6795305615043</v>
      </c>
      <c r="I3" s="3" t="n">
        <v>1.0245015203148</v>
      </c>
      <c r="K3" s="4" t="s">
        <v>15</v>
      </c>
      <c r="L3" s="0" t="n">
        <f aca="false">SUMIFS(I2:I56,B2:B56,$K3)/SUMIFS(E2:E56,B2:B56,$K3)</f>
        <v>0.773163248360489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K4" s="4" t="s">
        <v>17</v>
      </c>
      <c r="L4" s="0" t="n">
        <f aca="false">SUMIFS(I2:I56,B2:B56,$K4)/SUMIFS(E2:E56,B2:B56,$K4)</f>
        <v>0.773862482433248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SUMIFS($I$2:$I$56,$B$2:$B$56,K5)/SUMIFS($E$2:$E$56,$B$2:$B$56,K5)</f>
        <v>0.307285099918641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1.28668900065</v>
      </c>
      <c r="F6" s="3" t="n">
        <v>1.132408751951</v>
      </c>
      <c r="G6" s="3" t="n">
        <v>0.9719059179467</v>
      </c>
      <c r="H6" s="3" t="n">
        <v>0.8364972767136</v>
      </c>
      <c r="I6" s="3" t="n">
        <v>0.4903194390724</v>
      </c>
      <c r="K6" s="4" t="s">
        <v>21</v>
      </c>
      <c r="L6" s="0" t="n">
        <f aca="false">SUMIFS(I2:I56,B2:B56,$K6)/SUMIFS(E2:E56,B2:B56,$K6)</f>
        <v>1.08947097011409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5.6930448781425</v>
      </c>
      <c r="F7" s="3" t="n">
        <v>5.8697583335742</v>
      </c>
      <c r="G7" s="3" t="n">
        <v>5.9461018151191</v>
      </c>
      <c r="H7" s="3" t="n">
        <v>5.8232472164799</v>
      </c>
      <c r="I7" s="3" t="n">
        <v>4.4016530710467</v>
      </c>
      <c r="K7" s="4" t="s">
        <v>22</v>
      </c>
      <c r="L7" s="0" t="n">
        <f aca="false">SUMIFS(I2:I56,B2:B56,$K7)/SUMIFS(E2:E56,B2:B56,$K7)</f>
        <v>0.976519056846739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SUMIFS(I2:I56,B2:B56,$K8)/SUMIFS(E2:E56,B2:B56,$K8)</f>
        <v>0.405156797243301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SUMIFS(I2:I56,B2:B56,$K9)/SUMIFS(E2:E56,B2:B56,$K9)</f>
        <v>0.55113298177909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SUMIFS(I2:I56,B2:B56,$K10)/SUMIFS(E2:E56,B2:B56,$K10)</f>
        <v>0.742890619252437</v>
      </c>
      <c r="M10" s="0" t="n">
        <v>0.822680775929275</v>
      </c>
    </row>
    <row r="11" customFormat="false" ht="12.8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SUMIFS(I2:I56,B2:B56,$K11)/SUMIFS(E2:E56,B2:B56,$K11)</f>
        <v>0.942037609740888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10.5406312908719</v>
      </c>
      <c r="F12" s="3" t="n">
        <v>11.4845410152308</v>
      </c>
      <c r="G12" s="3" t="n">
        <v>10.6814177648298</v>
      </c>
      <c r="H12" s="3" t="n">
        <v>9.9507425944623</v>
      </c>
      <c r="I12" s="3" t="n">
        <v>8.1569990971677</v>
      </c>
      <c r="K12" s="4" t="s">
        <v>27</v>
      </c>
      <c r="L12" s="0" t="n">
        <f aca="false">SUMIFS(I2:I56,B2:B56,$K12)/SUMIFS(E2:E56,B2:B56,$K12)</f>
        <v>1.23945679685513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18.026088736645</v>
      </c>
      <c r="F17" s="3" t="n">
        <v>16.897526847912</v>
      </c>
      <c r="G17" s="3" t="n">
        <v>17.0911010441898</v>
      </c>
      <c r="H17" s="3" t="n">
        <v>17.8044828840153</v>
      </c>
      <c r="I17" s="3" t="n">
        <v>15.0109676589716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55.3698637572265</v>
      </c>
      <c r="F18" s="3" t="n">
        <v>49.0388993692778</v>
      </c>
      <c r="G18" s="3" t="n">
        <v>39.7340500467768</v>
      </c>
      <c r="H18" s="3" t="n">
        <v>27.2109395264191</v>
      </c>
      <c r="I18" s="3" t="n">
        <v>2.3263299278698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21.1518914033241</v>
      </c>
      <c r="F19" s="3" t="n">
        <v>14.2666569515686</v>
      </c>
      <c r="G19" s="3" t="n">
        <v>8.8042353611496</v>
      </c>
      <c r="H19" s="3" t="n">
        <v>3.8887371182325</v>
      </c>
      <c r="I19" s="3" t="n">
        <v>0.0079239730116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5.9991930101323</v>
      </c>
      <c r="F20" s="3" t="n">
        <v>4.2318089326339</v>
      </c>
      <c r="G20" s="3" t="n">
        <v>2.9938423931931</v>
      </c>
      <c r="H20" s="3" t="n">
        <v>2.506661915495</v>
      </c>
      <c r="I20" s="3" t="n">
        <v>10.4677035583051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4.6177377629795</v>
      </c>
      <c r="F21" s="3" t="n">
        <v>4.8976748317256</v>
      </c>
      <c r="G21" s="3" t="n">
        <v>4.938065396723</v>
      </c>
      <c r="H21" s="3" t="n">
        <v>5.3959097880806</v>
      </c>
      <c r="I21" s="3" t="n">
        <v>4.5026431743287</v>
      </c>
      <c r="J21" s="0" t="n">
        <f aca="false">SUM(E$17:E$21)</f>
        <v>105.164774670307</v>
      </c>
      <c r="K21" s="0" t="n">
        <f aca="false">SUM(I$17:I$21)</f>
        <v>32.3155682924868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5.9124335029058</v>
      </c>
      <c r="F22" s="3" t="n">
        <v>6.1583936488452</v>
      </c>
      <c r="G22" s="3" t="n">
        <v>6.0227328615643</v>
      </c>
      <c r="H22" s="3" t="n">
        <v>6.1198075806705</v>
      </c>
      <c r="I22" s="3" t="n">
        <v>6.4414246641458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8.9358448577695</v>
      </c>
      <c r="F27" s="3" t="n">
        <v>10.5665419670327</v>
      </c>
      <c r="G27" s="3" t="n">
        <v>11.3653690830078</v>
      </c>
      <c r="H27" s="3" t="n">
        <v>12.0022406034011</v>
      </c>
      <c r="I27" s="3" t="n">
        <v>12.4604688265881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4.1110418813422</v>
      </c>
      <c r="F28" s="3" t="n">
        <v>3.6341576116474</v>
      </c>
      <c r="G28" s="3" t="n">
        <v>3.0588226549508</v>
      </c>
      <c r="H28" s="3" t="n">
        <v>2.581182074519</v>
      </c>
      <c r="I28" s="3" t="n">
        <v>1.4389085055322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1.4519370657969</v>
      </c>
      <c r="F31" s="3" t="n">
        <v>1.1159186733506</v>
      </c>
      <c r="G31" s="3" t="n">
        <v>0.8337316429149</v>
      </c>
      <c r="H31" s="3" t="n">
        <v>0.6259398332021</v>
      </c>
      <c r="I31" s="3" t="n">
        <v>0.2590004152361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24.9394624255693</v>
      </c>
      <c r="F32" s="3" t="n">
        <v>23.3088473640533</v>
      </c>
      <c r="G32" s="3" t="n">
        <v>19.2841151269441</v>
      </c>
      <c r="H32" s="3" t="n">
        <v>15.2276035193133</v>
      </c>
      <c r="I32" s="3" t="n">
        <v>10.1043927213133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7.3851139941573</v>
      </c>
      <c r="F37" s="3" t="n">
        <v>7.8907732336909</v>
      </c>
      <c r="G37" s="3" t="n">
        <v>7.5642083630065</v>
      </c>
      <c r="H37" s="3" t="n">
        <v>7.1401871950254</v>
      </c>
      <c r="I37" s="3" t="n">
        <v>4.3449212918341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8.82782839585</v>
      </c>
      <c r="F38" s="3" t="n">
        <v>7.6714521530586</v>
      </c>
      <c r="G38" s="3" t="n">
        <v>6.515052172294</v>
      </c>
      <c r="H38" s="3" t="n">
        <v>5.6061180545076</v>
      </c>
      <c r="I38" s="3" t="n">
        <v>3.1245588616923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2.3842183568449</v>
      </c>
      <c r="F39" s="3" t="n">
        <v>1.1842976379626</v>
      </c>
      <c r="G39" s="3" t="n">
        <v>0.2975682110086</v>
      </c>
      <c r="H39" s="3" t="n">
        <v>0.1834366443585</v>
      </c>
      <c r="I39" s="3" t="n">
        <v>0.0057266901029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1.2369482773623</v>
      </c>
      <c r="F40" s="3" t="n">
        <v>1.2198272786648</v>
      </c>
      <c r="G40" s="3" t="n">
        <v>1.1741026854751</v>
      </c>
      <c r="H40" s="3" t="n">
        <v>1.1132639498329</v>
      </c>
      <c r="I40" s="3" t="n">
        <v>0.8959262951343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2.0657467975503</v>
      </c>
      <c r="F41" s="3" t="n">
        <v>2.96632930672</v>
      </c>
      <c r="G41" s="3" t="n">
        <v>3.6199106521992</v>
      </c>
      <c r="H41" s="3" t="n">
        <v>3.7620042167489</v>
      </c>
      <c r="I41" s="3" t="n">
        <v>3.6985997008178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7.6079973320481</v>
      </c>
      <c r="F42" s="3" t="n">
        <v>7.3638503542403</v>
      </c>
      <c r="G42" s="3" t="n">
        <v>6.9985824309648</v>
      </c>
      <c r="H42" s="3" t="n">
        <v>6.6659989998231</v>
      </c>
      <c r="I42" s="3" t="n">
        <v>5.6519098492761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4.2312853037413</v>
      </c>
      <c r="F47" s="3" t="n">
        <v>4.371988256655</v>
      </c>
      <c r="G47" s="3" t="n">
        <v>4.3051668107287</v>
      </c>
      <c r="H47" s="3" t="n">
        <v>4.2439010099788</v>
      </c>
      <c r="I47" s="3" t="n">
        <v>3.9860298936682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6.9633833541935</v>
      </c>
      <c r="F52" s="3" t="n">
        <v>7.2783850583741</v>
      </c>
      <c r="G52" s="3" t="n">
        <v>7.5196225361414</v>
      </c>
      <c r="H52" s="3" t="n">
        <v>7.8307821880795</v>
      </c>
      <c r="I52" s="3" t="n">
        <v>8.630812827463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9.28122054820457</v>
      </c>
      <c r="E2" s="3" t="n">
        <v>9.4352635033142</v>
      </c>
      <c r="F2" s="3" t="n">
        <v>9.0861257553524</v>
      </c>
      <c r="G2" s="3" t="n">
        <v>8.76996327955085</v>
      </c>
      <c r="H2" s="3" t="n">
        <v>7.62773842594985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6.09338146424682</v>
      </c>
      <c r="E3" s="3" t="n">
        <v>5.38248202306898</v>
      </c>
      <c r="F3" s="3" t="n">
        <v>4.40673149235438</v>
      </c>
      <c r="G3" s="3" t="n">
        <v>3.18811437806965</v>
      </c>
      <c r="H3" s="3" t="n">
        <v>0.680507206827954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2.02374116596466</v>
      </c>
      <c r="E4" s="3" t="n">
        <v>1.32854295696743</v>
      </c>
      <c r="F4" s="3" t="n">
        <v>0.782614236643009</v>
      </c>
      <c r="G4" s="3" t="n">
        <v>0.350143917677644</v>
      </c>
      <c r="H4" s="3" t="n">
        <v>0.00117374575361135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0.622196155416561</v>
      </c>
      <c r="E5" s="3" t="n">
        <v>0.468756338030843</v>
      </c>
      <c r="F5" s="3" t="n">
        <v>0.358378768587119</v>
      </c>
      <c r="G5" s="3" t="n">
        <v>0.31125759805055</v>
      </c>
      <c r="H5" s="3" t="n">
        <v>0.977096290063577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0.810155685896535</v>
      </c>
      <c r="E6" s="3" t="n">
        <v>0.869504003761582</v>
      </c>
      <c r="F6" s="3" t="n">
        <v>0.891110370574703</v>
      </c>
      <c r="G6" s="3" t="n">
        <v>0.913185822420052</v>
      </c>
      <c r="H6" s="3" t="n">
        <v>0.769609864957438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C$2/SUM(C2:C6)</f>
        <v>0.44209349673252</v>
      </c>
      <c r="D9" s="7" t="n">
        <f aca="false">D$2/SUM(D2:D6)</f>
        <v>0.492877216612585</v>
      </c>
      <c r="E9" s="7" t="n">
        <f aca="false">E$2/SUM(E2:E6)</f>
        <v>0.539634370762038</v>
      </c>
      <c r="F9" s="7" t="n">
        <f aca="false">F$2/SUM(F2:F6)</f>
        <v>0.585259182016347</v>
      </c>
      <c r="G9" s="7" t="n">
        <f aca="false">G$2/SUM(G2:G6)</f>
        <v>0.64805884741054</v>
      </c>
      <c r="H9" s="7" t="n">
        <f aca="false">H$2/SUM(H2:H6)</f>
        <v>0.75851662755201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C$3/SUM(C2:C6)</f>
        <v>0.318628654408935</v>
      </c>
      <c r="D10" s="7" t="n">
        <f aca="false">D$3/SUM(D2:D6)</f>
        <v>0.323587709208965</v>
      </c>
      <c r="E10" s="7" t="n">
        <f aca="false">E$3/SUM(E2:E6)</f>
        <v>0.307842202672619</v>
      </c>
      <c r="F10" s="7" t="n">
        <f aca="false">F$3/SUM(F2:F6)</f>
        <v>0.283848159053019</v>
      </c>
      <c r="G10" s="7" t="n">
        <f aca="false">G$3/SUM(G2:G6)</f>
        <v>0.235586588381998</v>
      </c>
      <c r="H10" s="7" t="n">
        <f aca="false">H$3/SUM(H2:H6)</f>
        <v>0.0676709140669962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C$4/SUM(C2:C6)</f>
        <v>0.164881545578479</v>
      </c>
      <c r="D11" s="7" t="n">
        <f aca="false">D$4/SUM(D2:D6)</f>
        <v>0.107470338394008</v>
      </c>
      <c r="E11" s="7" t="n">
        <f aca="false">E$4/SUM(E2:E6)</f>
        <v>0.0759838283649026</v>
      </c>
      <c r="F11" s="7" t="n">
        <f aca="false">F$4/SUM(F2:F6)</f>
        <v>0.0504100625838489</v>
      </c>
      <c r="G11" s="7" t="n">
        <f aca="false">G$4/SUM(G2:G6)</f>
        <v>0.025873981051561</v>
      </c>
      <c r="H11" s="7" t="n">
        <f aca="false">H$4/SUM(H2:H6)</f>
        <v>0.000116719481046167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C$5/SUM(C2:C6)</f>
        <v>0.0403193411688035</v>
      </c>
      <c r="D12" s="7" t="n">
        <f aca="false">D$5/SUM(D2:D6)</f>
        <v>0.033041592716821</v>
      </c>
      <c r="E12" s="7" t="n">
        <f aca="false">E$5/SUM(E2:E6)</f>
        <v>0.0268097474357911</v>
      </c>
      <c r="F12" s="7" t="n">
        <f aca="false">F$5/SUM(F2:F6)</f>
        <v>0.0230840372016388</v>
      </c>
      <c r="G12" s="7" t="n">
        <f aca="false">G$5/SUM(G2:G6)</f>
        <v>0.0230004657728445</v>
      </c>
      <c r="H12" s="7" t="n">
        <f aca="false">H$5/SUM(H2:H6)</f>
        <v>0.097164289248725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C$6/SUM(C2:C6)</f>
        <v>0.0340769621112631</v>
      </c>
      <c r="D13" s="7" t="n">
        <f aca="false">D$6/SUM(D2:D6)</f>
        <v>0.0430231430676204</v>
      </c>
      <c r="E13" s="7" t="n">
        <f aca="false">E$6/SUM(E2:E6)</f>
        <v>0.049729850764649</v>
      </c>
      <c r="F13" s="7" t="n">
        <f aca="false">F$6/SUM(F2:F6)</f>
        <v>0.0573985591451466</v>
      </c>
      <c r="G13" s="7" t="n">
        <f aca="false">G$6/SUM(G2:G6)</f>
        <v>0.0674801173830563</v>
      </c>
      <c r="H13" s="7" t="n">
        <f aca="false">H$6/SUM(H2:H6)</f>
        <v>0.0765314496512222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0.1741651338546</v>
      </c>
      <c r="G2" s="3" t="n">
        <v>0.1544253339242</v>
      </c>
      <c r="H2" s="3" t="n">
        <v>0.1347548227246</v>
      </c>
      <c r="I2" s="3" t="n">
        <v>0.1178905764209</v>
      </c>
      <c r="J2" s="3" t="n">
        <v>0.0697427198562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5.288767865876</v>
      </c>
      <c r="G3" s="3" t="n">
        <v>5.507674701029</v>
      </c>
      <c r="H3" s="3" t="n">
        <v>5.510610884904</v>
      </c>
      <c r="I3" s="3" t="n">
        <v>5.515864806353</v>
      </c>
      <c r="J3" s="3" t="n">
        <v>5.274225136278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0.0101882092309</v>
      </c>
      <c r="G5" s="3" t="n">
        <v>0.0090334815541</v>
      </c>
      <c r="H5" s="3" t="n">
        <v>0.0078828074344</v>
      </c>
      <c r="I5" s="3" t="n">
        <v>0.0068962624567</v>
      </c>
      <c r="J5" s="3" t="n">
        <v>0.0040798056253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1.0062194005958</v>
      </c>
      <c r="G8" s="3" t="n">
        <v>0.8792290312355</v>
      </c>
      <c r="H8" s="3" t="n">
        <v>0.6891941453016</v>
      </c>
      <c r="I8" s="3" t="n">
        <v>0.4577617158878</v>
      </c>
      <c r="J8" s="3" t="n">
        <v>0.2627100099801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8.65239451758</v>
      </c>
      <c r="G13" s="3" t="n">
        <v>9.430855039984</v>
      </c>
      <c r="H13" s="3" t="n">
        <v>8.792975811645</v>
      </c>
      <c r="I13" s="3" t="n">
        <v>8.211645887701</v>
      </c>
      <c r="J13" s="3" t="n">
        <v>6.747994126171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0.6875519502485</v>
      </c>
      <c r="G17" s="3" t="n">
        <v>0.5122482088811</v>
      </c>
      <c r="H17" s="3" t="n">
        <v>0.4400951497136</v>
      </c>
      <c r="I17" s="3" t="n">
        <v>0.5060416080796</v>
      </c>
      <c r="J17" s="3" t="n">
        <v>0.9612192822004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6.8004196109445</v>
      </c>
      <c r="G18" s="3" t="n">
        <v>6.1839630343587</v>
      </c>
      <c r="H18" s="3" t="n">
        <v>5.9516761109318</v>
      </c>
      <c r="I18" s="3" t="n">
        <v>5.8784818665896</v>
      </c>
      <c r="J18" s="3" t="n">
        <v>3.6297666761048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3.979877305333</v>
      </c>
      <c r="G19" s="3" t="n">
        <v>2.5960579366973</v>
      </c>
      <c r="H19" s="3" t="n">
        <v>1.4356952014384</v>
      </c>
      <c r="I19" s="3" t="n">
        <v>0.552068259816</v>
      </c>
      <c r="J19" s="3" t="n">
        <v>0.0039759482311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16.2781024200848</v>
      </c>
      <c r="G20" s="3" t="n">
        <v>14.9702082080963</v>
      </c>
      <c r="H20" s="3" t="n">
        <v>11.9423872920992</v>
      </c>
      <c r="I20" s="3" t="n">
        <v>7.5906597291062</v>
      </c>
      <c r="J20" s="3" t="n">
        <v>1.1248585938359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2.3495848780714</v>
      </c>
      <c r="G21" s="3" t="n">
        <v>1.5813609483711</v>
      </c>
      <c r="H21" s="3" t="n">
        <v>0.9008351618001</v>
      </c>
      <c r="I21" s="3" t="n">
        <v>0.5001625172203</v>
      </c>
      <c r="J21" s="3" t="n">
        <v>2.7401746600125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2.5849433681319</v>
      </c>
      <c r="H23" s="3" t="n">
        <v>2.5147410164878</v>
      </c>
      <c r="I23" s="3" t="n">
        <v>2.5506746752103</v>
      </c>
      <c r="J23" s="3" t="n">
        <v>2.6844318336183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0.0508356053424</v>
      </c>
      <c r="G27" s="3" t="n">
        <v>0.0373314517149</v>
      </c>
      <c r="H27" s="3" t="n">
        <v>0.0275291855499</v>
      </c>
      <c r="I27" s="3" t="n">
        <v>0.0204074962368</v>
      </c>
      <c r="J27" s="3" t="n">
        <v>0.0070978532692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0.6091698009203</v>
      </c>
      <c r="G28" s="3" t="n">
        <v>0.6759325519956</v>
      </c>
      <c r="H28" s="3" t="n">
        <v>0.7057314144345</v>
      </c>
      <c r="I28" s="3" t="n">
        <v>0.7274693919788</v>
      </c>
      <c r="J28" s="3" t="n">
        <v>0.7005724016455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0.2264010326961</v>
      </c>
      <c r="G30" s="3" t="n">
        <v>0.1880747109062</v>
      </c>
      <c r="H30" s="3" t="n">
        <v>0.1543919258668</v>
      </c>
      <c r="I30" s="3" t="n">
        <v>0.1271326165556</v>
      </c>
      <c r="J30" s="3" t="n">
        <v>0.0593261799229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4.3623556595329</v>
      </c>
      <c r="G33" s="3" t="n">
        <v>4.0490872768164</v>
      </c>
      <c r="H33" s="3" t="n">
        <v>3.3171551480002</v>
      </c>
      <c r="I33" s="3" t="n">
        <v>2.5646434608747</v>
      </c>
      <c r="J33" s="3" t="n">
        <v>1.7687892675636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0.1059205914405</v>
      </c>
      <c r="G37" s="3" t="n">
        <v>0.1540970771658</v>
      </c>
      <c r="H37" s="3" t="n">
        <v>0.1824810711669</v>
      </c>
      <c r="I37" s="3" t="n">
        <v>0.1758981875516</v>
      </c>
      <c r="J37" s="3" t="n">
        <v>0.1765265895045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0.6909119293598</v>
      </c>
      <c r="G38" s="3" t="n">
        <v>0.6909024552546</v>
      </c>
      <c r="H38" s="3" t="n">
        <v>0.6306888418441</v>
      </c>
      <c r="I38" s="3" t="n">
        <v>0.5740141188842</v>
      </c>
      <c r="J38" s="3" t="n">
        <v>0.3477058033232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0.1520743658755</v>
      </c>
      <c r="G39" s="3" t="n">
        <v>0.0738610461727</v>
      </c>
      <c r="H39" s="3" t="n">
        <v>0.0174868566442</v>
      </c>
      <c r="I39" s="3" t="n">
        <v>0.0094150806398</v>
      </c>
      <c r="J39" s="3" t="n">
        <v>0.0002604506875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0.4950077201084</v>
      </c>
      <c r="G40" s="3" t="n">
        <v>0.4308457806686</v>
      </c>
      <c r="H40" s="3" t="n">
        <v>0.3746414197987</v>
      </c>
      <c r="I40" s="3" t="n">
        <v>0.3383707125676</v>
      </c>
      <c r="J40" s="3" t="n">
        <v>0.1945753720954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0.129339337926</v>
      </c>
      <c r="G41" s="3" t="n">
        <v>0.1278887532001</v>
      </c>
      <c r="H41" s="3" t="n">
        <v>0.1226004347866</v>
      </c>
      <c r="I41" s="3" t="n">
        <v>0.1147826855306</v>
      </c>
      <c r="J41" s="3" t="n">
        <v>0.0938408552836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0.136168463524</v>
      </c>
      <c r="G43" s="3" t="n">
        <v>0.134420724892</v>
      </c>
      <c r="H43" s="3" t="n">
        <v>0.132347524759</v>
      </c>
      <c r="I43" s="3" t="n">
        <v>0.1304382967604</v>
      </c>
      <c r="J43" s="3" t="n">
        <v>0.1195509891193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0.1159114057785</v>
      </c>
      <c r="G48" s="3" t="n">
        <v>0.1201050013427</v>
      </c>
      <c r="H48" s="3" t="n">
        <v>0.1197262103939</v>
      </c>
      <c r="I48" s="3" t="n">
        <v>0.1194594453123</v>
      </c>
      <c r="J48" s="3" t="n">
        <v>0.1132625981642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0.89147609162</v>
      </c>
      <c r="G53" s="3" t="n">
        <v>0.9343461099629</v>
      </c>
      <c r="H53" s="3" t="n">
        <v>0.9774901600933</v>
      </c>
      <c r="I53" s="3" t="n">
        <v>1.0351306389312</v>
      </c>
      <c r="J53" s="3" t="n">
        <v>1.1184675163066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0.0511279078953</v>
      </c>
      <c r="G57" s="3" t="n">
        <v>0.0455585454704</v>
      </c>
      <c r="H57" s="3" t="n">
        <v>0.0389557046356</v>
      </c>
      <c r="I57" s="3" t="n">
        <v>0.0333831749068</v>
      </c>
      <c r="J57" s="3" t="n">
        <v>0.0193229040857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0.1273793753995</v>
      </c>
      <c r="G58" s="3" t="n">
        <v>0.1666811199654</v>
      </c>
      <c r="H58" s="3" t="n">
        <v>0.1900228570236</v>
      </c>
      <c r="I58" s="3" t="n">
        <v>0.2090502292987</v>
      </c>
      <c r="J58" s="3" t="n">
        <v>0.2477129850242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0.1822514057227</v>
      </c>
      <c r="G60" s="3" t="n">
        <v>0.1623976371499</v>
      </c>
      <c r="H60" s="3" t="n">
        <v>0.1388607798624</v>
      </c>
      <c r="I60" s="3" t="n">
        <v>0.1189970128488</v>
      </c>
      <c r="J60" s="3" t="n">
        <v>0.0688643472105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0.8106890646436</v>
      </c>
      <c r="G63" s="3" t="n">
        <v>0.9927273437459</v>
      </c>
      <c r="H63" s="3" t="n">
        <v>1.1474280605439</v>
      </c>
      <c r="I63" s="3" t="n">
        <v>1.2636592172808</v>
      </c>
      <c r="J63" s="3" t="n">
        <v>1.1009174899622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0.2118973658643</v>
      </c>
      <c r="G68" s="3" t="n">
        <v>0.2316925322877</v>
      </c>
      <c r="H68" s="3" t="n">
        <v>0.2128192372766</v>
      </c>
      <c r="I68" s="3" t="n">
        <v>0.1957287149176</v>
      </c>
      <c r="J68" s="3" t="n">
        <v>0.1577470994117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0.2195534903009</v>
      </c>
      <c r="G72" s="3" t="n">
        <v>0.1570133398573</v>
      </c>
      <c r="H72" s="3" t="n">
        <v>0.1016011587393</v>
      </c>
      <c r="I72" s="3" t="n">
        <v>0.0515102575847</v>
      </c>
      <c r="J72" s="3" t="n">
        <v>0.0183410553581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2.0920786814722</v>
      </c>
      <c r="G73" s="3" t="n">
        <v>2.2426618391591</v>
      </c>
      <c r="H73" s="3" t="n">
        <v>2.378305010809</v>
      </c>
      <c r="I73" s="3" t="n">
        <v>2.4885809915204</v>
      </c>
      <c r="J73" s="3" t="n">
        <v>2.1289385335466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1.9228298001698</v>
      </c>
      <c r="G74" s="3" t="n">
        <v>1.3499213165352</v>
      </c>
      <c r="H74" s="3" t="n">
        <v>0.8466478400777</v>
      </c>
      <c r="I74" s="3" t="n">
        <v>0.3676881605201</v>
      </c>
      <c r="J74" s="3" t="n">
        <v>3.33454E-007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2.9587658912502</v>
      </c>
      <c r="G75" s="3" t="n">
        <v>2.0484189940657</v>
      </c>
      <c r="H75" s="3" t="n">
        <v>1.2695402658971</v>
      </c>
      <c r="I75" s="3" t="n">
        <v>0.5672665286873</v>
      </c>
      <c r="J75" s="3" t="n">
        <v>0.0022578790659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0.5423812471061</v>
      </c>
      <c r="G76" s="3" t="n">
        <v>0.3816174592181</v>
      </c>
      <c r="H76" s="3" t="n">
        <v>0.238651984925</v>
      </c>
      <c r="I76" s="3" t="n">
        <v>0.1023098020676</v>
      </c>
      <c r="J76" s="3" t="n">
        <v>0.0097121560281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0.6072940844905</v>
      </c>
      <c r="H78" s="3" t="n">
        <v>0.5849791194711</v>
      </c>
      <c r="I78" s="3" t="n">
        <v>0.5844249900825</v>
      </c>
      <c r="J78" s="3" t="n">
        <v>0.6102902317017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0.6972940595905</v>
      </c>
      <c r="G82" s="3" t="n">
        <v>0.5130370903854</v>
      </c>
      <c r="H82" s="3" t="n">
        <v>0.3706820511671</v>
      </c>
      <c r="I82" s="3" t="n">
        <v>0.2689177754949</v>
      </c>
      <c r="J82" s="3" t="n">
        <v>0.0905353536461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4.1488545163141</v>
      </c>
      <c r="G83" s="3" t="n">
        <v>4.7325719292825</v>
      </c>
      <c r="H83" s="3" t="n">
        <v>4.9791549153442</v>
      </c>
      <c r="I83" s="3" t="n">
        <v>5.1384990837481</v>
      </c>
      <c r="J83" s="3" t="n">
        <v>4.9426409261878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1.7294214231766</v>
      </c>
      <c r="G85" s="3" t="n">
        <v>1.4379099412707</v>
      </c>
      <c r="H85" s="3" t="n">
        <v>1.1619760966437</v>
      </c>
      <c r="I85" s="3" t="n">
        <v>0.9411431995905</v>
      </c>
      <c r="J85" s="3" t="n">
        <v>0.4277715450497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1.5701269949318</v>
      </c>
      <c r="G88" s="3" t="n">
        <v>1.4868431229664</v>
      </c>
      <c r="H88" s="3" t="n">
        <v>1.2380725218079</v>
      </c>
      <c r="I88" s="3" t="n">
        <v>0.9856512975792</v>
      </c>
      <c r="J88" s="3" t="n">
        <v>0.6441332793501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0.4922498608661</v>
      </c>
      <c r="H92" s="3" t="n">
        <v>0.5770785913691</v>
      </c>
      <c r="I92" s="3" t="n">
        <v>0.5951122423286</v>
      </c>
      <c r="J92" s="3" t="n">
        <v>0.5679797037544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0.9685223226033</v>
      </c>
      <c r="G93" s="3" t="n">
        <v>1.0350885430746</v>
      </c>
      <c r="H93" s="3" t="n">
        <v>0.9902054665135</v>
      </c>
      <c r="I93" s="3" t="n">
        <v>0.9328883844027</v>
      </c>
      <c r="J93" s="3" t="n">
        <v>0.5498443232027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0.1753465844768</v>
      </c>
      <c r="H94" s="3" t="n">
        <v>0.044654346595</v>
      </c>
      <c r="I94" s="3" t="n">
        <v>0.0284499924033</v>
      </c>
      <c r="J94" s="3" t="n">
        <v>0.0009726969619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1.0597983088498</v>
      </c>
      <c r="G95" s="3" t="n">
        <v>0.9191462339213</v>
      </c>
      <c r="H95" s="3" t="n">
        <v>0.7659989777712</v>
      </c>
      <c r="I95" s="3" t="n">
        <v>0.6358430053518</v>
      </c>
      <c r="J95" s="3" t="n">
        <v>0.2756474786539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0.2175658777861</v>
      </c>
      <c r="H96" s="3" t="n">
        <v>0.2101415700425</v>
      </c>
      <c r="I96" s="3" t="n">
        <v>0.1992323143529</v>
      </c>
      <c r="J96" s="3" t="n">
        <v>0.1550381591174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0.9448743049845</v>
      </c>
      <c r="G98" s="3" t="n">
        <v>0.9331971646945</v>
      </c>
      <c r="H98" s="3" t="n">
        <v>0.9082489962653</v>
      </c>
      <c r="I98" s="3" t="n">
        <v>0.88458630451</v>
      </c>
      <c r="J98" s="3" t="n">
        <v>0.7961403153166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0.1325148488714</v>
      </c>
      <c r="G103" s="3" t="n">
        <v>0.1377052793578</v>
      </c>
      <c r="H103" s="3" t="n">
        <v>0.1352610892249</v>
      </c>
      <c r="I103" s="3" t="n">
        <v>0.1329577252384</v>
      </c>
      <c r="J103" s="3" t="n">
        <v>0.123742592491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0.6938884182574</v>
      </c>
      <c r="G108" s="3" t="n">
        <v>0.7253630775413</v>
      </c>
      <c r="H108" s="3" t="n">
        <v>0.7387956158039</v>
      </c>
      <c r="I108" s="3" t="n">
        <v>0.752801921671</v>
      </c>
      <c r="J108" s="3" t="n">
        <v>0.7998596860322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0.6887454096153</v>
      </c>
      <c r="G112" s="3" t="n">
        <v>0.5990188286264</v>
      </c>
      <c r="H112" s="3" t="n">
        <v>0.5107061240602</v>
      </c>
      <c r="I112" s="3" t="n">
        <v>0.4366717901994</v>
      </c>
      <c r="J112" s="3" t="n">
        <v>0.2505243267136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0.8694046824708</v>
      </c>
      <c r="G113" s="3" t="n">
        <v>1.2390483688594</v>
      </c>
      <c r="H113" s="3" t="n">
        <v>1.4700384356079</v>
      </c>
      <c r="I113" s="3" t="n">
        <v>1.6566845513317</v>
      </c>
      <c r="J113" s="3" t="n">
        <v>2.0220941230282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0</v>
      </c>
      <c r="G114" s="3" t="n">
        <v>0</v>
      </c>
      <c r="H114" s="3" t="n">
        <v>0</v>
      </c>
      <c r="I114" s="3" t="n">
        <v>0</v>
      </c>
      <c r="J114" s="3" t="n">
        <v>0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1.7140571075851</v>
      </c>
      <c r="G115" s="3" t="n">
        <v>1.4907542013545</v>
      </c>
      <c r="H115" s="3" t="n">
        <v>1.2709695184602</v>
      </c>
      <c r="I115" s="3" t="n">
        <v>1.0867178114925</v>
      </c>
      <c r="J115" s="3" t="n">
        <v>0.6234370598054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1.6799384032828</v>
      </c>
      <c r="G118" s="3" t="n">
        <v>1.9027003215725</v>
      </c>
      <c r="H118" s="3" t="n">
        <v>2.1506155368993</v>
      </c>
      <c r="I118" s="3" t="n">
        <v>2.3439410232059</v>
      </c>
      <c r="J118" s="3" t="n">
        <v>1.9369331668336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0.6704472118283</v>
      </c>
      <c r="G123" s="3" t="n">
        <v>0.7187304978813</v>
      </c>
      <c r="H123" s="3" t="n">
        <v>0.6574336584485</v>
      </c>
      <c r="I123" s="3" t="n">
        <v>0.6024288429755</v>
      </c>
      <c r="J123" s="3" t="n">
        <v>0.4779038596832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1.3482810332057</v>
      </c>
      <c r="G127" s="3" t="n">
        <v>1.8509692484862</v>
      </c>
      <c r="H127" s="3" t="n">
        <v>2.1739910428029</v>
      </c>
      <c r="I127" s="3" t="n">
        <v>2.4654489487571</v>
      </c>
      <c r="J127" s="3" t="n">
        <v>1.1290457462885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4.4072092010412</v>
      </c>
      <c r="G128" s="3" t="n">
        <v>4.1943420242462</v>
      </c>
      <c r="H128" s="3" t="n">
        <v>4.1135593155313</v>
      </c>
      <c r="I128" s="3" t="n">
        <v>3.9772511794757</v>
      </c>
      <c r="J128" s="3" t="n">
        <v>2.7213195588797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4.7338710189341</v>
      </c>
      <c r="G129" s="3" t="n">
        <v>3.3044319859635</v>
      </c>
      <c r="H129" s="3" t="n">
        <v>2.0484126661854</v>
      </c>
      <c r="I129" s="3" t="n">
        <v>0.8855122916357</v>
      </c>
      <c r="J129" s="3" t="n">
        <v>0</v>
      </c>
    </row>
    <row r="130" customFormat="false" ht="12.75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8.2324887657878</v>
      </c>
      <c r="G130" s="3" t="n">
        <v>6.4612319852725</v>
      </c>
      <c r="H130" s="3" t="n">
        <v>4.6909361797447</v>
      </c>
      <c r="I130" s="3" t="n">
        <v>2.9410451837794</v>
      </c>
      <c r="J130" s="3" t="n">
        <v>0.0380830235791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0.3528553969225</v>
      </c>
      <c r="G131" s="3" t="n">
        <v>0.2870935782844</v>
      </c>
      <c r="H131" s="3" t="n">
        <v>0.3523309827212</v>
      </c>
      <c r="I131" s="3" t="n">
        <v>0.5871479600107</v>
      </c>
      <c r="J131" s="3" t="n">
        <v>3.3417128003849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0.9863044220715</v>
      </c>
      <c r="H133" s="3" t="n">
        <v>0.9647763616071</v>
      </c>
      <c r="I133" s="3" t="n">
        <v>0.9780136005359</v>
      </c>
      <c r="J133" s="3" t="n">
        <v>1.0249939282842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0.0956751611894</v>
      </c>
      <c r="G137" s="3" t="n">
        <v>0.0689352419327</v>
      </c>
      <c r="H137" s="3" t="n">
        <v>0.049633028832</v>
      </c>
      <c r="I137" s="3" t="n">
        <v>0.0359157937736</v>
      </c>
      <c r="J137" s="3" t="n">
        <v>0.012091117496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0.8508717007837</v>
      </c>
      <c r="G138" s="3" t="n">
        <v>0.9149780248138</v>
      </c>
      <c r="H138" s="3" t="n">
        <v>0.9294116551336</v>
      </c>
      <c r="I138" s="3" t="n">
        <v>0.9339445759354</v>
      </c>
      <c r="J138" s="3" t="n">
        <v>0.8433257890312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0.1978950499255</v>
      </c>
      <c r="G140" s="3" t="n">
        <v>0.1615160791886</v>
      </c>
      <c r="H140" s="3" t="n">
        <v>0.1298690379859</v>
      </c>
      <c r="I140" s="3" t="n">
        <v>0.1047310399248</v>
      </c>
      <c r="J140" s="3" t="n">
        <v>0.0469693072766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10.0384004718344</v>
      </c>
      <c r="G143" s="3" t="n">
        <v>9.3684422300374</v>
      </c>
      <c r="H143" s="3" t="n">
        <v>7.7475568298517</v>
      </c>
      <c r="I143" s="3" t="n">
        <v>6.1379064668485</v>
      </c>
      <c r="J143" s="3" t="n">
        <v>3.9583435182391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0.2346139629901</v>
      </c>
      <c r="G147" s="3" t="n">
        <v>0.3133212948443</v>
      </c>
      <c r="H147" s="3" t="n">
        <v>0.3737496376943</v>
      </c>
      <c r="I147" s="3" t="n">
        <v>0.3903913921899</v>
      </c>
      <c r="J147" s="3" t="n">
        <v>0.3770220446199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1.6801342890993</v>
      </c>
      <c r="G148" s="3" t="n">
        <v>1.6635620780006</v>
      </c>
      <c r="H148" s="3" t="n">
        <v>1.5324190341755</v>
      </c>
      <c r="I148" s="3" t="n">
        <v>1.4153325386436</v>
      </c>
      <c r="J148" s="3" t="n">
        <v>0.8141220038015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0.1653673060823</v>
      </c>
      <c r="H149" s="3" t="n">
        <v>0.0427956965732</v>
      </c>
      <c r="I149" s="3" t="n">
        <v>0.0275412614087</v>
      </c>
      <c r="J149" s="3" t="n">
        <v>0.0009538980434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0.6123034755483</v>
      </c>
      <c r="G150" s="3" t="n">
        <v>0.5465857960143</v>
      </c>
      <c r="H150" s="3" t="n">
        <v>0.4787601035569</v>
      </c>
      <c r="I150" s="3" t="n">
        <v>0.4045396962147</v>
      </c>
      <c r="J150" s="3" t="n">
        <v>0.1916921295266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0.1176099718088</v>
      </c>
      <c r="G151" s="3" t="n">
        <v>0.117417217781</v>
      </c>
      <c r="H151" s="3" t="n">
        <v>0.1153440112964</v>
      </c>
      <c r="I151" s="3" t="n">
        <v>0.1112413537711</v>
      </c>
      <c r="J151" s="3" t="n">
        <v>0.0906724053349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4.7826899694008</v>
      </c>
      <c r="G153" s="3" t="n">
        <v>4.5597262183459</v>
      </c>
      <c r="H153" s="3" t="n">
        <v>4.2466474610432</v>
      </c>
      <c r="I153" s="3" t="n">
        <v>3.9620527688749</v>
      </c>
      <c r="J153" s="3" t="n">
        <v>3.12949777532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1.6777036458425</v>
      </c>
      <c r="G158" s="3" t="n">
        <v>1.7094273156095</v>
      </c>
      <c r="H158" s="3" t="n">
        <v>1.672056774059</v>
      </c>
      <c r="I158" s="3" t="n">
        <v>1.6374069839111</v>
      </c>
      <c r="J158" s="3" t="n">
        <v>1.4966230813239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0.655989561084</v>
      </c>
      <c r="G163" s="3" t="n">
        <v>0.6707560953034</v>
      </c>
      <c r="H163" s="3" t="n">
        <v>0.6800411289349</v>
      </c>
      <c r="I163" s="3" t="n">
        <v>0.6900088960137</v>
      </c>
      <c r="J163" s="3" t="n">
        <v>0.7182772568871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0.1050126555189</v>
      </c>
      <c r="G167" s="3" t="n">
        <v>0.0934158418787</v>
      </c>
      <c r="H167" s="3" t="n">
        <v>0.0797360483617</v>
      </c>
      <c r="I167" s="3" t="n">
        <v>0.068184457365</v>
      </c>
      <c r="J167" s="3" t="n">
        <v>0.038694059449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0.7719852459194</v>
      </c>
      <c r="G168" s="3" t="n">
        <v>0.818242379203</v>
      </c>
      <c r="H168" s="3" t="n">
        <v>0.8163609479888</v>
      </c>
      <c r="I168" s="3" t="n">
        <v>0.8130097145433</v>
      </c>
      <c r="J168" s="3" t="n">
        <v>0.7809757975349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0.0047800176977</v>
      </c>
      <c r="G170" s="3" t="n">
        <v>0.0042521477492</v>
      </c>
      <c r="H170" s="3" t="n">
        <v>0.003629462938</v>
      </c>
      <c r="I170" s="3" t="n">
        <v>0.0031036510333</v>
      </c>
      <c r="J170" s="3" t="n">
        <v>0.0017613263425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0.8050922633029</v>
      </c>
      <c r="G173" s="3" t="n">
        <v>0.713426388901</v>
      </c>
      <c r="H173" s="3" t="n">
        <v>0.596703747666</v>
      </c>
      <c r="I173" s="3" t="n">
        <v>0.4574944279613</v>
      </c>
      <c r="J173" s="3" t="n">
        <v>0.21852923508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0.5130230962927</v>
      </c>
      <c r="G178" s="3" t="n">
        <v>0.5606320850291</v>
      </c>
      <c r="H178" s="3" t="n">
        <v>0.5149843883886</v>
      </c>
      <c r="I178" s="3" t="n">
        <v>0.4735182196409</v>
      </c>
      <c r="J178" s="3" t="n">
        <v>0.3795982128448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0.6149115909142</v>
      </c>
      <c r="G182" s="3" t="n">
        <v>0.4322176488174</v>
      </c>
      <c r="H182" s="3" t="n">
        <v>0.2945312183843</v>
      </c>
      <c r="I182" s="3" t="n">
        <v>0.2828054171886</v>
      </c>
      <c r="J182" s="3" t="n">
        <v>0.4632076509117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1.1347939174319</v>
      </c>
      <c r="G183" s="3" t="n">
        <v>1.2153294518866</v>
      </c>
      <c r="H183" s="3" t="n">
        <v>1.5793909319354</v>
      </c>
      <c r="I183" s="3" t="n">
        <v>2.1407889926132</v>
      </c>
      <c r="J183" s="3" t="n">
        <v>2.5743164040963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3.7277999985025</v>
      </c>
      <c r="G184" s="3" t="n">
        <v>2.610370874364</v>
      </c>
      <c r="H184" s="3" t="n">
        <v>1.7609281852542</v>
      </c>
      <c r="I184" s="3" t="n">
        <v>0.9266550526954</v>
      </c>
      <c r="J184" s="3" t="n">
        <v>0.003164761974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10.6359535570182</v>
      </c>
      <c r="G185" s="3" t="n">
        <v>10.1164768666434</v>
      </c>
      <c r="H185" s="3" t="n">
        <v>8.6392403939838</v>
      </c>
      <c r="I185" s="3" t="n">
        <v>6.4560055451749</v>
      </c>
      <c r="J185" s="3" t="n">
        <v>0.5004833189101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1.1901354463555</v>
      </c>
      <c r="G186" s="3" t="n">
        <v>0.8215670602537</v>
      </c>
      <c r="H186" s="3" t="n">
        <v>0.5213949031665</v>
      </c>
      <c r="I186" s="3" t="n">
        <v>0.3138224188031</v>
      </c>
      <c r="J186" s="3" t="n">
        <v>2.0266380993849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0.081380609321</v>
      </c>
      <c r="H188" s="3" t="n">
        <v>0.0799734320771</v>
      </c>
      <c r="I188" s="3" t="n">
        <v>0.0817618721192</v>
      </c>
      <c r="J188" s="3" t="n">
        <v>0.0919839190585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0.1619974261714</v>
      </c>
      <c r="G192" s="3" t="n">
        <v>0.1664129716311</v>
      </c>
      <c r="H192" s="3" t="n">
        <v>0.1441611759314</v>
      </c>
      <c r="I192" s="3" t="n">
        <v>0.1227821460247</v>
      </c>
      <c r="J192" s="3" t="n">
        <v>0.0821952833619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1.4135300946112</v>
      </c>
      <c r="G193" s="3" t="n">
        <v>1.9454074085264</v>
      </c>
      <c r="H193" s="3" t="n">
        <v>2.2507263245665</v>
      </c>
      <c r="I193" s="3" t="n">
        <v>2.5532812401946</v>
      </c>
      <c r="J193" s="3" t="n">
        <v>3.2541686243029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0.7762996248852</v>
      </c>
      <c r="G195" s="3" t="n">
        <v>0.8574268991336</v>
      </c>
      <c r="H195" s="3" t="n">
        <v>0.8017002598156</v>
      </c>
      <c r="I195" s="3" t="n">
        <v>0.7410764062437</v>
      </c>
      <c r="J195" s="3" t="n">
        <v>0.569324169125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2.1272123543738</v>
      </c>
      <c r="G198" s="3" t="n">
        <v>1.9977468361615</v>
      </c>
      <c r="H198" s="3" t="n">
        <v>1.6490074747176</v>
      </c>
      <c r="I198" s="3" t="n">
        <v>1.3021782345659</v>
      </c>
      <c r="J198" s="3" t="n">
        <v>0.8419192407573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0.27379193444</v>
      </c>
      <c r="G202" s="3" t="n">
        <v>0.3801026475843</v>
      </c>
      <c r="H202" s="3" t="n">
        <v>0.4529015635827</v>
      </c>
      <c r="I202" s="3" t="n">
        <v>0.462050303405</v>
      </c>
      <c r="J202" s="3" t="n">
        <v>0.4204870390243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0.759715075017</v>
      </c>
      <c r="G203" s="3" t="n">
        <v>0.8169097798548</v>
      </c>
      <c r="H203" s="3" t="n">
        <v>0.7803695939249</v>
      </c>
      <c r="I203" s="3" t="n">
        <v>0.7306053515891</v>
      </c>
      <c r="J203" s="3" t="n">
        <v>0.4187856878452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0.2476946128577</v>
      </c>
      <c r="G204" s="3" t="n">
        <v>0.1238108687268</v>
      </c>
      <c r="H204" s="3" t="n">
        <v>0.030784444405</v>
      </c>
      <c r="I204" s="3" t="n">
        <v>0.0188070455756</v>
      </c>
      <c r="J204" s="3" t="n">
        <v>0.0005594085831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1.0520494878012</v>
      </c>
      <c r="G205" s="3" t="n">
        <v>0.8902690547399</v>
      </c>
      <c r="H205" s="3" t="n">
        <v>0.7281621283521</v>
      </c>
      <c r="I205" s="3" t="n">
        <v>0.6101275317983</v>
      </c>
      <c r="J205" s="3" t="n">
        <v>0.2924552560506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0.2075922076471</v>
      </c>
      <c r="G206" s="3" t="n">
        <v>0.2055036768677</v>
      </c>
      <c r="H206" s="3" t="n">
        <v>0.1967757836626</v>
      </c>
      <c r="I206" s="3" t="n">
        <v>0.1852534679168</v>
      </c>
      <c r="J206" s="3" t="n">
        <v>0.139516853888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0.2450762948908</v>
      </c>
      <c r="G208" s="3" t="n">
        <v>0.2423090840495</v>
      </c>
      <c r="H208" s="3" t="n">
        <v>0.2361441852377</v>
      </c>
      <c r="I208" s="3" t="n">
        <v>0.2302530147948</v>
      </c>
      <c r="J208" s="3" t="n">
        <v>0.2078634101757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0.2053996971089</v>
      </c>
      <c r="G213" s="3" t="n">
        <v>0.2133505901284</v>
      </c>
      <c r="H213" s="3" t="n">
        <v>0.2095808228304</v>
      </c>
      <c r="I213" s="3" t="n">
        <v>0.2059870019331</v>
      </c>
      <c r="J213" s="3" t="n">
        <v>0.1913431531827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0.2282298936242</v>
      </c>
      <c r="G218" s="3" t="n">
        <v>0.2386726450888</v>
      </c>
      <c r="H218" s="3" t="n">
        <v>0.2445425296253</v>
      </c>
      <c r="I218" s="3" t="n">
        <v>0.2520310694794</v>
      </c>
      <c r="J218" s="3" t="n">
        <v>0.2697721173163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0.0352354525594</v>
      </c>
      <c r="G222" s="3" t="n">
        <v>0.0313653054348</v>
      </c>
      <c r="H222" s="3" t="n">
        <v>0.0268040015508</v>
      </c>
      <c r="I222" s="3" t="n">
        <v>0.0229551325166</v>
      </c>
      <c r="J222" s="3" t="n">
        <v>0.0132530443172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0.1311394617311</v>
      </c>
      <c r="G223" s="3" t="n">
        <v>0.1636015074321</v>
      </c>
      <c r="H223" s="3" t="n">
        <v>0.1817209202269</v>
      </c>
      <c r="I223" s="3" t="n">
        <v>0.1963650571417</v>
      </c>
      <c r="J223" s="3" t="n">
        <v>0.2249521120896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</v>
      </c>
      <c r="G224" s="3" t="n">
        <v>0</v>
      </c>
      <c r="H224" s="3" t="n">
        <v>0</v>
      </c>
      <c r="I224" s="3" t="n">
        <v>0</v>
      </c>
      <c r="J224" s="3" t="n">
        <v>0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0.1536354162272</v>
      </c>
      <c r="G225" s="3" t="n">
        <v>0.136760314416</v>
      </c>
      <c r="H225" s="3" t="n">
        <v>0.1168693049155</v>
      </c>
      <c r="I225" s="3" t="n">
        <v>0.1000880886757</v>
      </c>
      <c r="J225" s="3" t="n">
        <v>0.0577573250744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0.3053695160401</v>
      </c>
      <c r="G228" s="3" t="n">
        <v>0.2617886501154</v>
      </c>
      <c r="H228" s="3" t="n">
        <v>0.2224531083949</v>
      </c>
      <c r="I228" s="3" t="n">
        <v>0.1947858795348</v>
      </c>
      <c r="J228" s="3" t="n">
        <v>0.1401035999033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0.0718932415561</v>
      </c>
      <c r="G233" s="3" t="n">
        <v>0.078548991605</v>
      </c>
      <c r="H233" s="3" t="n">
        <v>0.0721252381113</v>
      </c>
      <c r="I233" s="3" t="n">
        <v>0.0663074575094</v>
      </c>
      <c r="J233" s="3" t="n">
        <v>0.0533777087766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0.8713310459644</v>
      </c>
      <c r="G237" s="3" t="n">
        <v>1.1296204992564</v>
      </c>
      <c r="H237" s="3" t="n">
        <v>1.0549090008838</v>
      </c>
      <c r="I237" s="3" t="n">
        <v>0.9936069594416</v>
      </c>
      <c r="J237" s="3" t="n">
        <v>0.1619904575363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0.784726302759</v>
      </c>
      <c r="G238" s="3" t="n">
        <v>0.5270022868437</v>
      </c>
      <c r="H238" s="3" t="n">
        <v>0.3963305090169</v>
      </c>
      <c r="I238" s="3" t="n">
        <v>0.2935681956652</v>
      </c>
      <c r="J238" s="3" t="n">
        <v>0.1258116239805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2.001406563233</v>
      </c>
      <c r="G239" s="3" t="n">
        <v>1.1090418396116</v>
      </c>
      <c r="H239" s="3" t="n">
        <v>0.6827467443484</v>
      </c>
      <c r="I239" s="3" t="n">
        <v>0.2956750904061</v>
      </c>
      <c r="J239" s="3" t="n">
        <v>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2.5839292116586</v>
      </c>
      <c r="G240" s="3" t="n">
        <v>1.7671910797139</v>
      </c>
      <c r="H240" s="3" t="n">
        <v>1.1018718967521</v>
      </c>
      <c r="I240" s="3" t="n">
        <v>0.5502688912811</v>
      </c>
      <c r="J240" s="3" t="n">
        <v>0.0101007264938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0.1456758693762</v>
      </c>
      <c r="G241" s="3" t="n">
        <v>0.2569734879309</v>
      </c>
      <c r="H241" s="3" t="n">
        <v>0.4176677349005</v>
      </c>
      <c r="I241" s="3" t="n">
        <v>0.612155634609</v>
      </c>
      <c r="J241" s="3" t="n">
        <v>1.1732817421745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0.1704065776819</v>
      </c>
      <c r="G243" s="3" t="n">
        <v>0.1957119517098</v>
      </c>
      <c r="H243" s="3" t="n">
        <v>0.1982596080122</v>
      </c>
      <c r="I243" s="3" t="n">
        <v>0.2065425813945</v>
      </c>
      <c r="J243" s="3" t="n">
        <v>0.2139116158506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0.2403036055297</v>
      </c>
      <c r="G247" s="3" t="n">
        <v>0.1765929452134</v>
      </c>
      <c r="H247" s="3" t="n">
        <v>0.1274836433283</v>
      </c>
      <c r="I247" s="3" t="n">
        <v>0.0923963460629</v>
      </c>
      <c r="J247" s="3" t="n">
        <v>0.0308969948794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0.868760367149</v>
      </c>
      <c r="G248" s="3" t="n">
        <v>1.044742978709</v>
      </c>
      <c r="H248" s="3" t="n">
        <v>1.1329387891602</v>
      </c>
      <c r="I248" s="3" t="n">
        <v>1.192799086152</v>
      </c>
      <c r="J248" s="3" t="n">
        <v>1.187369143966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0.5119971638873</v>
      </c>
      <c r="G250" s="3" t="n">
        <v>0.4253044850195</v>
      </c>
      <c r="H250" s="3" t="n">
        <v>0.3434953784934</v>
      </c>
      <c r="I250" s="3" t="n">
        <v>0.2780392454777</v>
      </c>
      <c r="J250" s="3" t="n">
        <v>0.1259308403436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1.0944742079148</v>
      </c>
      <c r="G253" s="3" t="n">
        <v>0.9904479628942</v>
      </c>
      <c r="H253" s="3" t="n">
        <v>0.818309001778</v>
      </c>
      <c r="I253" s="3" t="n">
        <v>0.652738740712</v>
      </c>
      <c r="J253" s="3" t="n">
        <v>0.4340347949863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0.2529243941083</v>
      </c>
      <c r="G257" s="3" t="n">
        <v>0.3668333560126</v>
      </c>
      <c r="H257" s="3" t="n">
        <v>0.4477161494461</v>
      </c>
      <c r="I257" s="3" t="n">
        <v>0.4589811304834</v>
      </c>
      <c r="J257" s="3" t="n">
        <v>0.4465105942808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0.6041050134064</v>
      </c>
      <c r="G258" s="3" t="n">
        <v>0.7001275089209</v>
      </c>
      <c r="H258" s="3" t="n">
        <v>0.6992485070159</v>
      </c>
      <c r="I258" s="3" t="n">
        <v>0.6754347595768</v>
      </c>
      <c r="J258" s="3" t="n">
        <v>0.4173588190809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0.4961642386031</v>
      </c>
      <c r="G259" s="3" t="n">
        <v>0.2331503205349</v>
      </c>
      <c r="H259" s="3" t="n">
        <v>0.0576808058885</v>
      </c>
      <c r="I259" s="3" t="n">
        <v>0.0350855278887</v>
      </c>
      <c r="J259" s="3" t="n">
        <v>0.0010901560027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1.1445515510576</v>
      </c>
      <c r="G260" s="3" t="n">
        <v>1.009936648624</v>
      </c>
      <c r="H260" s="3" t="n">
        <v>0.8730236972586</v>
      </c>
      <c r="I260" s="3" t="n">
        <v>0.7480556442811</v>
      </c>
      <c r="J260" s="3" t="n">
        <v>0.375338054076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0.0717861200881</v>
      </c>
      <c r="G261" s="3" t="n">
        <v>0.0720215792005</v>
      </c>
      <c r="H261" s="3" t="n">
        <v>0.0696831941731</v>
      </c>
      <c r="I261" s="3" t="n">
        <v>0.0660773075835</v>
      </c>
      <c r="J261" s="3" t="n">
        <v>0.0511484739791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0.25652763123</v>
      </c>
      <c r="G263" s="3" t="n">
        <v>0.2532391856878</v>
      </c>
      <c r="H263" s="3" t="n">
        <v>0.2464243674136</v>
      </c>
      <c r="I263" s="3" t="n">
        <v>0.2399523164983</v>
      </c>
      <c r="J263" s="3" t="n">
        <v>0.2159161362001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0.40466944453</v>
      </c>
      <c r="G268" s="3" t="n">
        <v>0.420202738061</v>
      </c>
      <c r="H268" s="3" t="n">
        <v>0.4126032173838</v>
      </c>
      <c r="I268" s="3" t="n">
        <v>0.405426544449</v>
      </c>
      <c r="J268" s="3" t="n">
        <v>0.377036204108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0.4467819016304</v>
      </c>
      <c r="G273" s="3" t="n">
        <v>0.4710205403155</v>
      </c>
      <c r="H273" s="3" t="n">
        <v>0.4822998914819</v>
      </c>
      <c r="I273" s="3" t="n">
        <v>0.4951698549386</v>
      </c>
      <c r="J273" s="3" t="n">
        <v>0.5250861783128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0.0692164154054</v>
      </c>
      <c r="G277" s="3" t="n">
        <v>0.0633400910922</v>
      </c>
      <c r="H277" s="3" t="n">
        <v>0.0568200989032</v>
      </c>
      <c r="I277" s="3" t="n">
        <v>0.0511406715057</v>
      </c>
      <c r="J277" s="3" t="n">
        <v>0.0377764897847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0.3016985829149</v>
      </c>
      <c r="G278" s="3" t="n">
        <v>0.3997870453078</v>
      </c>
      <c r="H278" s="3" t="n">
        <v>0.4644705485565</v>
      </c>
      <c r="I278" s="3" t="n">
        <v>0.524107830849</v>
      </c>
      <c r="J278" s="3" t="n">
        <v>0.6842531076051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</v>
      </c>
      <c r="G279" s="3" t="n">
        <v>0</v>
      </c>
      <c r="H279" s="3" t="n">
        <v>0</v>
      </c>
      <c r="I279" s="3" t="n">
        <v>0</v>
      </c>
      <c r="J279" s="3" t="n">
        <v>0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0.4916057331057</v>
      </c>
      <c r="G280" s="3" t="n">
        <v>0.4498694671984</v>
      </c>
      <c r="H280" s="3" t="n">
        <v>0.403561370194</v>
      </c>
      <c r="I280" s="3" t="n">
        <v>0.3632233515463</v>
      </c>
      <c r="J280" s="3" t="n">
        <v>0.268312108228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0.6359677827569</v>
      </c>
      <c r="G283" s="3" t="n">
        <v>0.5619969881646</v>
      </c>
      <c r="H283" s="3" t="n">
        <v>0.4867959599425</v>
      </c>
      <c r="I283" s="3" t="n">
        <v>0.3623283634646</v>
      </c>
      <c r="J283" s="3" t="n">
        <v>0.1256646317876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0.1214226927077</v>
      </c>
      <c r="G288" s="3" t="n">
        <v>0.1356126176636</v>
      </c>
      <c r="H288" s="3" t="n">
        <v>0.1288297064152</v>
      </c>
      <c r="I288" s="3" t="n">
        <v>0.1227146365265</v>
      </c>
      <c r="J288" s="3" t="n">
        <v>0.1157584789645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0.2890883675692</v>
      </c>
      <c r="G292" s="3" t="n">
        <v>0.1903714942822</v>
      </c>
      <c r="H292" s="3" t="n">
        <v>0.1319733754686</v>
      </c>
      <c r="I292" s="3" t="n">
        <v>0.0956414338223</v>
      </c>
      <c r="J292" s="3" t="n">
        <v>0.1697620551436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1.2704780138689</v>
      </c>
      <c r="G293" s="3" t="n">
        <v>1.0895534981328</v>
      </c>
      <c r="H293" s="3" t="n">
        <v>1.2444856463543</v>
      </c>
      <c r="I293" s="3" t="n">
        <v>1.5579126313542</v>
      </c>
      <c r="J293" s="3" t="n">
        <v>2.268973334466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2.8857044743695</v>
      </c>
      <c r="G294" s="3" t="n">
        <v>1.9840723348527</v>
      </c>
      <c r="H294" s="3" t="n">
        <v>1.221272283591</v>
      </c>
      <c r="I294" s="3" t="n">
        <v>0.5104804689367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8.2659540605116</v>
      </c>
      <c r="G295" s="3" t="n">
        <v>7.9821714060505</v>
      </c>
      <c r="H295" s="3" t="n">
        <v>7.2193443088175</v>
      </c>
      <c r="I295" s="3" t="n">
        <v>5.3366558421399</v>
      </c>
      <c r="J295" s="3" t="n">
        <v>0.333599186726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1.0446475411853</v>
      </c>
      <c r="G296" s="3" t="n">
        <v>0.6414704455</v>
      </c>
      <c r="H296" s="3" t="n">
        <v>0.3929307249597</v>
      </c>
      <c r="I296" s="3" t="n">
        <v>0.2065267390032</v>
      </c>
      <c r="J296" s="3" t="n">
        <v>0.4997968153863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0.4841501922287</v>
      </c>
      <c r="H298" s="3" t="n">
        <v>0.4726939431287</v>
      </c>
      <c r="I298" s="3" t="n">
        <v>0.4810340398419</v>
      </c>
      <c r="J298" s="3" t="n">
        <v>0.5320102364277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0.1267158198465</v>
      </c>
      <c r="G302" s="3" t="n">
        <v>0.0953080463216</v>
      </c>
      <c r="H302" s="3" t="n">
        <v>0.0721107408308</v>
      </c>
      <c r="I302" s="3" t="n">
        <v>0.0549653362624</v>
      </c>
      <c r="J302" s="3" t="n">
        <v>0.0260940432729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0.7065688786591</v>
      </c>
      <c r="G303" s="3" t="n">
        <v>0.8524280847725</v>
      </c>
      <c r="H303" s="3" t="n">
        <v>0.9363603710851</v>
      </c>
      <c r="I303" s="3" t="n">
        <v>1.0043685237725</v>
      </c>
      <c r="J303" s="3" t="n">
        <v>1.0841815961917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0.4865127583678</v>
      </c>
      <c r="G305" s="3" t="n">
        <v>0.4119527429009</v>
      </c>
      <c r="H305" s="3" t="n">
        <v>0.34448321234</v>
      </c>
      <c r="I305" s="3" t="n">
        <v>0.2894657124124</v>
      </c>
      <c r="J305" s="3" t="n">
        <v>0.1646055388922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2.1960479401243</v>
      </c>
      <c r="G308" s="3" t="n">
        <v>2.067407556612</v>
      </c>
      <c r="H308" s="3" t="n">
        <v>1.7344787969309</v>
      </c>
      <c r="I308" s="3" t="n">
        <v>1.3798792315579</v>
      </c>
      <c r="J308" s="3" t="n">
        <v>1.0095301542075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0.3684133011551</v>
      </c>
      <c r="G312" s="3" t="n">
        <v>0.5573096615254</v>
      </c>
      <c r="H312" s="3" t="n">
        <v>0.6883717949351</v>
      </c>
      <c r="I312" s="3" t="n">
        <v>0.7072040759941</v>
      </c>
      <c r="J312" s="3" t="n">
        <v>0.6683032137684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1.116505236792</v>
      </c>
      <c r="G313" s="3" t="n">
        <v>1.2585398505823</v>
      </c>
      <c r="H313" s="3" t="n">
        <v>1.2437399616695</v>
      </c>
      <c r="I313" s="3" t="n">
        <v>1.1993563560695</v>
      </c>
      <c r="J313" s="3" t="n">
        <v>0.813061076842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0.2179532830684</v>
      </c>
      <c r="H314" s="3" t="n">
        <v>0.0538125659485</v>
      </c>
      <c r="I314" s="3" t="n">
        <v>0.0320894448851</v>
      </c>
      <c r="J314" s="3" t="n">
        <v>0.0008180615337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1.9903876635282</v>
      </c>
      <c r="G315" s="3" t="n">
        <v>1.7661232061261</v>
      </c>
      <c r="H315" s="3" t="n">
        <v>1.556078011972</v>
      </c>
      <c r="I315" s="3" t="n">
        <v>1.4153408916699</v>
      </c>
      <c r="J315" s="3" t="n">
        <v>1.0981837274773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0.3653717853302</v>
      </c>
      <c r="G316" s="3" t="n">
        <v>0.3529782758989</v>
      </c>
      <c r="H316" s="3" t="n">
        <v>0.337026215022</v>
      </c>
      <c r="I316" s="3" t="n">
        <v>0.3200094896057</v>
      </c>
      <c r="J316" s="3" t="n">
        <v>0.2722609164783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0.8592856266533</v>
      </c>
      <c r="G318" s="3" t="n">
        <v>0.8615602354249</v>
      </c>
      <c r="H318" s="3" t="n">
        <v>0.8589734961737</v>
      </c>
      <c r="I318" s="3" t="n">
        <v>0.8580754675832</v>
      </c>
      <c r="J318" s="3" t="n">
        <v>0.8571884184641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0.454564211935</v>
      </c>
      <c r="G323" s="3" t="n">
        <v>0.4824132911386</v>
      </c>
      <c r="H323" s="3" t="n">
        <v>0.4897968497677</v>
      </c>
      <c r="I323" s="3" t="n">
        <v>0.4981105511259</v>
      </c>
      <c r="J323" s="3" t="n">
        <v>0.5295646934994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3.3595394078679</v>
      </c>
      <c r="G328" s="3" t="n">
        <v>3.5175817422252</v>
      </c>
      <c r="H328" s="3" t="n">
        <v>3.6606133935066</v>
      </c>
      <c r="I328" s="3" t="n">
        <v>3.8533623458449</v>
      </c>
      <c r="J328" s="3" t="n">
        <v>4.4013479272066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0.0719356613981</v>
      </c>
      <c r="G333" s="3" t="n">
        <v>0.0756428584338</v>
      </c>
      <c r="H333" s="3" t="n">
        <v>0.074772407124</v>
      </c>
      <c r="I333" s="3" t="n">
        <v>0.0739442027473</v>
      </c>
      <c r="J333" s="3" t="n">
        <v>0.0701403073512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0.4497684475204</v>
      </c>
      <c r="G338" s="3" t="n">
        <v>0.5578896098393</v>
      </c>
      <c r="H338" s="3" t="n">
        <v>0.6529112563709</v>
      </c>
      <c r="I338" s="3" t="n">
        <v>0.7432765891447</v>
      </c>
      <c r="J338" s="3" t="n">
        <v>0.6167949374999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0.2718389348142</v>
      </c>
      <c r="G343" s="3" t="n">
        <v>0.2981792290352</v>
      </c>
      <c r="H343" s="3" t="n">
        <v>0.2744317135987</v>
      </c>
      <c r="I343" s="3" t="n">
        <v>0.2528222136396</v>
      </c>
      <c r="J343" s="3" t="n">
        <v>0.2040742146579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0.4332581562771</v>
      </c>
      <c r="G347" s="3" t="n">
        <v>0.429572884724</v>
      </c>
      <c r="H347" s="3" t="n">
        <v>0.3655981364682</v>
      </c>
      <c r="I347" s="3" t="n">
        <v>0.3296712411859</v>
      </c>
      <c r="J347" s="3" t="n">
        <v>0.1200336162119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1.2839253391472</v>
      </c>
      <c r="G348" s="3" t="n">
        <v>1.2622406586194</v>
      </c>
      <c r="H348" s="3" t="n">
        <v>1.3076971374174</v>
      </c>
      <c r="I348" s="3" t="n">
        <v>1.3979439727235</v>
      </c>
      <c r="J348" s="3" t="n">
        <v>1.4754282135626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1.0307133300092</v>
      </c>
      <c r="G349" s="3" t="n">
        <v>0.7000574449946</v>
      </c>
      <c r="H349" s="3" t="n">
        <v>0.4277532391257</v>
      </c>
      <c r="I349" s="3" t="n">
        <v>0.1849362476347</v>
      </c>
      <c r="J349" s="3" t="n">
        <v>3.73103598E-005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4.2328181605043</v>
      </c>
      <c r="G350" s="3" t="n">
        <v>3.3274986068869</v>
      </c>
      <c r="H350" s="3" t="n">
        <v>2.5141893145701</v>
      </c>
      <c r="I350" s="3" t="n">
        <v>1.659119005289</v>
      </c>
      <c r="J350" s="3" t="n">
        <v>0.1127296533025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0.2203668193663</v>
      </c>
      <c r="G351" s="3" t="n">
        <v>0.1420129744437</v>
      </c>
      <c r="H351" s="3" t="n">
        <v>0.0750408606949</v>
      </c>
      <c r="I351" s="3" t="n">
        <v>0.0355557305973</v>
      </c>
      <c r="J351" s="3" t="n">
        <v>0.0795041945759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0.9907004544367</v>
      </c>
      <c r="G353" s="3" t="n">
        <v>1.0778454190813</v>
      </c>
      <c r="H353" s="3" t="n">
        <v>1.0757536918555</v>
      </c>
      <c r="I353" s="3" t="n">
        <v>1.108172915943</v>
      </c>
      <c r="J353" s="3" t="n">
        <v>1.1542902331894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0.0589885336808</v>
      </c>
      <c r="G357" s="3" t="n">
        <v>0.0435067872457</v>
      </c>
      <c r="H357" s="3" t="n">
        <v>0.0314541623731</v>
      </c>
      <c r="I357" s="3" t="n">
        <v>0.0228190906257</v>
      </c>
      <c r="J357" s="3" t="n">
        <v>0.0075285524466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0.2179020290997</v>
      </c>
      <c r="G358" s="3" t="n">
        <v>0.2592308206906</v>
      </c>
      <c r="H358" s="3" t="n">
        <v>0.2796080947111</v>
      </c>
      <c r="I358" s="3" t="n">
        <v>0.2934859632944</v>
      </c>
      <c r="J358" s="3" t="n">
        <v>0.291835017396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0.1100584364997</v>
      </c>
      <c r="G360" s="3" t="n">
        <v>0.0917595200403</v>
      </c>
      <c r="H360" s="3" t="n">
        <v>0.0742679011636</v>
      </c>
      <c r="I360" s="3" t="n">
        <v>0.0602223870981</v>
      </c>
      <c r="J360" s="3" t="n">
        <v>0.0272288821299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1.9365500350727</v>
      </c>
      <c r="G363" s="3" t="n">
        <v>1.8225402788045</v>
      </c>
      <c r="H363" s="3" t="n">
        <v>1.5119186689199</v>
      </c>
      <c r="I363" s="3" t="n">
        <v>1.1987103387416</v>
      </c>
      <c r="J363" s="3" t="n">
        <v>0.7861744635135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0.404642530502</v>
      </c>
      <c r="G367" s="3" t="n">
        <v>0.6309924453873</v>
      </c>
      <c r="H367" s="3" t="n">
        <v>0.8119361756326</v>
      </c>
      <c r="I367" s="3" t="n">
        <v>0.8862533276725</v>
      </c>
      <c r="J367" s="3" t="n">
        <v>0.9792030019558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1.4040002042999</v>
      </c>
      <c r="G368" s="3" t="n">
        <v>1.5503472365905</v>
      </c>
      <c r="H368" s="3" t="n">
        <v>1.5190808253314</v>
      </c>
      <c r="I368" s="3" t="n">
        <v>1.4561169861272</v>
      </c>
      <c r="J368" s="3" t="n">
        <v>0.8930324756546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0.2703921142138</v>
      </c>
      <c r="G369" s="3" t="n">
        <v>0.1376361056658</v>
      </c>
      <c r="H369" s="3" t="n">
        <v>0.0359904696401</v>
      </c>
      <c r="I369" s="3" t="n">
        <v>0.0232534138933</v>
      </c>
      <c r="J369" s="3" t="n">
        <v>0.0008757445066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2.3300187146147</v>
      </c>
      <c r="G370" s="3" t="n">
        <v>1.9758179752874</v>
      </c>
      <c r="H370" s="3" t="n">
        <v>1.620915742681</v>
      </c>
      <c r="I370" s="3" t="n">
        <v>1.3571913291146</v>
      </c>
      <c r="J370" s="3" t="n">
        <v>0.6391459629334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0.1023503610662</v>
      </c>
      <c r="G371" s="3" t="n">
        <v>0.1020603539974</v>
      </c>
      <c r="H371" s="3" t="n">
        <v>0.0991763469004</v>
      </c>
      <c r="I371" s="3" t="n">
        <v>0.0948169830665</v>
      </c>
      <c r="J371" s="3" t="n">
        <v>0.0767383798782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0.1361111863129</v>
      </c>
      <c r="G373" s="3" t="n">
        <v>0.1351503032999</v>
      </c>
      <c r="H373" s="3" t="n">
        <v>0.1320111892499</v>
      </c>
      <c r="I373" s="3" t="n">
        <v>0.1290083906774</v>
      </c>
      <c r="J373" s="3" t="n">
        <v>0.1173824802232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1.240522049675</v>
      </c>
      <c r="G378" s="3" t="n">
        <v>1.288784041017</v>
      </c>
      <c r="H378" s="3" t="n">
        <v>1.266141847069</v>
      </c>
      <c r="I378" s="3" t="n">
        <v>1.244552758009</v>
      </c>
      <c r="J378" s="3" t="n">
        <v>1.154457570899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0.2953627815967</v>
      </c>
      <c r="G383" s="3" t="n">
        <v>0.31090141366</v>
      </c>
      <c r="H383" s="3" t="n">
        <v>0.318133335508</v>
      </c>
      <c r="I383" s="3" t="n">
        <v>0.3255454145492</v>
      </c>
      <c r="J383" s="3" t="n">
        <v>0.3461441510851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0.1631860258011</v>
      </c>
      <c r="G387" s="3" t="n">
        <v>0.1452848055243</v>
      </c>
      <c r="H387" s="3" t="n">
        <v>0.1241291177106</v>
      </c>
      <c r="I387" s="3" t="n">
        <v>0.1062714737992</v>
      </c>
      <c r="J387" s="3" t="n">
        <v>0.061005894866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0.1429984238651</v>
      </c>
      <c r="G388" s="3" t="n">
        <v>0.1708304837052</v>
      </c>
      <c r="H388" s="3" t="n">
        <v>0.1852276968204</v>
      </c>
      <c r="I388" s="3" t="n">
        <v>0.1966527576625</v>
      </c>
      <c r="J388" s="3" t="n">
        <v>0.216664423411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</v>
      </c>
      <c r="G389" s="3" t="n">
        <v>0</v>
      </c>
      <c r="H389" s="3" t="n">
        <v>0</v>
      </c>
      <c r="I389" s="3" t="n">
        <v>0</v>
      </c>
      <c r="J389" s="3" t="n">
        <v>0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0.0007745052025</v>
      </c>
      <c r="G390" s="3" t="n">
        <v>0.0006895448864</v>
      </c>
      <c r="H390" s="3" t="n">
        <v>0.0005891382553</v>
      </c>
      <c r="I390" s="3" t="n">
        <v>0.000504383451</v>
      </c>
      <c r="J390" s="3" t="n">
        <v>0.0002895480287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0.0277142302286</v>
      </c>
      <c r="G393" s="3" t="n">
        <v>0.0302900217449</v>
      </c>
      <c r="H393" s="3" t="n">
        <v>0.0278180109459</v>
      </c>
      <c r="I393" s="3" t="n">
        <v>0.0255766215518</v>
      </c>
      <c r="J393" s="3" t="n">
        <v>0.020545396658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0.1537621284995</v>
      </c>
      <c r="G397" s="3" t="n">
        <v>0.195661507421</v>
      </c>
      <c r="H397" s="3" t="n">
        <v>0.3753663142623</v>
      </c>
      <c r="I397" s="3" t="n">
        <v>0.6711839220208</v>
      </c>
      <c r="J397" s="3" t="n">
        <v>1.4790433106782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0.2524576699801</v>
      </c>
      <c r="G398" s="3" t="n">
        <v>0.1824340546655</v>
      </c>
      <c r="H398" s="3" t="n">
        <v>0.1196563821937</v>
      </c>
      <c r="I398" s="3" t="n">
        <v>0.0699550540735</v>
      </c>
      <c r="J398" s="3" t="n">
        <v>0.0864133143351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0.869688912773</v>
      </c>
      <c r="G399" s="3" t="n">
        <v>0.6127032185497</v>
      </c>
      <c r="H399" s="3" t="n">
        <v>0.3807792011288</v>
      </c>
      <c r="I399" s="3" t="n">
        <v>0.1657215465878</v>
      </c>
      <c r="J399" s="3" t="n">
        <v>0.0007456189927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2.181851690411</v>
      </c>
      <c r="G400" s="3" t="n">
        <v>2.3657022225486</v>
      </c>
      <c r="H400" s="3" t="n">
        <v>2.3565403949123</v>
      </c>
      <c r="I400" s="3" t="n">
        <v>2.1099188009613</v>
      </c>
      <c r="J400" s="3" t="n">
        <v>0.2042175459565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0.153545811749</v>
      </c>
      <c r="G401" s="3" t="n">
        <v>0.119712978632</v>
      </c>
      <c r="H401" s="3" t="n">
        <v>0.0949900400252</v>
      </c>
      <c r="I401" s="3" t="n">
        <v>0.1489811131838</v>
      </c>
      <c r="J401" s="3" t="n">
        <v>0.596883090358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0.1407636018105</v>
      </c>
      <c r="H403" s="3" t="n">
        <v>0.1315556889248</v>
      </c>
      <c r="I403" s="3" t="n">
        <v>0.1291829055432</v>
      </c>
      <c r="J403" s="3" t="n">
        <v>0.1295126660154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0.0201268544462</v>
      </c>
      <c r="G407" s="3" t="n">
        <v>0.0147941389058</v>
      </c>
      <c r="H407" s="3" t="n">
        <v>0.0106776549023</v>
      </c>
      <c r="I407" s="3" t="n">
        <v>0.0077358487211</v>
      </c>
      <c r="J407" s="3" t="n">
        <v>0.002561216864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0.1201874702324</v>
      </c>
      <c r="G408" s="3" t="n">
        <v>0.1412501682423</v>
      </c>
      <c r="H408" s="3" t="n">
        <v>0.1514375185726</v>
      </c>
      <c r="I408" s="3" t="n">
        <v>0.1583927383253</v>
      </c>
      <c r="J408" s="3" t="n">
        <v>0.156375327867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0.072456391904</v>
      </c>
      <c r="G410" s="3" t="n">
        <v>0.0602132331876</v>
      </c>
      <c r="H410" s="3" t="n">
        <v>0.0486388426418</v>
      </c>
      <c r="I410" s="3" t="n">
        <v>0.0393714672162</v>
      </c>
      <c r="J410" s="3" t="n">
        <v>0.0177520427923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1.6142947617846</v>
      </c>
      <c r="G413" s="3" t="n">
        <v>1.5263320997609</v>
      </c>
      <c r="H413" s="3" t="n">
        <v>1.2676166849379</v>
      </c>
      <c r="I413" s="3" t="n">
        <v>1.0058957484335</v>
      </c>
      <c r="J413" s="3" t="n">
        <v>0.6614680026959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0.0509473051771</v>
      </c>
      <c r="G417" s="3" t="n">
        <v>0.0714229633342</v>
      </c>
      <c r="H417" s="3" t="n">
        <v>0.0856756683724</v>
      </c>
      <c r="I417" s="3" t="n">
        <v>0.0861135571238</v>
      </c>
      <c r="J417" s="3" t="n">
        <v>0.0625675139097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0.1612199235796</v>
      </c>
      <c r="G418" s="3" t="n">
        <v>0.1752957814126</v>
      </c>
      <c r="H418" s="3" t="n">
        <v>0.1684561325317</v>
      </c>
      <c r="I418" s="3" t="n">
        <v>0.1564386997323</v>
      </c>
      <c r="J418" s="3" t="n">
        <v>0.091011102084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0.0571721232349</v>
      </c>
      <c r="H419" s="3" t="n">
        <v>0.0143630253141</v>
      </c>
      <c r="I419" s="3" t="n">
        <v>0.008794877664</v>
      </c>
      <c r="J419" s="3" t="n">
        <v>0.000196273784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0.1437114743418</v>
      </c>
      <c r="G420" s="3" t="n">
        <v>0.132727457677</v>
      </c>
      <c r="H420" s="3" t="n">
        <v>0.1174720909035</v>
      </c>
      <c r="I420" s="3" t="n">
        <v>0.0966492435096</v>
      </c>
      <c r="J420" s="3" t="n">
        <v>0.0575208808791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0.0245949152633</v>
      </c>
      <c r="G421" s="3" t="n">
        <v>0.0243915439331</v>
      </c>
      <c r="H421" s="3" t="n">
        <v>0.0233551295915</v>
      </c>
      <c r="I421" s="3" t="n">
        <v>0.0218503480058</v>
      </c>
      <c r="J421" s="3" t="n">
        <v>0.0167102511748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0.2472638550518</v>
      </c>
      <c r="G423" s="3" t="n">
        <v>0.2442474378458</v>
      </c>
      <c r="H423" s="3" t="n">
        <v>0.2377852108224</v>
      </c>
      <c r="I423" s="3" t="n">
        <v>0.2316324401241</v>
      </c>
      <c r="J423" s="3" t="n">
        <v>0.2083703244571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0.3921152985129</v>
      </c>
      <c r="G428" s="3" t="n">
        <v>0.409743434277</v>
      </c>
      <c r="H428" s="3" t="n">
        <v>0.4177064811875</v>
      </c>
      <c r="I428" s="3" t="n">
        <v>0.4267320466515</v>
      </c>
      <c r="J428" s="3" t="n">
        <v>0.4518579943163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0.6875519502485</v>
      </c>
      <c r="E451" s="3" t="n">
        <v>6.8004196109445</v>
      </c>
      <c r="F451" s="3" t="n">
        <v>3.979877305333</v>
      </c>
      <c r="G451" s="3" t="n">
        <v>16.2781024200848</v>
      </c>
      <c r="H451" s="3" t="n">
        <v>2.3495848780714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0.3309213306375</v>
      </c>
      <c r="E452" s="3" t="n">
        <v>6.5888495961561</v>
      </c>
      <c r="F452" s="3" t="n">
        <v>0.1520743658755</v>
      </c>
      <c r="G452" s="3" t="n">
        <v>0.7315969620354</v>
      </c>
      <c r="H452" s="3" t="n">
        <v>0.129339337926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15.1645255386312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1.3482810332057</v>
      </c>
      <c r="E455" s="3" t="n">
        <v>4.4072092010412</v>
      </c>
      <c r="F455" s="3" t="n">
        <v>4.7338710189341</v>
      </c>
      <c r="G455" s="3" t="n">
        <v>8.2324887657878</v>
      </c>
      <c r="H455" s="3" t="n">
        <v>0.3528553969225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1.0190345337948</v>
      </c>
      <c r="E456" s="3" t="n">
        <v>3.4004106723538</v>
      </c>
      <c r="F456" s="3" t="n">
        <v>0.3228454725074</v>
      </c>
      <c r="G456" s="3" t="n">
        <v>2.5242556330589</v>
      </c>
      <c r="H456" s="3" t="n">
        <v>0.1176099718088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19.5051692632728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0.2890883675692</v>
      </c>
      <c r="E459" s="3" t="n">
        <v>1.2704780138689</v>
      </c>
      <c r="F459" s="3" t="n">
        <v>2.8857044743695</v>
      </c>
      <c r="G459" s="3" t="n">
        <v>8.2659540605116</v>
      </c>
      <c r="H459" s="3" t="n">
        <v>1.0446475411853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0.564345536407</v>
      </c>
      <c r="E460" s="3" t="n">
        <v>2.124772698366</v>
      </c>
      <c r="F460" s="3" t="n">
        <v>0.439049356576</v>
      </c>
      <c r="G460" s="3" t="n">
        <v>2.9685061550017</v>
      </c>
      <c r="H460" s="3" t="n">
        <v>0.3653717853302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7.6268276620451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2.2928164119561</v>
      </c>
      <c r="E463" s="3" t="n">
        <v>5.5479819107904</v>
      </c>
      <c r="F463" s="3" t="n">
        <v>9.5524386046875</v>
      </c>
      <c r="G463" s="3" t="n">
        <v>22.5933185108423</v>
      </c>
      <c r="H463" s="3" t="n">
        <v>2.2521051939531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2.8900714631579</v>
      </c>
      <c r="E464" s="3" t="n">
        <v>11.9122351846258</v>
      </c>
      <c r="F464" s="3" t="n">
        <v>1.470249161886</v>
      </c>
      <c r="G464" s="3" t="n">
        <v>9.271803921868</v>
      </c>
      <c r="H464" s="3" t="n">
        <v>0.6246271822973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17.6792821206175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1.9663860888776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SUM(D451:D466)</f>
        <v>7.5727241153952</v>
      </c>
      <c r="E467" s="0" t="n">
        <f aca="false">SUM(E451:E466)</f>
        <v>119.446932906732</v>
      </c>
      <c r="F467" s="0" t="n">
        <f aca="false">SUM(F451:F466)</f>
        <v>21.2717971822162</v>
      </c>
      <c r="G467" s="0" t="n">
        <f aca="false">SUM(G451:G466)</f>
        <v>72.2655516388636</v>
      </c>
      <c r="H467" s="0" t="n">
        <f aca="false">SUM(H451:H466)</f>
        <v>7.4789021361596</v>
      </c>
      <c r="I467" s="9" t="n">
        <f aca="false">SUM(D467:H467)</f>
        <v>228.035907979367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0.7085205663948</v>
      </c>
      <c r="E471" s="3" t="n">
        <v>6.8441975879182</v>
      </c>
      <c r="F471" s="3" t="n">
        <v>4.4258698669084</v>
      </c>
      <c r="G471" s="3" t="n">
        <v>15.4627300947075</v>
      </c>
      <c r="H471" s="3" t="n">
        <v>2.5982707921997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0.3195293108676</v>
      </c>
      <c r="E472" s="3" t="n">
        <v>6.3676969166488</v>
      </c>
      <c r="F472" s="3" t="n">
        <v>0.1808643758771</v>
      </c>
      <c r="G472" s="3" t="n">
        <v>0.7623332865396</v>
      </c>
      <c r="H472" s="3" t="n">
        <v>0.1262869750922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14.6510951454774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1.0154604700535</v>
      </c>
      <c r="E475" s="3" t="n">
        <v>4.5321603463231</v>
      </c>
      <c r="F475" s="3" t="n">
        <v>5.2746593001813</v>
      </c>
      <c r="G475" s="3" t="n">
        <v>8.5824499500355</v>
      </c>
      <c r="H475" s="3" t="n">
        <v>0.3733148720715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1.0368165921533</v>
      </c>
      <c r="E476" s="3" t="n">
        <v>3.1573023871889</v>
      </c>
      <c r="F476" s="3" t="n">
        <v>0.3835428115576</v>
      </c>
      <c r="G476" s="3" t="n">
        <v>2.6629910488089</v>
      </c>
      <c r="H476" s="3" t="n">
        <v>0.1161945533834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19.4510041621797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0.3184211717753</v>
      </c>
      <c r="E479" s="3" t="n">
        <v>1.3147318680518</v>
      </c>
      <c r="F479" s="3" t="n">
        <v>3.2022658117617</v>
      </c>
      <c r="G479" s="3" t="n">
        <v>7.7861961960539</v>
      </c>
      <c r="H479" s="3" t="n">
        <v>1.1586578891462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0.4912342174041</v>
      </c>
      <c r="E480" s="3" t="n">
        <v>1.9144059836018</v>
      </c>
      <c r="F480" s="3" t="n">
        <v>0.5216407321038</v>
      </c>
      <c r="G480" s="3" t="n">
        <v>3.0999674133648</v>
      </c>
      <c r="H480" s="3" t="n">
        <v>0.3577948352796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7.524735919129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2.1052681712985</v>
      </c>
      <c r="E483" s="3" t="n">
        <v>5.5591212416735</v>
      </c>
      <c r="F483" s="3" t="n">
        <v>10.6450223663285</v>
      </c>
      <c r="G483" s="3" t="n">
        <v>22.8893826965416</v>
      </c>
      <c r="H483" s="3" t="n">
        <v>2.5009249563273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2.7778632092646</v>
      </c>
      <c r="E484" s="3" t="n">
        <v>10.9838930995182</v>
      </c>
      <c r="F484" s="3" t="n">
        <v>1.7476432886065</v>
      </c>
      <c r="G484" s="3" t="n">
        <v>9.7573513348635</v>
      </c>
      <c r="H484" s="3" t="n">
        <v>0.6177084381811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17.4209771590681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1.8988658323843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SUM(D471:D486)</f>
        <v>7.616516090026</v>
      </c>
      <c r="E487" s="0" t="n">
        <f aca="false">SUM(E471:E486)</f>
        <v>117.88723713322</v>
      </c>
      <c r="F487" s="0" t="n">
        <f aca="false">SUM(F471:F486)</f>
        <v>23.7331416077911</v>
      </c>
      <c r="G487" s="0" t="n">
        <f aca="false">SUM(G471:G486)</f>
        <v>72.352614990252</v>
      </c>
      <c r="H487" s="0" t="n">
        <f aca="false">SUM(H471:H486)</f>
        <v>8.1792175905166</v>
      </c>
      <c r="I487" s="9" t="n">
        <f aca="false">SUM(D487:H487)</f>
        <v>229.768727411806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I33" activeCellId="0" sqref="I33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59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r="2" customFormat="false" ht="37.3" hidden="false" customHeight="false" outlineLevel="0" collapsed="false">
      <c r="A2" s="2" t="s">
        <v>11</v>
      </c>
      <c r="B2" s="2" t="s">
        <v>61</v>
      </c>
      <c r="C2" s="2" t="s">
        <v>18</v>
      </c>
      <c r="D2" s="3" t="n">
        <v>7.3922925668575</v>
      </c>
      <c r="E2" s="3" t="n">
        <v>5.8216657662247</v>
      </c>
      <c r="F2" s="3" t="n">
        <v>4.0781178837154</v>
      </c>
      <c r="G2" s="3" t="n">
        <v>2.8359639032856</v>
      </c>
      <c r="H2" s="3" t="n">
        <v>2.2032462435845</v>
      </c>
      <c r="I2" s="3" t="n">
        <v>7.1511116489425</v>
      </c>
      <c r="K2" s="2" t="s">
        <v>11</v>
      </c>
      <c r="L2" s="2" t="s">
        <v>61</v>
      </c>
      <c r="M2" s="2" t="s">
        <v>18</v>
      </c>
      <c r="N2" s="3" t="n">
        <v>6.2601892322184</v>
      </c>
      <c r="O2" s="3" t="n">
        <v>4.958282944579</v>
      </c>
      <c r="P2" s="3" t="n">
        <v>3.6602699581228</v>
      </c>
      <c r="Q2" s="3" t="n">
        <v>2.9172039800479</v>
      </c>
      <c r="R2" s="3" t="n">
        <v>2.8111452415359</v>
      </c>
      <c r="S2" s="3" t="n">
        <v>9.2429544507829</v>
      </c>
      <c r="U2" s="4" t="s">
        <v>62</v>
      </c>
      <c r="V2" s="4" t="s">
        <v>61</v>
      </c>
      <c r="W2" s="4" t="s">
        <v>18</v>
      </c>
      <c r="X2" s="0" t="n">
        <f aca="false">N$2/D$2</f>
        <v>0.846853553968527</v>
      </c>
      <c r="Y2" s="0" t="n">
        <f aca="false">O$2/E$2</f>
        <v>0.851694883163037</v>
      </c>
      <c r="Z2" s="0" t="n">
        <f aca="false">P$2/F$2</f>
        <v>0.897539027191652</v>
      </c>
      <c r="AA2" s="0" t="n">
        <f aca="false">Q$2/G$2</f>
        <v>1.02864637193308</v>
      </c>
      <c r="AB2" s="0" t="n">
        <f aca="false">R$2/H$2</f>
        <v>1.27591060224045</v>
      </c>
      <c r="AC2" s="0" t="n">
        <f aca="false">S$2/I$2</f>
        <v>1.29251994718188</v>
      </c>
    </row>
    <row r="3" customFormat="false" ht="37.3" hidden="false" customHeight="false" outlineLevel="0" collapsed="false">
      <c r="A3" s="2" t="s">
        <v>11</v>
      </c>
      <c r="B3" s="2" t="s">
        <v>61</v>
      </c>
      <c r="C3" s="2" t="s">
        <v>20</v>
      </c>
      <c r="D3" s="3" t="n">
        <v>3.2645868032097</v>
      </c>
      <c r="E3" s="3" t="n">
        <v>4.2727860739669</v>
      </c>
      <c r="F3" s="3" t="n">
        <v>4.4523213828705</v>
      </c>
      <c r="G3" s="3" t="n">
        <v>4.3015126585876</v>
      </c>
      <c r="H3" s="3" t="n">
        <v>4.4141857062141</v>
      </c>
      <c r="I3" s="3" t="n">
        <v>2.5756607312638</v>
      </c>
      <c r="K3" s="2" t="s">
        <v>11</v>
      </c>
      <c r="L3" s="2" t="s">
        <v>61</v>
      </c>
      <c r="M3" s="2" t="s">
        <v>20</v>
      </c>
      <c r="N3" s="3" t="n">
        <v>3.3651720694181</v>
      </c>
      <c r="O3" s="3" t="n">
        <v>5.3562788456662</v>
      </c>
      <c r="P3" s="3" t="n">
        <v>6.1506615106798</v>
      </c>
      <c r="Q3" s="3" t="n">
        <v>6.2506288963227</v>
      </c>
      <c r="R3" s="3" t="n">
        <v>6.5189741320925</v>
      </c>
      <c r="S3" s="3" t="n">
        <v>3.1309557963737</v>
      </c>
      <c r="U3" s="4" t="s">
        <v>62</v>
      </c>
      <c r="V3" s="4" t="s">
        <v>61</v>
      </c>
      <c r="W3" s="4" t="s">
        <v>20</v>
      </c>
      <c r="X3" s="0" t="n">
        <f aca="false">N$3/D$3</f>
        <v>1.0308110251838</v>
      </c>
      <c r="Y3" s="0" t="n">
        <f aca="false">O$3/E$3</f>
        <v>1.25357992488807</v>
      </c>
      <c r="Z3" s="0" t="n">
        <f aca="false">P$3/F$3</f>
        <v>1.38145047982011</v>
      </c>
      <c r="AA3" s="0" t="n">
        <f aca="false">Q$3/G$3</f>
        <v>1.45312344573574</v>
      </c>
      <c r="AB3" s="0" t="n">
        <f aca="false">R$3/H$3</f>
        <v>1.4768237147149</v>
      </c>
      <c r="AC3" s="0" t="n">
        <f aca="false">S$3/I$3</f>
        <v>1.21559324889712</v>
      </c>
    </row>
    <row r="4" customFormat="false" ht="49.25" hidden="false" customHeight="false" outlineLevel="0" collapsed="false">
      <c r="A4" s="2" t="s">
        <v>11</v>
      </c>
      <c r="B4" s="2" t="s">
        <v>63</v>
      </c>
      <c r="C4" s="2" t="s">
        <v>18</v>
      </c>
      <c r="D4" s="3" t="n">
        <v>0.0035332709121</v>
      </c>
      <c r="E4" s="3" t="n">
        <v>0.0239814321586</v>
      </c>
      <c r="F4" s="3" t="n">
        <v>0.0339780702865</v>
      </c>
      <c r="G4" s="3" t="n">
        <v>0.0628884498823</v>
      </c>
      <c r="H4" s="3" t="n">
        <v>0.1544345587267</v>
      </c>
      <c r="I4" s="3" t="n">
        <v>2.7197088190046</v>
      </c>
      <c r="K4" s="2" t="s">
        <v>11</v>
      </c>
      <c r="L4" s="2" t="s">
        <v>63</v>
      </c>
      <c r="M4" s="2" t="s">
        <v>18</v>
      </c>
      <c r="N4" s="3" t="n">
        <v>0.0037658440103</v>
      </c>
      <c r="O4" s="3" t="n">
        <v>0.0275166478228</v>
      </c>
      <c r="P4" s="3" t="n">
        <v>0.0420095655694</v>
      </c>
      <c r="Q4" s="3" t="n">
        <v>0.0934140568119</v>
      </c>
      <c r="R4" s="3" t="n">
        <v>0.2378217498806</v>
      </c>
      <c r="S4" s="3" t="n">
        <v>3.3116516270972</v>
      </c>
      <c r="U4" s="4" t="s">
        <v>62</v>
      </c>
      <c r="V4" s="4" t="s">
        <v>63</v>
      </c>
      <c r="W4" s="4" t="s">
        <v>18</v>
      </c>
      <c r="X4" s="0" t="n">
        <f aca="false">N$4/D$4</f>
        <v>1.06582373782988</v>
      </c>
      <c r="Y4" s="0" t="n">
        <f aca="false">O$4/E$4</f>
        <v>1.14741470154159</v>
      </c>
      <c r="Z4" s="0" t="n">
        <f aca="false">P$4/F$4</f>
        <v>1.23637290803095</v>
      </c>
      <c r="AA4" s="0" t="n">
        <f aca="false">Q$4/G$4</f>
        <v>1.48539289784898</v>
      </c>
      <c r="AB4" s="0" t="n">
        <f aca="false">R$4/H$4</f>
        <v>1.53995162638091</v>
      </c>
      <c r="AC4" s="0" t="n">
        <f aca="false">S$4/I$4</f>
        <v>1.21764933214771</v>
      </c>
    </row>
    <row r="5" customFormat="false" ht="49.25" hidden="false" customHeight="false" outlineLevel="0" collapsed="false">
      <c r="A5" s="2" t="s">
        <v>11</v>
      </c>
      <c r="B5" s="2" t="s">
        <v>63</v>
      </c>
      <c r="C5" s="2" t="s">
        <v>20</v>
      </c>
      <c r="D5" s="3" t="n">
        <v>0.0331635976088</v>
      </c>
      <c r="E5" s="3" t="n">
        <v>0.1911895605131</v>
      </c>
      <c r="F5" s="3" t="n">
        <v>0.2496919414341</v>
      </c>
      <c r="G5" s="3" t="n">
        <v>0.2611864238731</v>
      </c>
      <c r="H5" s="3" t="n">
        <v>0.3105401598457</v>
      </c>
      <c r="I5" s="3" t="n">
        <v>0.4479391323867</v>
      </c>
      <c r="K5" s="2" t="s">
        <v>11</v>
      </c>
      <c r="L5" s="2" t="s">
        <v>63</v>
      </c>
      <c r="M5" s="2" t="s">
        <v>20</v>
      </c>
      <c r="N5" s="3" t="n">
        <v>0.0432068098256</v>
      </c>
      <c r="O5" s="3" t="n">
        <v>0.2515211552645</v>
      </c>
      <c r="P5" s="3" t="n">
        <v>0.3415783142039</v>
      </c>
      <c r="Q5" s="3" t="n">
        <v>0.3747147854235</v>
      </c>
      <c r="R5" s="3" t="n">
        <v>0.4373604798822</v>
      </c>
      <c r="S5" s="3" t="n">
        <v>0.4919944348501</v>
      </c>
      <c r="U5" s="4" t="s">
        <v>62</v>
      </c>
      <c r="V5" s="4" t="s">
        <v>63</v>
      </c>
      <c r="W5" s="4" t="s">
        <v>20</v>
      </c>
      <c r="X5" s="0" t="n">
        <f aca="false">N$5/D$5</f>
        <v>1.30283844157291</v>
      </c>
      <c r="Y5" s="0" t="n">
        <f aca="false">O$5/E$5</f>
        <v>1.31555904302247</v>
      </c>
      <c r="Z5" s="0" t="n">
        <f aca="false">P$5/F$5</f>
        <v>1.36799895199682</v>
      </c>
      <c r="AA5" s="0" t="n">
        <f aca="false">Q$5/G$5</f>
        <v>1.43466409879542</v>
      </c>
      <c r="AB5" s="0" t="n">
        <f aca="false">R$5/H$5</f>
        <v>1.40838621355613</v>
      </c>
      <c r="AC5" s="0" t="n">
        <f aca="false">S$5/I$5</f>
        <v>1.09835109120444</v>
      </c>
    </row>
    <row r="6" customFormat="false" ht="25.35" hidden="false" customHeight="false" outlineLevel="0" collapsed="false">
      <c r="A6" s="2" t="s">
        <v>11</v>
      </c>
      <c r="B6" s="2" t="s">
        <v>64</v>
      </c>
      <c r="C6" s="2" t="s">
        <v>13</v>
      </c>
      <c r="D6" s="3" t="n">
        <v>0.3707596513756</v>
      </c>
      <c r="E6" s="3" t="n">
        <v>0.2806142850323</v>
      </c>
      <c r="F6" s="3" t="n">
        <v>0.1914726226806</v>
      </c>
      <c r="G6" s="3" t="n">
        <v>0.1303071323438</v>
      </c>
      <c r="H6" s="3" t="n">
        <v>0.0709714259828</v>
      </c>
      <c r="I6" s="3" t="n">
        <v>0.0244924395996</v>
      </c>
      <c r="K6" s="2" t="s">
        <v>11</v>
      </c>
      <c r="L6" s="2" t="s">
        <v>64</v>
      </c>
      <c r="M6" s="2" t="s">
        <v>13</v>
      </c>
      <c r="N6" s="3" t="n">
        <v>0.3114381075225</v>
      </c>
      <c r="O6" s="3" t="n">
        <v>0.2357159967214</v>
      </c>
      <c r="P6" s="3" t="n">
        <v>0.160964535786</v>
      </c>
      <c r="Q6" s="3" t="n">
        <v>0.1098239001721</v>
      </c>
      <c r="R6" s="3" t="n">
        <v>0.0601975433213</v>
      </c>
      <c r="S6" s="3" t="n">
        <v>0.0214935474831</v>
      </c>
      <c r="U6" s="4" t="s">
        <v>62</v>
      </c>
      <c r="V6" s="4" t="s">
        <v>64</v>
      </c>
      <c r="W6" s="4" t="s">
        <v>13</v>
      </c>
      <c r="X6" s="0" t="n">
        <f aca="false">N$6/D$6</f>
        <v>0.840000000989848</v>
      </c>
      <c r="Y6" s="0" t="n">
        <f aca="false">O$6/E$6</f>
        <v>0.839999990357825</v>
      </c>
      <c r="Z6" s="0" t="n">
        <f aca="false">P$6/F$6</f>
        <v>0.840666062502882</v>
      </c>
      <c r="AA6" s="0" t="n">
        <f aca="false">Q$6/G$6</f>
        <v>0.842808050462983</v>
      </c>
      <c r="AB6" s="0" t="n">
        <f aca="false">R$6/H$6</f>
        <v>0.848194079345242</v>
      </c>
      <c r="AC6" s="0" t="n">
        <f aca="false">S$6/I$6</f>
        <v>0.877558456179719</v>
      </c>
    </row>
    <row r="7" customFormat="false" ht="37.3" hidden="false" customHeight="false" outlineLevel="0" collapsed="false">
      <c r="A7" s="2" t="s">
        <v>11</v>
      </c>
      <c r="B7" s="2" t="s">
        <v>65</v>
      </c>
      <c r="C7" s="2" t="s">
        <v>13</v>
      </c>
      <c r="D7" s="3" t="n">
        <v>0.000118909144</v>
      </c>
      <c r="E7" s="3" t="n">
        <v>0.0005652024315</v>
      </c>
      <c r="F7" s="3" t="n">
        <v>0.0006733846607</v>
      </c>
      <c r="G7" s="3" t="n">
        <v>0.0007468180875</v>
      </c>
      <c r="H7" s="3" t="n">
        <v>0.001747899923</v>
      </c>
      <c r="I7" s="3" t="n">
        <v>0.0074610919862</v>
      </c>
      <c r="K7" s="2" t="s">
        <v>11</v>
      </c>
      <c r="L7" s="2" t="s">
        <v>65</v>
      </c>
      <c r="M7" s="2" t="s">
        <v>13</v>
      </c>
      <c r="N7" s="3" t="n">
        <v>0.0001189091399</v>
      </c>
      <c r="O7" s="3" t="n">
        <v>0.0005652024205</v>
      </c>
      <c r="P7" s="3" t="n">
        <v>0.000673384662</v>
      </c>
      <c r="Q7" s="3" t="n">
        <v>0.0007468180608</v>
      </c>
      <c r="R7" s="3" t="n">
        <v>0.0017478999219</v>
      </c>
      <c r="S7" s="3" t="n">
        <v>0.0074610920142</v>
      </c>
      <c r="U7" s="4" t="s">
        <v>62</v>
      </c>
      <c r="V7" s="4" t="s">
        <v>65</v>
      </c>
      <c r="W7" s="4" t="s">
        <v>13</v>
      </c>
      <c r="X7" s="0" t="n">
        <f aca="false">N$7/D$7</f>
        <v>0.999999965519893</v>
      </c>
      <c r="Y7" s="0" t="n">
        <f aca="false">O$7/E$7</f>
        <v>0.999999980537946</v>
      </c>
      <c r="Z7" s="0" t="n">
        <f aca="false">P$7/F$7</f>
        <v>1.00000000193055</v>
      </c>
      <c r="AA7" s="0" t="n">
        <f aca="false">Q$7/G$7</f>
        <v>0.999999964248322</v>
      </c>
      <c r="AB7" s="0" t="n">
        <f aca="false">R$7/H$7</f>
        <v>0.999999999370673</v>
      </c>
      <c r="AC7" s="0" t="n">
        <f aca="false">S$7/I$7</f>
        <v>1.0000000037528</v>
      </c>
    </row>
    <row r="8" customFormat="false" ht="37.3" hidden="false" customHeight="false" outlineLevel="0" collapsed="false">
      <c r="A8" s="2" t="s">
        <v>11</v>
      </c>
      <c r="B8" s="2" t="s">
        <v>66</v>
      </c>
      <c r="C8" s="2" t="s">
        <v>16</v>
      </c>
      <c r="D8" s="3" t="n">
        <v>0</v>
      </c>
      <c r="E8" s="3" t="n">
        <v>0.0022555586701</v>
      </c>
      <c r="F8" s="3" t="n">
        <v>0.0047655067773</v>
      </c>
      <c r="G8" s="3" t="n">
        <v>0.0056080503717</v>
      </c>
      <c r="H8" s="3" t="n">
        <v>0.005624707368</v>
      </c>
      <c r="I8" s="3" t="n">
        <v>4.63994777E-005</v>
      </c>
      <c r="K8" s="2" t="s">
        <v>11</v>
      </c>
      <c r="L8" s="2" t="s">
        <v>66</v>
      </c>
      <c r="M8" s="2" t="s">
        <v>16</v>
      </c>
      <c r="N8" s="3" t="n">
        <v>0</v>
      </c>
      <c r="O8" s="3" t="n">
        <v>0.0016395289526</v>
      </c>
      <c r="P8" s="3" t="n">
        <v>0.0034859158697</v>
      </c>
      <c r="Q8" s="3" t="n">
        <v>0.0041027074552</v>
      </c>
      <c r="R8" s="3" t="n">
        <v>0.0041165128307</v>
      </c>
      <c r="S8" s="3" t="n">
        <v>3.55449909E-005</v>
      </c>
      <c r="U8" s="4" t="s">
        <v>62</v>
      </c>
      <c r="V8" s="4" t="s">
        <v>66</v>
      </c>
      <c r="W8" s="4" t="s">
        <v>16</v>
      </c>
      <c r="X8" s="0" t="e">
        <f aca="false">N$8/D$8</f>
        <v>#DIV/0!</v>
      </c>
      <c r="Y8" s="0" t="n">
        <f aca="false">O$8/E$8</f>
        <v>0.726883753605625</v>
      </c>
      <c r="Z8" s="0" t="n">
        <f aca="false">P$8/F$8</f>
        <v>0.731489017349592</v>
      </c>
      <c r="AA8" s="0" t="n">
        <f aca="false">Q$8/G$8</f>
        <v>0.731574644176444</v>
      </c>
      <c r="AB8" s="0" t="n">
        <f aca="false">R$8/H$8</f>
        <v>0.731862577263948</v>
      </c>
      <c r="AC8" s="0" t="n">
        <f aca="false">S$8/I$8</f>
        <v>0.766064461540264</v>
      </c>
    </row>
    <row r="9" customFormat="false" ht="37.3" hidden="false" customHeight="false" outlineLevel="0" collapsed="false">
      <c r="A9" s="2" t="s">
        <v>11</v>
      </c>
      <c r="B9" s="2" t="s">
        <v>67</v>
      </c>
      <c r="C9" s="2" t="s">
        <v>14</v>
      </c>
      <c r="D9" s="3" t="n">
        <v>0.3172201495815</v>
      </c>
      <c r="E9" s="3" t="n">
        <v>2.70953143354</v>
      </c>
      <c r="F9" s="3" t="n">
        <v>5.5446736344234</v>
      </c>
      <c r="G9" s="3" t="n">
        <v>6.8857520944379</v>
      </c>
      <c r="H9" s="3" t="n">
        <v>6.0385407276385</v>
      </c>
      <c r="I9" s="3" t="n">
        <v>1.0151939747658</v>
      </c>
      <c r="K9" s="2" t="s">
        <v>11</v>
      </c>
      <c r="L9" s="2" t="s">
        <v>67</v>
      </c>
      <c r="M9" s="2" t="s">
        <v>14</v>
      </c>
      <c r="N9" s="3" t="n">
        <v>0.298597692787</v>
      </c>
      <c r="O9" s="3" t="n">
        <v>2.543840486159</v>
      </c>
      <c r="P9" s="3" t="n">
        <v>5.2001251878908</v>
      </c>
      <c r="Q9" s="3" t="n">
        <v>6.4562686281649</v>
      </c>
      <c r="R9" s="3" t="n">
        <v>5.6670928474748</v>
      </c>
      <c r="S9" s="3" t="n">
        <v>0.9503533061624</v>
      </c>
      <c r="U9" s="4" t="s">
        <v>62</v>
      </c>
      <c r="V9" s="4" t="s">
        <v>67</v>
      </c>
      <c r="W9" s="4" t="s">
        <v>14</v>
      </c>
      <c r="X9" s="0" t="n">
        <f aca="false">N$9/D$9</f>
        <v>0.941294848958781</v>
      </c>
      <c r="Y9" s="0" t="n">
        <f aca="false">O$9/E$9</f>
        <v>0.938848855809536</v>
      </c>
      <c r="Z9" s="0" t="n">
        <f aca="false">P$9/F$9</f>
        <v>0.937859562302547</v>
      </c>
      <c r="AA9" s="0" t="n">
        <f aca="false">Q$9/G$9</f>
        <v>0.937627224973737</v>
      </c>
      <c r="AB9" s="0" t="n">
        <f aca="false">R$9/H$9</f>
        <v>0.938487145004491</v>
      </c>
      <c r="AC9" s="0" t="n">
        <f aca="false">S$9/I$9</f>
        <v>0.936129773998749</v>
      </c>
    </row>
    <row r="10" customFormat="false" ht="25.35" hidden="false" customHeight="false" outlineLevel="0" collapsed="false">
      <c r="A10" s="2" t="s">
        <v>11</v>
      </c>
      <c r="B10" s="2" t="s">
        <v>68</v>
      </c>
      <c r="C10" s="2" t="s">
        <v>16</v>
      </c>
      <c r="D10" s="3" t="n">
        <v>26.2101712641509</v>
      </c>
      <c r="E10" s="3" t="n">
        <v>20.279946931881</v>
      </c>
      <c r="F10" s="3" t="n">
        <v>13.6491882262416</v>
      </c>
      <c r="G10" s="3" t="n">
        <v>8.4178481096491</v>
      </c>
      <c r="H10" s="3" t="n">
        <v>3.7173908642767</v>
      </c>
      <c r="I10" s="3" t="n">
        <v>0.0071319545412</v>
      </c>
      <c r="K10" s="2" t="s">
        <v>11</v>
      </c>
      <c r="L10" s="2" t="s">
        <v>68</v>
      </c>
      <c r="M10" s="2" t="s">
        <v>16</v>
      </c>
      <c r="N10" s="3" t="n">
        <v>16.4176160474132</v>
      </c>
      <c r="O10" s="3" t="n">
        <v>12.6972364466229</v>
      </c>
      <c r="P10" s="3" t="n">
        <v>8.5640002406749</v>
      </c>
      <c r="Q10" s="3" t="n">
        <v>5.2889290839138</v>
      </c>
      <c r="R10" s="3" t="n">
        <v>2.3354710855486</v>
      </c>
      <c r="S10" s="3" t="n">
        <v>0.0046083692114</v>
      </c>
      <c r="U10" s="4" t="s">
        <v>62</v>
      </c>
      <c r="V10" s="4" t="s">
        <v>68</v>
      </c>
      <c r="W10" s="4" t="s">
        <v>16</v>
      </c>
      <c r="X10" s="0" t="n">
        <f aca="false">N$10/D$10</f>
        <v>0.626383394520908</v>
      </c>
      <c r="Y10" s="0" t="n">
        <f aca="false">O$10/E$10</f>
        <v>0.626098110082442</v>
      </c>
      <c r="Z10" s="0" t="n">
        <f aca="false">P$10/F$10</f>
        <v>0.627436599065281</v>
      </c>
      <c r="AA10" s="0" t="n">
        <f aca="false">Q$10/G$10</f>
        <v>0.628299419878018</v>
      </c>
      <c r="AB10" s="0" t="n">
        <f aca="false">R$10/H$10</f>
        <v>0.628255454112173</v>
      </c>
      <c r="AC10" s="0" t="n">
        <f aca="false">S$10/I$10</f>
        <v>0.646157961997415</v>
      </c>
    </row>
    <row r="11" customFormat="false" ht="25.35" hidden="false" customHeight="false" outlineLevel="0" collapsed="false">
      <c r="A11" s="2" t="s">
        <v>11</v>
      </c>
      <c r="B11" s="2" t="s">
        <v>69</v>
      </c>
      <c r="C11" s="2" t="s">
        <v>14</v>
      </c>
      <c r="D11" s="3" t="n">
        <v>50.6797374731981</v>
      </c>
      <c r="E11" s="3" t="n">
        <v>48.7137636466936</v>
      </c>
      <c r="F11" s="3" t="n">
        <v>39.4644729908928</v>
      </c>
      <c r="G11" s="3" t="n">
        <v>29.0188141794898</v>
      </c>
      <c r="H11" s="3" t="n">
        <v>17.8674871377788</v>
      </c>
      <c r="I11" s="3" t="n">
        <v>0.9964160421009</v>
      </c>
      <c r="K11" s="2" t="s">
        <v>11</v>
      </c>
      <c r="L11" s="2" t="s">
        <v>69</v>
      </c>
      <c r="M11" s="2" t="s">
        <v>14</v>
      </c>
      <c r="N11" s="3" t="n">
        <v>40.2208631724994</v>
      </c>
      <c r="O11" s="3" t="n">
        <v>38.8846180223815</v>
      </c>
      <c r="P11" s="3" t="n">
        <v>31.8279770081879</v>
      </c>
      <c r="Q11" s="3" t="n">
        <v>23.7526864918109</v>
      </c>
      <c r="R11" s="3" t="n">
        <v>14.8777512117486</v>
      </c>
      <c r="S11" s="3" t="n">
        <v>0.8477063780076</v>
      </c>
      <c r="U11" s="4" t="s">
        <v>62</v>
      </c>
      <c r="V11" s="4" t="s">
        <v>69</v>
      </c>
      <c r="W11" s="4" t="s">
        <v>14</v>
      </c>
      <c r="X11" s="0" t="n">
        <f aca="false">N$11/D$11</f>
        <v>0.79362808842035</v>
      </c>
      <c r="Y11" s="0" t="n">
        <f aca="false">O$11/E$11</f>
        <v>0.7982265198066</v>
      </c>
      <c r="Z11" s="0" t="n">
        <f aca="false">P$11/F$11</f>
        <v>0.806496947660566</v>
      </c>
      <c r="AA11" s="0" t="n">
        <f aca="false">Q$11/G$11</f>
        <v>0.818527123296411</v>
      </c>
      <c r="AB11" s="0" t="n">
        <f aca="false">R$11/H$11</f>
        <v>0.832671718021907</v>
      </c>
      <c r="AC11" s="0" t="n">
        <f aca="false">S$11/I$11</f>
        <v>0.850755449721833</v>
      </c>
    </row>
    <row r="12" customFormat="false" ht="13.4" hidden="false" customHeight="false" outlineLevel="0" collapsed="false">
      <c r="A12" s="2" t="s">
        <v>11</v>
      </c>
      <c r="B12" s="2" t="s">
        <v>70</v>
      </c>
      <c r="C12" s="2" t="s">
        <v>13</v>
      </c>
      <c r="D12" s="3" t="n">
        <v>0.4469240524542</v>
      </c>
      <c r="E12" s="3" t="n">
        <v>0.3864146128502</v>
      </c>
      <c r="F12" s="3" t="n">
        <v>0.4014130267866</v>
      </c>
      <c r="G12" s="3" t="n">
        <v>0.5004391725509</v>
      </c>
      <c r="H12" s="3" t="n">
        <v>0.6546944645376</v>
      </c>
      <c r="I12" s="3" t="n">
        <v>0.3968916542385</v>
      </c>
      <c r="K12" s="2" t="s">
        <v>11</v>
      </c>
      <c r="L12" s="2" t="s">
        <v>70</v>
      </c>
      <c r="M12" s="2" t="s">
        <v>13</v>
      </c>
      <c r="N12" s="3" t="n">
        <v>0.9226299851018</v>
      </c>
      <c r="O12" s="3" t="n">
        <v>0.7977143113732</v>
      </c>
      <c r="P12" s="3" t="n">
        <v>0.8389913326769</v>
      </c>
      <c r="Q12" s="3" t="n">
        <v>1.0657430980159</v>
      </c>
      <c r="R12" s="3" t="n">
        <v>1.4090716503515</v>
      </c>
      <c r="S12" s="3" t="n">
        <v>0.8594134382136</v>
      </c>
      <c r="U12" s="4" t="s">
        <v>62</v>
      </c>
      <c r="V12" s="4" t="s">
        <v>70</v>
      </c>
      <c r="W12" s="4" t="s">
        <v>13</v>
      </c>
      <c r="X12" s="0" t="n">
        <f aca="false">N$12/D$12</f>
        <v>2.06439993559387</v>
      </c>
      <c r="Y12" s="0" t="n">
        <f aca="false">O$12/E$12</f>
        <v>2.06439996016001</v>
      </c>
      <c r="Z12" s="0" t="n">
        <f aca="false">P$12/F$12</f>
        <v>2.09009493138081</v>
      </c>
      <c r="AA12" s="0" t="n">
        <f aca="false">Q$12/G$12</f>
        <v>2.1296156585494</v>
      </c>
      <c r="AB12" s="0" t="n">
        <f aca="false">R$12/H$12</f>
        <v>2.15225838414062</v>
      </c>
      <c r="AC12" s="0" t="n">
        <f aca="false">S$12/I$12</f>
        <v>2.16536031694222</v>
      </c>
    </row>
    <row r="13" customFormat="false" ht="25.35" hidden="false" customHeight="false" outlineLevel="0" collapsed="false">
      <c r="A13" s="2" t="s">
        <v>11</v>
      </c>
      <c r="B13" s="2" t="s">
        <v>71</v>
      </c>
      <c r="C13" s="2" t="s">
        <v>13</v>
      </c>
      <c r="D13" s="3" t="n">
        <v>1.343654E-007</v>
      </c>
      <c r="E13" s="3" t="n">
        <v>3.54519868E-005</v>
      </c>
      <c r="F13" s="3" t="n">
        <v>0.0011974530133</v>
      </c>
      <c r="G13" s="3" t="n">
        <v>0.0028975704893</v>
      </c>
      <c r="H13" s="3" t="n">
        <v>0.0026286259377</v>
      </c>
      <c r="I13" s="3" t="n">
        <v>0.0009705227859</v>
      </c>
      <c r="K13" s="2" t="s">
        <v>11</v>
      </c>
      <c r="L13" s="2" t="s">
        <v>71</v>
      </c>
      <c r="M13" s="2" t="s">
        <v>13</v>
      </c>
      <c r="N13" s="3" t="n">
        <v>3.819335E-007</v>
      </c>
      <c r="O13" s="3" t="n">
        <v>0.0001007722746</v>
      </c>
      <c r="P13" s="3" t="n">
        <v>0.0034037602354</v>
      </c>
      <c r="Q13" s="3" t="n">
        <v>0.008236343751</v>
      </c>
      <c r="R13" s="3" t="n">
        <v>0.0074718693178</v>
      </c>
      <c r="S13" s="3" t="n">
        <v>0.0027587109603</v>
      </c>
      <c r="U13" s="4" t="s">
        <v>62</v>
      </c>
      <c r="V13" s="4" t="s">
        <v>71</v>
      </c>
      <c r="W13" s="4" t="s">
        <v>13</v>
      </c>
      <c r="X13" s="0" t="n">
        <f aca="false">N$13/D$13</f>
        <v>2.84249888736237</v>
      </c>
      <c r="Y13" s="0" t="n">
        <f aca="false">O$13/E$13</f>
        <v>2.84250005982739</v>
      </c>
      <c r="Z13" s="0" t="n">
        <f aca="false">P$13/F$13</f>
        <v>2.84250003765889</v>
      </c>
      <c r="AA13" s="0" t="n">
        <f aca="false">Q$13/G$13</f>
        <v>2.84249987408926</v>
      </c>
      <c r="AB13" s="0" t="n">
        <f aca="false">R$13/H$13</f>
        <v>2.84250003419572</v>
      </c>
      <c r="AC13" s="0" t="n">
        <f aca="false">S$13/I$13</f>
        <v>2.84249993959879</v>
      </c>
    </row>
    <row r="14" customFormat="false" ht="25.35" hidden="false" customHeight="false" outlineLevel="0" collapsed="false">
      <c r="A14" s="2" t="s">
        <v>11</v>
      </c>
      <c r="B14" s="2" t="s">
        <v>72</v>
      </c>
      <c r="C14" s="2" t="s">
        <v>13</v>
      </c>
      <c r="D14" s="3" t="n">
        <v>13.135150297565</v>
      </c>
      <c r="E14" s="3" t="n">
        <v>11.6895310891489</v>
      </c>
      <c r="F14" s="3" t="n">
        <v>9.0829499670519</v>
      </c>
      <c r="G14" s="3" t="n">
        <v>7.3319430645007</v>
      </c>
      <c r="H14" s="3" t="n">
        <v>5.829056513832</v>
      </c>
      <c r="I14" s="3" t="n">
        <v>2.4698371163424</v>
      </c>
      <c r="K14" s="2" t="s">
        <v>11</v>
      </c>
      <c r="L14" s="2" t="s">
        <v>72</v>
      </c>
      <c r="M14" s="2" t="s">
        <v>13</v>
      </c>
      <c r="N14" s="3" t="n">
        <v>12.0772184158375</v>
      </c>
      <c r="O14" s="3" t="n">
        <v>10.7488492426066</v>
      </c>
      <c r="P14" s="3" t="n">
        <v>8.3767416556716</v>
      </c>
      <c r="Q14" s="3" t="n">
        <v>6.8059572018411</v>
      </c>
      <c r="R14" s="3" t="n">
        <v>5.460504526639</v>
      </c>
      <c r="S14" s="3" t="n">
        <v>2.3768525288958</v>
      </c>
      <c r="U14" s="4" t="s">
        <v>62</v>
      </c>
      <c r="V14" s="4" t="s">
        <v>72</v>
      </c>
      <c r="W14" s="4" t="s">
        <v>13</v>
      </c>
      <c r="X14" s="0" t="n">
        <f aca="false">N$14/D$14</f>
        <v>0.919457953829153</v>
      </c>
      <c r="Y14" s="0" t="n">
        <f aca="false">O$14/E$14</f>
        <v>0.919527837398413</v>
      </c>
      <c r="Z14" s="0" t="n">
        <f aca="false">P$14/F$14</f>
        <v>0.922249014478551</v>
      </c>
      <c r="AA14" s="0" t="n">
        <f aca="false">Q$14/G$14</f>
        <v>0.928261054670994</v>
      </c>
      <c r="AB14" s="0" t="n">
        <f aca="false">R$14/H$14</f>
        <v>0.936773303480855</v>
      </c>
      <c r="AC14" s="0" t="n">
        <f aca="false">S$14/I$14</f>
        <v>0.962351935343695</v>
      </c>
    </row>
    <row r="15" customFormat="false" ht="37.3" hidden="false" customHeight="false" outlineLevel="0" collapsed="false">
      <c r="A15" s="2" t="s">
        <v>11</v>
      </c>
      <c r="B15" s="2" t="s">
        <v>73</v>
      </c>
      <c r="C15" s="2" t="s">
        <v>13</v>
      </c>
      <c r="D15" s="3" t="n">
        <v>0.0685389095634</v>
      </c>
      <c r="E15" s="3" t="n">
        <v>0.367706922386</v>
      </c>
      <c r="F15" s="3" t="n">
        <v>0.6040966053488</v>
      </c>
      <c r="G15" s="3" t="n">
        <v>0.8327279205168</v>
      </c>
      <c r="H15" s="3" t="n">
        <v>1.0620215064962</v>
      </c>
      <c r="I15" s="3" t="n">
        <v>0.775409247789</v>
      </c>
      <c r="K15" s="2" t="s">
        <v>11</v>
      </c>
      <c r="L15" s="2" t="s">
        <v>73</v>
      </c>
      <c r="M15" s="2" t="s">
        <v>13</v>
      </c>
      <c r="N15" s="3" t="n">
        <v>0.0685388998541</v>
      </c>
      <c r="O15" s="3" t="n">
        <v>0.3677068682521</v>
      </c>
      <c r="P15" s="3" t="n">
        <v>0.6040965339799</v>
      </c>
      <c r="Q15" s="3" t="n">
        <v>0.8327276541113</v>
      </c>
      <c r="R15" s="3" t="n">
        <v>1.0620200575578</v>
      </c>
      <c r="S15" s="3" t="n">
        <v>0.7754002809217</v>
      </c>
      <c r="U15" s="4" t="s">
        <v>62</v>
      </c>
      <c r="V15" s="4" t="s">
        <v>73</v>
      </c>
      <c r="W15" s="4" t="s">
        <v>13</v>
      </c>
      <c r="X15" s="0" t="n">
        <f aca="false">N$15/D$15</f>
        <v>0.999999858338861</v>
      </c>
      <c r="Y15" s="0" t="n">
        <f aca="false">O$15/E$15</f>
        <v>0.999999852779764</v>
      </c>
      <c r="Z15" s="0" t="n">
        <f aca="false">P$15/F$15</f>
        <v>0.999999881858466</v>
      </c>
      <c r="AA15" s="0" t="n">
        <f aca="false">Q$15/G$15</f>
        <v>0.99999968008098</v>
      </c>
      <c r="AB15" s="0" t="n">
        <f aca="false">R$15/H$15</f>
        <v>0.999998635678853</v>
      </c>
      <c r="AC15" s="0" t="n">
        <f aca="false">S$15/I$15</f>
        <v>0.999988435955174</v>
      </c>
    </row>
    <row r="16" customFormat="false" ht="13.4" hidden="false" customHeight="false" outlineLevel="0" collapsed="false">
      <c r="A16" s="2" t="s">
        <v>11</v>
      </c>
      <c r="B16" s="2" t="s">
        <v>74</v>
      </c>
      <c r="C16" s="2" t="s">
        <v>13</v>
      </c>
      <c r="D16" s="3" t="n">
        <v>2.5104516448777</v>
      </c>
      <c r="E16" s="3" t="n">
        <v>2.7493785961269</v>
      </c>
      <c r="F16" s="3" t="n">
        <v>3.1595735181856</v>
      </c>
      <c r="G16" s="3" t="n">
        <v>3.9598773486285</v>
      </c>
      <c r="H16" s="3" t="n">
        <v>5.088134889416</v>
      </c>
      <c r="I16" s="3" t="n">
        <v>6.7533533182807</v>
      </c>
      <c r="K16" s="2" t="s">
        <v>11</v>
      </c>
      <c r="L16" s="2" t="s">
        <v>74</v>
      </c>
      <c r="M16" s="2" t="s">
        <v>13</v>
      </c>
      <c r="N16" s="3" t="n">
        <v>6.2608644012708</v>
      </c>
      <c r="O16" s="3" t="n">
        <v>6.880705540247</v>
      </c>
      <c r="P16" s="3" t="n">
        <v>8.016298023425</v>
      </c>
      <c r="Q16" s="3" t="n">
        <v>10.1713349693952</v>
      </c>
      <c r="R16" s="3" t="n">
        <v>13.1261361389778</v>
      </c>
      <c r="S16" s="3" t="n">
        <v>17.4306754667374</v>
      </c>
      <c r="U16" s="4" t="s">
        <v>62</v>
      </c>
      <c r="V16" s="4" t="s">
        <v>74</v>
      </c>
      <c r="W16" s="4" t="s">
        <v>13</v>
      </c>
      <c r="X16" s="0" t="n">
        <f aca="false">N$16/D$16</f>
        <v>2.49391953597091</v>
      </c>
      <c r="Y16" s="0" t="n">
        <f aca="false">O$16/E$16</f>
        <v>2.50264025112437</v>
      </c>
      <c r="Z16" s="0" t="n">
        <f aca="false">P$16/F$16</f>
        <v>2.53714559173429</v>
      </c>
      <c r="AA16" s="0" t="n">
        <f aca="false">Q$16/G$16</f>
        <v>2.56859848775822</v>
      </c>
      <c r="AB16" s="0" t="n">
        <f aca="false">R$16/H$16</f>
        <v>2.57975396176739</v>
      </c>
      <c r="AC16" s="0" t="n">
        <f aca="false">S$16/I$16</f>
        <v>2.58104006191327</v>
      </c>
    </row>
    <row r="17" customFormat="false" ht="25.35" hidden="false" customHeight="false" outlineLevel="0" collapsed="false">
      <c r="A17" s="2" t="s">
        <v>11</v>
      </c>
      <c r="B17" s="2" t="s">
        <v>75</v>
      </c>
      <c r="C17" s="2" t="s">
        <v>13</v>
      </c>
      <c r="D17" s="3" t="n">
        <v>0.0008881396419</v>
      </c>
      <c r="E17" s="3" t="n">
        <v>0.0086373918627</v>
      </c>
      <c r="F17" s="3" t="n">
        <v>0.0156027874704</v>
      </c>
      <c r="G17" s="3" t="n">
        <v>0.0343458498667</v>
      </c>
      <c r="H17" s="3" t="n">
        <v>0.0957534491058</v>
      </c>
      <c r="I17" s="3" t="n">
        <v>0.3463161854529</v>
      </c>
      <c r="K17" s="2" t="s">
        <v>11</v>
      </c>
      <c r="L17" s="2" t="s">
        <v>75</v>
      </c>
      <c r="M17" s="2" t="s">
        <v>13</v>
      </c>
      <c r="N17" s="3" t="n">
        <v>0.0026484893429</v>
      </c>
      <c r="O17" s="3" t="n">
        <v>0.0254391876052</v>
      </c>
      <c r="P17" s="3" t="n">
        <v>0.0465384309023</v>
      </c>
      <c r="Q17" s="3" t="n">
        <v>0.1030618790236</v>
      </c>
      <c r="R17" s="3" t="n">
        <v>0.2853291146881</v>
      </c>
      <c r="S17" s="3" t="n">
        <v>1.0099209652618</v>
      </c>
      <c r="U17" s="4" t="s">
        <v>62</v>
      </c>
      <c r="V17" s="4" t="s">
        <v>75</v>
      </c>
      <c r="W17" s="4" t="s">
        <v>13</v>
      </c>
      <c r="X17" s="0" t="n">
        <f aca="false">N$17/D$17</f>
        <v>2.9820641011295</v>
      </c>
      <c r="Y17" s="0" t="n">
        <f aca="false">O$17/E$17</f>
        <v>2.94523949006614</v>
      </c>
      <c r="Z17" s="0" t="n">
        <f aca="false">P$17/F$17</f>
        <v>2.98269978941826</v>
      </c>
      <c r="AA17" s="0" t="n">
        <f aca="false">Q$17/G$17</f>
        <v>3.00070836574417</v>
      </c>
      <c r="AB17" s="0" t="n">
        <f aca="false">R$17/H$17</f>
        <v>2.97983119514404</v>
      </c>
      <c r="AC17" s="0" t="n">
        <f aca="false">S$17/I$17</f>
        <v>2.91618182367382</v>
      </c>
    </row>
    <row r="18" customFormat="false" ht="13.4" hidden="false" customHeight="false" outlineLevel="0" collapsed="false">
      <c r="A18" s="2" t="s">
        <v>11</v>
      </c>
      <c r="B18" s="2" t="s">
        <v>76</v>
      </c>
      <c r="C18" s="2" t="s">
        <v>13</v>
      </c>
      <c r="D18" s="3" t="n">
        <v>1.176338936029</v>
      </c>
      <c r="E18" s="3" t="n">
        <v>2.1122613233909</v>
      </c>
      <c r="F18" s="3" t="n">
        <v>2.9390326370676</v>
      </c>
      <c r="G18" s="3" t="n">
        <v>3.7280908788056</v>
      </c>
      <c r="H18" s="3" t="n">
        <v>4.3632766522233</v>
      </c>
      <c r="I18" s="3" t="n">
        <v>3.6230642298209</v>
      </c>
      <c r="K18" s="2" t="s">
        <v>11</v>
      </c>
      <c r="L18" s="2" t="s">
        <v>76</v>
      </c>
      <c r="M18" s="2" t="s">
        <v>13</v>
      </c>
      <c r="N18" s="3" t="n">
        <v>2.940415934318</v>
      </c>
      <c r="O18" s="3" t="n">
        <v>5.2754631674663</v>
      </c>
      <c r="P18" s="3" t="n">
        <v>7.3396533479513</v>
      </c>
      <c r="Q18" s="3" t="n">
        <v>9.3106053321442</v>
      </c>
      <c r="R18" s="3" t="n">
        <v>10.8954931429247</v>
      </c>
      <c r="S18" s="3" t="n">
        <v>9.0448587166586</v>
      </c>
      <c r="U18" s="4" t="s">
        <v>62</v>
      </c>
      <c r="V18" s="4" t="s">
        <v>76</v>
      </c>
      <c r="W18" s="4" t="s">
        <v>13</v>
      </c>
      <c r="X18" s="0" t="n">
        <f aca="false">N$18/D$18</f>
        <v>2.49963326406932</v>
      </c>
      <c r="Y18" s="0" t="n">
        <f aca="false">O$18/E$18</f>
        <v>2.49754285089942</v>
      </c>
      <c r="Z18" s="0" t="n">
        <f aca="false">P$18/F$18</f>
        <v>2.49730243052843</v>
      </c>
      <c r="AA18" s="0" t="n">
        <f aca="false">Q$18/G$18</f>
        <v>2.49741909057944</v>
      </c>
      <c r="AB18" s="0" t="n">
        <f aca="false">R$18/H$18</f>
        <v>2.49708969000921</v>
      </c>
      <c r="AC18" s="0" t="n">
        <f aca="false">S$18/I$18</f>
        <v>2.49646656612149</v>
      </c>
    </row>
    <row r="19" customFormat="false" ht="25.35" hidden="false" customHeight="false" outlineLevel="0" collapsed="false">
      <c r="A19" s="2" t="s">
        <v>11</v>
      </c>
      <c r="B19" s="2" t="s">
        <v>77</v>
      </c>
      <c r="C19" s="2" t="s">
        <v>13</v>
      </c>
      <c r="D19" s="3" t="n">
        <v>0.0295987929487</v>
      </c>
      <c r="E19" s="3" t="n">
        <v>0.1784861914487</v>
      </c>
      <c r="F19" s="3" t="n">
        <v>0.319080790981</v>
      </c>
      <c r="G19" s="3" t="n">
        <v>0.4500689062063</v>
      </c>
      <c r="H19" s="3" t="n">
        <v>0.5662424024874</v>
      </c>
      <c r="I19" s="3" t="n">
        <v>0.5267585383404</v>
      </c>
      <c r="K19" s="2" t="s">
        <v>11</v>
      </c>
      <c r="L19" s="2" t="s">
        <v>77</v>
      </c>
      <c r="M19" s="2" t="s">
        <v>13</v>
      </c>
      <c r="N19" s="3" t="n">
        <v>0.0864458316483</v>
      </c>
      <c r="O19" s="3" t="n">
        <v>0.5218426146082</v>
      </c>
      <c r="P19" s="3" t="n">
        <v>0.9333454529818</v>
      </c>
      <c r="Q19" s="3" t="n">
        <v>1.3173514699277</v>
      </c>
      <c r="R19" s="3" t="n">
        <v>1.6587769209009</v>
      </c>
      <c r="S19" s="3" t="n">
        <v>1.5480058755692</v>
      </c>
      <c r="U19" s="4" t="s">
        <v>62</v>
      </c>
      <c r="V19" s="4" t="s">
        <v>77</v>
      </c>
      <c r="W19" s="4" t="s">
        <v>13</v>
      </c>
      <c r="X19" s="0" t="n">
        <f aca="false">N$19/D$19</f>
        <v>2.92058638330712</v>
      </c>
      <c r="Y19" s="0" t="n">
        <f aca="false">O$19/E$19</f>
        <v>2.92371421213381</v>
      </c>
      <c r="Z19" s="0" t="n">
        <f aca="false">P$19/F$19</f>
        <v>2.92510699284739</v>
      </c>
      <c r="AA19" s="0" t="n">
        <f aca="false">Q$19/G$19</f>
        <v>2.92699951443404</v>
      </c>
      <c r="AB19" s="0" t="n">
        <f aca="false">R$19/H$19</f>
        <v>2.92944667092078</v>
      </c>
      <c r="AC19" s="0" t="n">
        <f aca="false">S$19/I$19</f>
        <v>2.93873902916948</v>
      </c>
    </row>
    <row r="20" customFormat="false" ht="13.4" hidden="false" customHeight="false" outlineLevel="0" collapsed="false">
      <c r="A20" s="2" t="s">
        <v>11</v>
      </c>
      <c r="B20" s="2" t="s">
        <v>78</v>
      </c>
      <c r="C20" s="2" t="s">
        <v>14</v>
      </c>
      <c r="D20" s="3" t="n">
        <v>1.6613502554561</v>
      </c>
      <c r="E20" s="3" t="n">
        <v>1.4150672965896</v>
      </c>
      <c r="F20" s="3" t="n">
        <v>1.1074586396139</v>
      </c>
      <c r="G20" s="3" t="n">
        <v>0.8050189758617</v>
      </c>
      <c r="H20" s="3" t="n">
        <v>0.4921990984606</v>
      </c>
      <c r="I20" s="3" t="n">
        <v>0.0235435396675</v>
      </c>
      <c r="K20" s="2" t="s">
        <v>11</v>
      </c>
      <c r="L20" s="2" t="s">
        <v>78</v>
      </c>
      <c r="M20" s="2" t="s">
        <v>14</v>
      </c>
      <c r="N20" s="3" t="n">
        <v>1.1932904874238</v>
      </c>
      <c r="O20" s="3" t="n">
        <v>1.0202801592817</v>
      </c>
      <c r="P20" s="3" t="n">
        <v>0.801912114741</v>
      </c>
      <c r="Q20" s="3" t="n">
        <v>0.5861349382319</v>
      </c>
      <c r="R20" s="3" t="n">
        <v>0.3619327843329</v>
      </c>
      <c r="S20" s="3" t="n">
        <v>0.01756149197</v>
      </c>
      <c r="U20" s="4" t="s">
        <v>62</v>
      </c>
      <c r="V20" s="4" t="s">
        <v>78</v>
      </c>
      <c r="W20" s="4" t="s">
        <v>14</v>
      </c>
      <c r="X20" s="0" t="n">
        <f aca="false">N$20/D$20</f>
        <v>0.718265449145881</v>
      </c>
      <c r="Y20" s="0" t="n">
        <f aca="false">O$20/E$20</f>
        <v>0.721011758056057</v>
      </c>
      <c r="Z20" s="0" t="n">
        <f aca="false">P$20/F$20</f>
        <v>0.724101186316606</v>
      </c>
      <c r="AA20" s="0" t="n">
        <f aca="false">Q$20/G$20</f>
        <v>0.728100772537064</v>
      </c>
      <c r="AB20" s="0" t="n">
        <f aca="false">R$20/H$20</f>
        <v>0.735338169990314</v>
      </c>
      <c r="AC20" s="0" t="n">
        <f aca="false">S$20/I$20</f>
        <v>0.745915534283158</v>
      </c>
    </row>
    <row r="21" customFormat="false" ht="25.35" hidden="false" customHeight="false" outlineLevel="0" collapsed="false">
      <c r="A21" s="2" t="s">
        <v>11</v>
      </c>
      <c r="B21" s="2" t="s">
        <v>79</v>
      </c>
      <c r="C21" s="2" t="s">
        <v>14</v>
      </c>
      <c r="D21" s="3" t="n">
        <v>0.0640216604456</v>
      </c>
      <c r="E21" s="3" t="n">
        <v>0.3496496899923</v>
      </c>
      <c r="F21" s="3" t="n">
        <v>0.5565918817991</v>
      </c>
      <c r="G21" s="3" t="n">
        <v>0.6679244020751</v>
      </c>
      <c r="H21" s="3" t="n">
        <v>0.7027937615799</v>
      </c>
      <c r="I21" s="3" t="n">
        <v>0.0869588253791</v>
      </c>
      <c r="K21" s="2" t="s">
        <v>11</v>
      </c>
      <c r="L21" s="2" t="s">
        <v>79</v>
      </c>
      <c r="M21" s="2" t="s">
        <v>14</v>
      </c>
      <c r="N21" s="3" t="n">
        <v>0.0581582961578</v>
      </c>
      <c r="O21" s="3" t="n">
        <v>0.3172177972076</v>
      </c>
      <c r="P21" s="3" t="n">
        <v>0.5046666190043</v>
      </c>
      <c r="Q21" s="3" t="n">
        <v>0.6050214788508</v>
      </c>
      <c r="R21" s="3" t="n">
        <v>0.6363808235509</v>
      </c>
      <c r="S21" s="3" t="n">
        <v>0.0784658008392</v>
      </c>
      <c r="U21" s="4" t="s">
        <v>62</v>
      </c>
      <c r="V21" s="4" t="s">
        <v>79</v>
      </c>
      <c r="W21" s="4" t="s">
        <v>14</v>
      </c>
      <c r="X21" s="0" t="n">
        <f aca="false">N$21/D$21</f>
        <v>0.908415929124766</v>
      </c>
      <c r="Y21" s="0" t="n">
        <f aca="false">O$21/E$21</f>
        <v>0.9072446116414</v>
      </c>
      <c r="Z21" s="0" t="n">
        <f aca="false">P$21/F$21</f>
        <v>0.906708551646569</v>
      </c>
      <c r="AA21" s="0" t="n">
        <f aca="false">Q$21/G$21</f>
        <v>0.905823289239211</v>
      </c>
      <c r="AB21" s="0" t="n">
        <f aca="false">R$21/H$21</f>
        <v>0.905501525967302</v>
      </c>
      <c r="AC21" s="0" t="n">
        <f aca="false">S$21/I$21</f>
        <v>0.902332805176768</v>
      </c>
    </row>
    <row r="22" customFormat="false" ht="13.4" hidden="false" customHeight="false" outlineLevel="0" collapsed="false">
      <c r="A22" s="2" t="s">
        <v>11</v>
      </c>
      <c r="B22" s="2" t="s">
        <v>80</v>
      </c>
      <c r="C22" s="2" t="s">
        <v>13</v>
      </c>
      <c r="D22" s="3" t="n">
        <v>0.3199835993637</v>
      </c>
      <c r="E22" s="3" t="n">
        <v>0.2524576699801</v>
      </c>
      <c r="F22" s="3" t="n">
        <v>0.1824340546655</v>
      </c>
      <c r="G22" s="3" t="n">
        <v>0.1196563821937</v>
      </c>
      <c r="H22" s="3" t="n">
        <v>0.0699550540735</v>
      </c>
      <c r="I22" s="3" t="n">
        <v>0.0864133143351</v>
      </c>
      <c r="K22" s="2" t="s">
        <v>11</v>
      </c>
      <c r="L22" s="2" t="s">
        <v>80</v>
      </c>
      <c r="M22" s="2" t="s">
        <v>13</v>
      </c>
      <c r="N22" s="3" t="n">
        <v>0.3359827636083</v>
      </c>
      <c r="O22" s="3" t="n">
        <v>0.2650805762557</v>
      </c>
      <c r="P22" s="3" t="n">
        <v>0.1915562940187</v>
      </c>
      <c r="Q22" s="3" t="n">
        <v>0.1257029617789</v>
      </c>
      <c r="R22" s="3" t="n">
        <v>0.0739635686571</v>
      </c>
      <c r="S22" s="3" t="n">
        <v>0.0942900216805</v>
      </c>
      <c r="U22" s="4" t="s">
        <v>62</v>
      </c>
      <c r="V22" s="4" t="s">
        <v>80</v>
      </c>
      <c r="W22" s="4" t="s">
        <v>13</v>
      </c>
      <c r="X22" s="0" t="n">
        <f aca="false">N$22/D$22</f>
        <v>1.04999995086128</v>
      </c>
      <c r="Y22" s="0" t="n">
        <f aca="false">O$22/E$22</f>
        <v>1.05000009021946</v>
      </c>
      <c r="Z22" s="0" t="n">
        <f aca="false">P$22/F$22</f>
        <v>1.05000294144603</v>
      </c>
      <c r="AA22" s="0" t="n">
        <f aca="false">Q$22/G$22</f>
        <v>1.05053286313982</v>
      </c>
      <c r="AB22" s="0" t="n">
        <f aca="false">R$22/H$22</f>
        <v>1.05730128632862</v>
      </c>
      <c r="AC22" s="0" t="n">
        <f aca="false">S$22/I$22</f>
        <v>1.09115154772163</v>
      </c>
    </row>
    <row r="23" customFormat="false" ht="13.4" hidden="false" customHeight="false" outlineLevel="0" collapsed="false">
      <c r="A23" s="2" t="s">
        <v>11</v>
      </c>
      <c r="B23" s="2" t="s">
        <v>80</v>
      </c>
      <c r="C23" s="2" t="s">
        <v>14</v>
      </c>
      <c r="D23" s="3" t="n">
        <v>1.7556127211735</v>
      </c>
      <c r="E23" s="3" t="n">
        <v>2.181851690411</v>
      </c>
      <c r="F23" s="3" t="n">
        <v>2.3657022225486</v>
      </c>
      <c r="G23" s="3" t="n">
        <v>2.3565403949123</v>
      </c>
      <c r="H23" s="3" t="n">
        <v>2.1099188009613</v>
      </c>
      <c r="I23" s="3" t="n">
        <v>0.2042175459565</v>
      </c>
      <c r="K23" s="2" t="s">
        <v>11</v>
      </c>
      <c r="L23" s="2" t="s">
        <v>80</v>
      </c>
      <c r="M23" s="2" t="s">
        <v>14</v>
      </c>
      <c r="N23" s="3" t="n">
        <v>1.843393442047</v>
      </c>
      <c r="O23" s="3" t="n">
        <v>2.290944286277</v>
      </c>
      <c r="P23" s="3" t="n">
        <v>2.5000608538595</v>
      </c>
      <c r="Q23" s="3" t="n">
        <v>2.5095371927201</v>
      </c>
      <c r="R23" s="3" t="n">
        <v>2.2566759127793</v>
      </c>
      <c r="S23" s="3" t="n">
        <v>0.2242601795342</v>
      </c>
      <c r="U23" s="4" t="s">
        <v>62</v>
      </c>
      <c r="V23" s="4" t="s">
        <v>80</v>
      </c>
      <c r="W23" s="4" t="s">
        <v>14</v>
      </c>
      <c r="X23" s="0" t="n">
        <f aca="false">N$23/D$23</f>
        <v>1.05000004831067</v>
      </c>
      <c r="Y23" s="0" t="n">
        <f aca="false">O$23/E$23</f>
        <v>1.05000000519992</v>
      </c>
      <c r="Z23" s="0" t="n">
        <f aca="false">P$23/F$23</f>
        <v>1.05679439704214</v>
      </c>
      <c r="AA23" s="0" t="n">
        <f aca="false">Q$23/G$23</f>
        <v>1.06492432641431</v>
      </c>
      <c r="AB23" s="0" t="n">
        <f aca="false">R$23/H$23</f>
        <v>1.06955581027627</v>
      </c>
      <c r="AC23" s="0" t="n">
        <f aca="false">S$23/I$23</f>
        <v>1.0981435433661</v>
      </c>
    </row>
    <row r="24" customFormat="false" ht="13.4" hidden="false" customHeight="false" outlineLevel="0" collapsed="false">
      <c r="A24" s="2" t="s">
        <v>11</v>
      </c>
      <c r="B24" s="2" t="s">
        <v>80</v>
      </c>
      <c r="C24" s="2" t="s">
        <v>16</v>
      </c>
      <c r="D24" s="3" t="n">
        <v>1.1125407683698</v>
      </c>
      <c r="E24" s="3" t="n">
        <v>0.869688912773</v>
      </c>
      <c r="F24" s="3" t="n">
        <v>0.6127032185497</v>
      </c>
      <c r="G24" s="3" t="n">
        <v>0.3807792011288</v>
      </c>
      <c r="H24" s="3" t="n">
        <v>0.1657215465878</v>
      </c>
      <c r="I24" s="3" t="n">
        <v>0.0007456189927</v>
      </c>
      <c r="K24" s="2" t="s">
        <v>11</v>
      </c>
      <c r="L24" s="2" t="s">
        <v>80</v>
      </c>
      <c r="M24" s="2" t="s">
        <v>16</v>
      </c>
      <c r="N24" s="3" t="n">
        <v>1.1681678740101</v>
      </c>
      <c r="O24" s="3" t="n">
        <v>0.9131733347051</v>
      </c>
      <c r="P24" s="3" t="n">
        <v>0.643338367256</v>
      </c>
      <c r="Q24" s="3" t="n">
        <v>0.3998181680446</v>
      </c>
      <c r="R24" s="3" t="n">
        <v>0.1740076237699</v>
      </c>
      <c r="S24" s="3" t="n">
        <v>0.000782899948</v>
      </c>
      <c r="U24" s="4" t="s">
        <v>62</v>
      </c>
      <c r="V24" s="4" t="s">
        <v>80</v>
      </c>
      <c r="W24" s="4" t="s">
        <v>16</v>
      </c>
      <c r="X24" s="0" t="n">
        <f aca="false">N$24/D$24</f>
        <v>1.05000006042188</v>
      </c>
      <c r="Y24" s="0" t="n">
        <f aca="false">O$24/E$24</f>
        <v>1.04999997274135</v>
      </c>
      <c r="Z24" s="0" t="n">
        <f aca="false">P$24/F$24</f>
        <v>1.04999998005366</v>
      </c>
      <c r="AA24" s="0" t="n">
        <f aca="false">Q$24/G$24</f>
        <v>1.05000001801401</v>
      </c>
      <c r="AB24" s="0" t="n">
        <f aca="false">R$24/H$24</f>
        <v>1.04999999911122</v>
      </c>
      <c r="AC24" s="0" t="n">
        <f aca="false">S$24/I$24</f>
        <v>1.05000000759771</v>
      </c>
    </row>
    <row r="25" customFormat="false" ht="13.4" hidden="false" customHeight="false" outlineLevel="0" collapsed="false">
      <c r="A25" s="2" t="s">
        <v>11</v>
      </c>
      <c r="B25" s="2" t="s">
        <v>80</v>
      </c>
      <c r="C25" s="2" t="s">
        <v>18</v>
      </c>
      <c r="D25" s="3" t="n">
        <v>0.1850660642909</v>
      </c>
      <c r="E25" s="3" t="n">
        <v>0.153545811749</v>
      </c>
      <c r="F25" s="3" t="n">
        <v>0.119712978632</v>
      </c>
      <c r="G25" s="3" t="n">
        <v>0.0949900400252</v>
      </c>
      <c r="H25" s="3" t="n">
        <v>0.1489811131838</v>
      </c>
      <c r="I25" s="3" t="n">
        <v>0.596883090358</v>
      </c>
      <c r="K25" s="2" t="s">
        <v>11</v>
      </c>
      <c r="L25" s="2" t="s">
        <v>80</v>
      </c>
      <c r="M25" s="2" t="s">
        <v>18</v>
      </c>
      <c r="N25" s="3" t="n">
        <v>0.1943193595861</v>
      </c>
      <c r="O25" s="3" t="n">
        <v>0.161223110556</v>
      </c>
      <c r="P25" s="3" t="n">
        <v>0.1256986273313</v>
      </c>
      <c r="Q25" s="3" t="n">
        <v>0.1000967364978</v>
      </c>
      <c r="R25" s="3" t="n">
        <v>0.1608912893401</v>
      </c>
      <c r="S25" s="3" t="n">
        <v>0.6545248576443</v>
      </c>
      <c r="U25" s="4" t="s">
        <v>62</v>
      </c>
      <c r="V25" s="4" t="s">
        <v>80</v>
      </c>
      <c r="W25" s="4" t="s">
        <v>18</v>
      </c>
      <c r="X25" s="0" t="n">
        <f aca="false">N$25/D$25</f>
        <v>1.04999995720801</v>
      </c>
      <c r="Y25" s="0" t="n">
        <f aca="false">O$25/E$25</f>
        <v>1.05000005353158</v>
      </c>
      <c r="Z25" s="0" t="n">
        <f aca="false">P$25/F$25</f>
        <v>1.04999999805953</v>
      </c>
      <c r="AA25" s="0" t="n">
        <f aca="false">Q$25/G$25</f>
        <v>1.05376033604413</v>
      </c>
      <c r="AB25" s="0" t="n">
        <f aca="false">R$25/H$25</f>
        <v>1.07994420166271</v>
      </c>
      <c r="AC25" s="0" t="n">
        <f aca="false">S$25/I$25</f>
        <v>1.09657128542832</v>
      </c>
    </row>
    <row r="26" customFormat="false" ht="13.4" hidden="false" customHeight="false" outlineLevel="0" collapsed="false">
      <c r="A26" s="2" t="s">
        <v>11</v>
      </c>
      <c r="B26" s="2" t="s">
        <v>80</v>
      </c>
      <c r="C26" s="2" t="s">
        <v>20</v>
      </c>
      <c r="D26" s="3" t="n">
        <v>0.1745645556562</v>
      </c>
      <c r="E26" s="3" t="n">
        <v>0.1537621284995</v>
      </c>
      <c r="F26" s="3" t="n">
        <v>0.195661507421</v>
      </c>
      <c r="G26" s="3" t="n">
        <v>0.3753663142623</v>
      </c>
      <c r="H26" s="3" t="n">
        <v>0.6711839220208</v>
      </c>
      <c r="I26" s="3" t="n">
        <v>1.4790433106782</v>
      </c>
      <c r="K26" s="2" t="s">
        <v>11</v>
      </c>
      <c r="L26" s="2" t="s">
        <v>80</v>
      </c>
      <c r="M26" s="2" t="s">
        <v>20</v>
      </c>
      <c r="N26" s="3" t="n">
        <v>0.1832928096158</v>
      </c>
      <c r="O26" s="3" t="n">
        <v>0.1614502385894</v>
      </c>
      <c r="P26" s="3" t="n">
        <v>0.2090668375052</v>
      </c>
      <c r="Q26" s="3" t="n">
        <v>0.4086325495541</v>
      </c>
      <c r="R26" s="3" t="n">
        <v>0.7358229140284</v>
      </c>
      <c r="S26" s="3" t="n">
        <v>1.6277927529744</v>
      </c>
      <c r="U26" s="4" t="s">
        <v>62</v>
      </c>
      <c r="V26" s="4" t="s">
        <v>80</v>
      </c>
      <c r="W26" s="4" t="s">
        <v>20</v>
      </c>
      <c r="X26" s="0" t="n">
        <f aca="false">N$26/D$26</f>
        <v>1.05000014995478</v>
      </c>
      <c r="Y26" s="0" t="n">
        <f aca="false">O$26/E$26</f>
        <v>1.05000002383503</v>
      </c>
      <c r="Z26" s="0" t="n">
        <f aca="false">P$26/F$26</f>
        <v>1.06851286316299</v>
      </c>
      <c r="AA26" s="0" t="n">
        <f aca="false">Q$26/G$26</f>
        <v>1.08862339008011</v>
      </c>
      <c r="AB26" s="0" t="n">
        <f aca="false">R$26/H$26</f>
        <v>1.09630593029253</v>
      </c>
      <c r="AC26" s="0" t="n">
        <f aca="false">S$26/I$26</f>
        <v>1.10057139045373</v>
      </c>
    </row>
    <row r="27" customFormat="false" ht="12.75" hidden="false" customHeight="false" outlineLevel="0" collapsed="false">
      <c r="I27" s="0" t="n">
        <f aca="false">SUM(I$2:I$26)</f>
        <v>32.3155682924868</v>
      </c>
    </row>
    <row r="28" customFormat="false" ht="14.05" hidden="false" customHeight="false" outlineLevel="0" collapsed="false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r="29" customFormat="false" ht="12.8" hidden="false" customHeight="false" outlineLevel="0" collapsed="false">
      <c r="B29" s="0" t="s">
        <v>81</v>
      </c>
      <c r="D29" s="11" t="n">
        <f aca="false">D12+D13+D16+D17+D18+D19</f>
        <v>4.1642017003169</v>
      </c>
      <c r="E29" s="11" t="n">
        <f aca="false">E12+E13+E16+E17+E18+E19</f>
        <v>5.4352135676662</v>
      </c>
      <c r="F29" s="11" t="n">
        <f aca="false">$F12+$F13+$F16+$F17+$F18+$F19</f>
        <v>6.8359002135045</v>
      </c>
      <c r="G29" s="11" t="n">
        <f aca="false">G12+G13+G16+G17+G18+G19</f>
        <v>8.6757197265473</v>
      </c>
      <c r="H29" s="11" t="n">
        <f aca="false">H12+H13+H16+H17+H18+H19</f>
        <v>10.7707304837078</v>
      </c>
      <c r="I29" s="12" t="n">
        <f aca="false">$I$12+$I$13+$I$16+$I$17+$I$18+$I$19</f>
        <v>11.6473544489193</v>
      </c>
      <c r="J29" s="13"/>
      <c r="L29" s="0" t="s">
        <v>81</v>
      </c>
      <c r="N29" s="11" t="n">
        <f aca="false">$N12+$N13+$N16+$N17+$N18+$N19</f>
        <v>10.2130050236153</v>
      </c>
      <c r="O29" s="11" t="n">
        <f aca="false">$O12+$O13+$O16+$O17+$O18+$O19</f>
        <v>13.5012655935745</v>
      </c>
      <c r="P29" s="11" t="n">
        <f aca="false">$P12+$P13+$P16+$P17+$P18+$P19</f>
        <v>17.1782303481727</v>
      </c>
      <c r="Q29" s="11" t="n">
        <f aca="false">$Q12+$Q13+$Q16+$Q17+$Q18+$Q19</f>
        <v>21.9763330922576</v>
      </c>
      <c r="R29" s="11" t="n">
        <f aca="false">$R12+$R13+$R16+$R17+$R18+$R19</f>
        <v>27.3822788371608</v>
      </c>
      <c r="S29" s="11" t="n">
        <f aca="false">$S12+$S13+$S16+$S17+$S18+$S19</f>
        <v>29.8956331734009</v>
      </c>
      <c r="V29" s="0" t="s">
        <v>81</v>
      </c>
      <c r="X29" s="11" t="n">
        <f aca="false">$N29/$D29</f>
        <v>2.45257212753121</v>
      </c>
      <c r="Y29" s="11" t="n">
        <f aca="false">$O29/$E29</f>
        <v>2.4840358939882</v>
      </c>
      <c r="Z29" s="11" t="n">
        <f aca="false">$P29/$F29</f>
        <v>2.5129434034506</v>
      </c>
      <c r="AA29" s="11" t="n">
        <f aca="false">$Q29/$G29</f>
        <v>2.53308472206762</v>
      </c>
      <c r="AB29" s="11" t="n">
        <f aca="false">$R29/$H29</f>
        <v>2.54228614099854</v>
      </c>
      <c r="AC29" s="11" t="n">
        <f aca="false">$S29/$I29</f>
        <v>2.56673163888945</v>
      </c>
    </row>
    <row r="30" customFormat="false" ht="12.8" hidden="false" customHeight="false" outlineLevel="0" collapsed="false">
      <c r="B30" s="0" t="s">
        <v>82</v>
      </c>
      <c r="D30" s="11" t="n">
        <f aca="false">$D6+$D7+$D14+$D15+$D22</f>
        <v>13.8945513670117</v>
      </c>
      <c r="E30" s="11" t="n">
        <f aca="false">E6+E7+E14+E15+E22</f>
        <v>12.5908751689788</v>
      </c>
      <c r="F30" s="11" t="n">
        <f aca="false">$F6+$F7+$F14+$F15+$F22</f>
        <v>10.0616266344075</v>
      </c>
      <c r="G30" s="11" t="n">
        <f aca="false">$G6+$G7+$G14+$G15+$G22</f>
        <v>8.4153813176425</v>
      </c>
      <c r="H30" s="11" t="n">
        <f aca="false">$H6+$H7+$H14+$H15+$H22</f>
        <v>7.0337524003075</v>
      </c>
      <c r="I30" s="11" t="n">
        <f aca="false">$I6+$I7+$I14+$I15+$I22</f>
        <v>3.3636132100523</v>
      </c>
      <c r="L30" s="0" t="s">
        <v>82</v>
      </c>
      <c r="N30" s="11" t="n">
        <f aca="false">$N6+$N7+$N14+$N15+$N22</f>
        <v>12.7932970959623</v>
      </c>
      <c r="O30" s="11" t="n">
        <f aca="false">$O6+$O7+$O14+$O15+$O22</f>
        <v>11.6179178862563</v>
      </c>
      <c r="P30" s="11" t="n">
        <f aca="false">$P6+$P7+$P14+$P15+$P22</f>
        <v>9.3340324041182</v>
      </c>
      <c r="Q30" s="11" t="n">
        <f aca="false">$Q6+$Q7+$Q14+$Q15+$Q22</f>
        <v>7.8749585359642</v>
      </c>
      <c r="R30" s="11" t="n">
        <f aca="false">$R6+$R7+$R14+$R15+$R22</f>
        <v>6.6584335960971</v>
      </c>
      <c r="S30" s="11" t="n">
        <f aca="false">$S6+$S7+$S14+$S15+$S22</f>
        <v>3.2754974709953</v>
      </c>
      <c r="V30" s="0" t="s">
        <v>82</v>
      </c>
      <c r="X30" s="11" t="n">
        <f aca="false">$N30/$D30</f>
        <v>0.920742005843817</v>
      </c>
      <c r="Y30" s="11" t="n">
        <f aca="false">$O30/$E30</f>
        <v>0.922725206177911</v>
      </c>
      <c r="Z30" s="11" t="n">
        <f aca="false">$P30/$F30</f>
        <v>0.927686222444275</v>
      </c>
      <c r="AA30" s="11" t="n">
        <f aca="false">$Q30/$G30</f>
        <v>0.9357815455676</v>
      </c>
      <c r="AB30" s="11" t="n">
        <f aca="false">$R30/$H30</f>
        <v>0.94664031617121</v>
      </c>
      <c r="AC30" s="11" t="n">
        <f aca="false">$S30/$I30</f>
        <v>0.973803248603715</v>
      </c>
    </row>
    <row r="31" customFormat="false" ht="12.8" hidden="false" customHeight="false" outlineLevel="0" collapsed="false">
      <c r="B31" s="0" t="s">
        <v>13</v>
      </c>
      <c r="D31" s="11" t="n">
        <f aca="false">$D29+$D30</f>
        <v>18.0587530673286</v>
      </c>
      <c r="E31" s="11" t="n">
        <f aca="false">$E29+$E30</f>
        <v>18.026088736645</v>
      </c>
      <c r="F31" s="11" t="n">
        <f aca="false">$F29+$F30</f>
        <v>16.897526847912</v>
      </c>
      <c r="G31" s="11" t="n">
        <f aca="false">$G29+$G30</f>
        <v>17.0911010441898</v>
      </c>
      <c r="H31" s="11" t="n">
        <f aca="false">$H29+$H30</f>
        <v>17.8044828840153</v>
      </c>
      <c r="I31" s="11" t="n">
        <f aca="false">$I29+$I30</f>
        <v>15.0109676589716</v>
      </c>
      <c r="L31" s="0" t="s">
        <v>13</v>
      </c>
      <c r="N31" s="11" t="n">
        <f aca="false">$N29+$N30</f>
        <v>23.0063021195776</v>
      </c>
      <c r="O31" s="11" t="n">
        <f aca="false">$O29+$O30</f>
        <v>25.1191834798308</v>
      </c>
      <c r="P31" s="11" t="n">
        <f aca="false">$P29+$P30</f>
        <v>26.5122627522909</v>
      </c>
      <c r="Q31" s="11" t="n">
        <f aca="false">$Q29+$Q30</f>
        <v>29.8512916282218</v>
      </c>
      <c r="R31" s="11" t="n">
        <f aca="false">$R29+$R30</f>
        <v>34.0407124332579</v>
      </c>
      <c r="S31" s="11" t="n">
        <f aca="false">$S29+$S30</f>
        <v>33.1711306443962</v>
      </c>
      <c r="V31" s="0" t="s">
        <v>13</v>
      </c>
      <c r="X31" s="11" t="n">
        <f aca="false">$N31/$D31</f>
        <v>1.27396958327095</v>
      </c>
      <c r="Y31" s="11" t="n">
        <f aca="false">$O31/$E31</f>
        <v>1.39349050405851</v>
      </c>
      <c r="Z31" s="11" t="n">
        <f aca="false">$P31/$F31</f>
        <v>1.56900255232126</v>
      </c>
      <c r="AA31" s="11" t="n">
        <f aca="false">$Q31/$G31</f>
        <v>1.74659851059566</v>
      </c>
      <c r="AB31" s="11" t="n">
        <f aca="false">$R31/$H31</f>
        <v>1.91191806327716</v>
      </c>
      <c r="AC31" s="11" t="n">
        <f aca="false">$S31/$I31</f>
        <v>2.20979295925475</v>
      </c>
    </row>
    <row r="32" customFormat="false" ht="12.8" hidden="false" customHeight="false" outlineLevel="0" collapsed="false">
      <c r="D32" s="14"/>
      <c r="E32" s="14"/>
      <c r="F32" s="14"/>
      <c r="G32" s="14"/>
      <c r="H32" s="14"/>
      <c r="I32" s="14"/>
    </row>
    <row r="33" customFormat="false" ht="12.8" hidden="false" customHeight="false" outlineLevel="0" collapsed="false">
      <c r="B33" s="0" t="s">
        <v>83</v>
      </c>
      <c r="D33" s="15" t="n">
        <f aca="false">$D29*($X29-1)</f>
        <v>6.0488033232984</v>
      </c>
      <c r="E33" s="15" t="n">
        <f aca="false">$E29*($Y29-1)</f>
        <v>8.0660520259083</v>
      </c>
      <c r="F33" s="15" t="n">
        <f aca="false">$F29*($Z29-1)</f>
        <v>10.3423301346682</v>
      </c>
      <c r="G33" s="15" t="n">
        <f aca="false">$G29*($AA29-1)</f>
        <v>13.3006133657103</v>
      </c>
      <c r="H33" s="15" t="n">
        <f aca="false">H29*(AB29-1)</f>
        <v>16.611548353453</v>
      </c>
      <c r="I33" s="15" t="n">
        <f aca="false">$I29*($AC29-1)</f>
        <v>18.2482787244816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88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88</v>
      </c>
      <c r="D3" s="3" t="n">
        <v>5912433502.9058</v>
      </c>
      <c r="E3" s="3" t="n">
        <v>18932167719.3841</v>
      </c>
      <c r="F3" s="3" t="n">
        <v>3.20209397874487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88</v>
      </c>
      <c r="D4" s="3" t="n">
        <v>6158393648.8452</v>
      </c>
      <c r="E4" s="3" t="n">
        <v>21404425518.904</v>
      </c>
      <c r="F4" s="3" t="n">
        <v>3.4756507523545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88</v>
      </c>
      <c r="D5" s="3" t="n">
        <v>6022732861.5643</v>
      </c>
      <c r="E5" s="3" t="n">
        <v>23157032093.1865</v>
      </c>
      <c r="F5" s="3" t="n">
        <v>3.8449376097966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88</v>
      </c>
      <c r="D6" s="3" t="n">
        <v>6119807580.6705</v>
      </c>
      <c r="E6" s="3" t="n">
        <v>25007933716.591</v>
      </c>
      <c r="F6" s="3" t="n">
        <v>4.08639215971086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88</v>
      </c>
      <c r="D7" s="3" t="n">
        <v>6441424664.1458</v>
      </c>
      <c r="E7" s="3" t="n">
        <v>30331740964.0442</v>
      </c>
      <c r="F7" s="3" t="n">
        <v>4.70885596673613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89</v>
      </c>
      <c r="B11" s="0" t="n">
        <f aca="false">$D2/10^9</f>
        <v>5.4238186881371</v>
      </c>
      <c r="C11" s="0" t="n">
        <f aca="false">$D2/10^9</f>
        <v>5.4238186881371</v>
      </c>
      <c r="D11" s="0" t="n">
        <f aca="false">$D4/10^9</f>
        <v>6.1583936488452</v>
      </c>
      <c r="E11" s="0" t="n">
        <f aca="false">$D5/10^9</f>
        <v>6.0227328615643</v>
      </c>
      <c r="F11" s="0" t="n">
        <f aca="false">$D6/10^9</f>
        <v>6.1198075806705</v>
      </c>
      <c r="G11" s="0" t="n">
        <f aca="false">$D7/10^9</f>
        <v>6.4414246641458</v>
      </c>
    </row>
    <row r="12" customFormat="false" ht="12.8" hidden="false" customHeight="false" outlineLevel="0" collapsed="false">
      <c r="A12" s="0" t="s">
        <v>90</v>
      </c>
      <c r="B12" s="0" t="n">
        <f aca="false">$F2</f>
        <v>3.05790913979661</v>
      </c>
      <c r="C12" s="0" t="n">
        <f aca="false">$F3</f>
        <v>3.20209397874487</v>
      </c>
      <c r="D12" s="0" t="n">
        <f aca="false">$F4</f>
        <v>3.4756507523545</v>
      </c>
      <c r="E12" s="0" t="n">
        <f aca="false">$F4</f>
        <v>3.4756507523545</v>
      </c>
      <c r="F12" s="0" t="n">
        <f aca="false">$F6</f>
        <v>4.08639215971086</v>
      </c>
      <c r="G12" s="0" t="n">
        <f aca="false">$F7</f>
        <v>4.70885596673613</v>
      </c>
    </row>
    <row r="13" customFormat="false" ht="12.8" hidden="false" customHeight="false" outlineLevel="0" collapsed="false">
      <c r="A13" s="0" t="s">
        <v>83</v>
      </c>
      <c r="B13" s="0" t="n">
        <f aca="false">$B11*($B12-1)</f>
        <v>11.161726050917</v>
      </c>
      <c r="C13" s="0" t="n">
        <f aca="false">$C11*($C12-1)</f>
        <v>11.9437584749506</v>
      </c>
      <c r="D13" s="0" t="n">
        <f aca="false">$D11*($D12-1)</f>
        <v>15.2460318700588</v>
      </c>
      <c r="E13" s="0" t="n">
        <f aca="false">$E11*($E12-1)</f>
        <v>14.9101831399618</v>
      </c>
      <c r="F13" s="0" t="n">
        <f aca="false">$F11*($F12-1)</f>
        <v>18.8881261359205</v>
      </c>
      <c r="G13" s="0" t="n">
        <f aca="false">$G11*($G12-1)</f>
        <v>23.8903162998984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42" activeCellId="0" sqref="L42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57</v>
      </c>
      <c r="E1" s="1" t="s">
        <v>86</v>
      </c>
      <c r="F1" s="1" t="s">
        <v>87</v>
      </c>
      <c r="G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91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91</v>
      </c>
      <c r="D3" s="2" t="s">
        <v>20</v>
      </c>
      <c r="E3" s="3" t="n">
        <v>2065746797.5503</v>
      </c>
      <c r="F3" s="3" t="n">
        <v>1206467821.7754</v>
      </c>
      <c r="G3" s="3" t="n">
        <v>0.584034705127516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91</v>
      </c>
      <c r="D4" s="2" t="s">
        <v>20</v>
      </c>
      <c r="E4" s="3" t="n">
        <v>2966329306.72</v>
      </c>
      <c r="F4" s="3" t="n">
        <v>1754995779.9168</v>
      </c>
      <c r="G4" s="3" t="n">
        <v>0.591638890510567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91</v>
      </c>
      <c r="D5" s="2" t="s">
        <v>20</v>
      </c>
      <c r="E5" s="3" t="n">
        <v>3619910652.1992</v>
      </c>
      <c r="F5" s="3" t="n">
        <v>2191508459.8664</v>
      </c>
      <c r="G5" s="3" t="n">
        <v>0.60540401971938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91</v>
      </c>
      <c r="D6" s="2" t="s">
        <v>20</v>
      </c>
      <c r="E6" s="3" t="n">
        <v>3762004216.7489</v>
      </c>
      <c r="F6" s="3" t="n">
        <v>2395834293.0039</v>
      </c>
      <c r="G6" s="3" t="n">
        <v>0.636850507061463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91</v>
      </c>
      <c r="D7" s="2" t="s">
        <v>20</v>
      </c>
      <c r="E7" s="3" t="n">
        <v>3698599700.8178</v>
      </c>
      <c r="F7" s="3" t="n">
        <v>2826220138.8673</v>
      </c>
      <c r="G7" s="3" t="n">
        <v>0.76413247376903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88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88</v>
      </c>
      <c r="D9" s="2" t="s">
        <v>13</v>
      </c>
      <c r="E9" s="3" t="n">
        <v>7385113994.1573</v>
      </c>
      <c r="F9" s="3" t="n">
        <v>7290430026.2003</v>
      </c>
      <c r="G9" s="3" t="n">
        <v>0.98717907834166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88</v>
      </c>
      <c r="D10" s="2" t="s">
        <v>13</v>
      </c>
      <c r="E10" s="3" t="n">
        <v>7890773233.6909</v>
      </c>
      <c r="F10" s="3" t="n">
        <v>8403960119.3658</v>
      </c>
      <c r="G10" s="3" t="n">
        <v>1.06503632413155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88</v>
      </c>
      <c r="D11" s="2" t="s">
        <v>13</v>
      </c>
      <c r="E11" s="3" t="n">
        <v>7564208363.0065</v>
      </c>
      <c r="F11" s="3" t="n">
        <v>9201990539.0028</v>
      </c>
      <c r="G11" s="3" t="n">
        <v>1.21651732704853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88</v>
      </c>
      <c r="D12" s="2" t="s">
        <v>13</v>
      </c>
      <c r="E12" s="3" t="n">
        <v>7140187195.0254</v>
      </c>
      <c r="F12" s="3" t="n">
        <v>9631831002.649</v>
      </c>
      <c r="G12" s="3" t="n">
        <v>1.34896057198046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88</v>
      </c>
      <c r="D13" s="2" t="s">
        <v>13</v>
      </c>
      <c r="E13" s="3" t="n">
        <v>4344921291.8341</v>
      </c>
      <c r="F13" s="3" t="n">
        <v>10482247804.9856</v>
      </c>
      <c r="G13" s="3" t="n">
        <v>2.41252881259002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92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92</v>
      </c>
      <c r="D15" s="2" t="s">
        <v>16</v>
      </c>
      <c r="E15" s="3" t="n">
        <v>2384218356.8449</v>
      </c>
      <c r="F15" s="3" t="n">
        <v>1236646571.3236</v>
      </c>
      <c r="G15" s="3" t="n">
        <v>0.51868008136641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92</v>
      </c>
      <c r="D16" s="2" t="s">
        <v>16</v>
      </c>
      <c r="E16" s="3" t="n">
        <v>1184297637.9626</v>
      </c>
      <c r="F16" s="3" t="n">
        <v>618098683.0695</v>
      </c>
      <c r="G16" s="3" t="n">
        <v>0.521911606724845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92</v>
      </c>
      <c r="D17" s="2" t="s">
        <v>16</v>
      </c>
      <c r="E17" s="3" t="n">
        <v>297568211.0086</v>
      </c>
      <c r="F17" s="3" t="n">
        <v>161861548.44</v>
      </c>
      <c r="G17" s="3" t="n">
        <v>0.54394771501759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92</v>
      </c>
      <c r="D18" s="2" t="s">
        <v>16</v>
      </c>
      <c r="E18" s="3" t="n">
        <v>183436644.3585</v>
      </c>
      <c r="F18" s="3" t="n">
        <v>102751442.5166</v>
      </c>
      <c r="G18" s="3" t="n">
        <v>0.560146762801588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92</v>
      </c>
      <c r="D19" s="2" t="s">
        <v>16</v>
      </c>
      <c r="E19" s="3" t="n">
        <v>5726690.1029</v>
      </c>
      <c r="F19" s="3" t="n">
        <v>4219788.2729</v>
      </c>
      <c r="G19" s="3" t="n">
        <v>0.736863388288306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93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93</v>
      </c>
      <c r="D21" s="2" t="s">
        <v>14</v>
      </c>
      <c r="E21" s="3" t="n">
        <v>8827828395.85</v>
      </c>
      <c r="F21" s="3" t="n">
        <v>6537893226.4799</v>
      </c>
      <c r="G21" s="3" t="n">
        <v>0.740600398344104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93</v>
      </c>
      <c r="D22" s="2" t="s">
        <v>14</v>
      </c>
      <c r="E22" s="3" t="n">
        <v>7671452153.0586</v>
      </c>
      <c r="F22" s="3" t="n">
        <v>5751609402.8709</v>
      </c>
      <c r="G22" s="3" t="n">
        <v>0.749741937786543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93</v>
      </c>
      <c r="D23" s="2" t="s">
        <v>14</v>
      </c>
      <c r="E23" s="3" t="n">
        <v>6515052172.294</v>
      </c>
      <c r="F23" s="3" t="n">
        <v>4949969987.7153</v>
      </c>
      <c r="G23" s="3" t="n">
        <v>0.759774420343955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93</v>
      </c>
      <c r="D24" s="2" t="s">
        <v>14</v>
      </c>
      <c r="E24" s="3" t="n">
        <v>5606118054.5076</v>
      </c>
      <c r="F24" s="3" t="n">
        <v>4370398790.2075</v>
      </c>
      <c r="G24" s="3" t="n">
        <v>0.779576660304804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93</v>
      </c>
      <c r="D25" s="2" t="s">
        <v>14</v>
      </c>
      <c r="E25" s="3" t="n">
        <v>3124558861.6923</v>
      </c>
      <c r="F25" s="3" t="n">
        <v>2680173211.0104</v>
      </c>
      <c r="G25" s="3" t="n">
        <v>0.857776514908983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94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94</v>
      </c>
      <c r="D27" s="2" t="s">
        <v>18</v>
      </c>
      <c r="E27" s="3" t="n">
        <v>1236948277.3623</v>
      </c>
      <c r="F27" s="3" t="n">
        <v>708829571.9743</v>
      </c>
      <c r="G27" s="3" t="n">
        <v>0.573047058593126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94</v>
      </c>
      <c r="D28" s="2" t="s">
        <v>18</v>
      </c>
      <c r="E28" s="3" t="n">
        <v>1219827278.6648</v>
      </c>
      <c r="F28" s="3" t="n">
        <v>714739302.859</v>
      </c>
      <c r="G28" s="3" t="n">
        <v>0.585934841235343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94</v>
      </c>
      <c r="D29" s="2" t="s">
        <v>18</v>
      </c>
      <c r="E29" s="3" t="n">
        <v>1174102685.4751</v>
      </c>
      <c r="F29" s="3" t="n">
        <v>710279244.8763</v>
      </c>
      <c r="G29" s="3" t="n">
        <v>0.604954961489494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94</v>
      </c>
      <c r="D30" s="2" t="s">
        <v>18</v>
      </c>
      <c r="E30" s="3" t="n">
        <v>1113263949.8329</v>
      </c>
      <c r="F30" s="3" t="n">
        <v>709609505.3739</v>
      </c>
      <c r="G30" s="3" t="n">
        <v>0.637413531158008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94</v>
      </c>
      <c r="D31" s="2" t="s">
        <v>18</v>
      </c>
      <c r="E31" s="3" t="n">
        <v>895926295.1343</v>
      </c>
      <c r="F31" s="3" t="n">
        <v>680592065.0407</v>
      </c>
      <c r="G31" s="3" t="n">
        <v>0.759651847185352</v>
      </c>
    </row>
    <row r="34" customFormat="false" ht="12.8" hidden="false" customHeight="false" outlineLevel="0" collapsed="false">
      <c r="B34" s="0" t="s">
        <v>95</v>
      </c>
      <c r="C34" s="0" t="n">
        <v>2.5</v>
      </c>
    </row>
    <row r="35" customFormat="false" ht="12.8" hidden="false" customHeight="false" outlineLevel="0" collapsed="false">
      <c r="B35" s="0" t="s">
        <v>96</v>
      </c>
      <c r="C35" s="0" t="n">
        <v>0.9</v>
      </c>
    </row>
    <row r="36" customFormat="false" ht="12.8" hidden="false" customHeight="false" outlineLevel="0" collapsed="false">
      <c r="K36" s="16" t="s">
        <v>97</v>
      </c>
      <c r="L36" s="16"/>
      <c r="M36" s="16"/>
    </row>
    <row r="37" customFormat="false" ht="12.8" hidden="false" customHeight="false" outlineLevel="0" collapsed="false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r="38" customFormat="false" ht="12.8" hidden="false" customHeight="false" outlineLevel="0" collapsed="false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E8</f>
        <v>6020980789.6891</v>
      </c>
      <c r="F38" s="19" t="n">
        <f aca="false">F8</f>
        <v>5613877039.829</v>
      </c>
      <c r="G38" s="19" t="n">
        <f aca="false">G8</f>
        <v>0.932385808212964</v>
      </c>
      <c r="H38" s="0" t="n">
        <v>0.06</v>
      </c>
      <c r="I38" s="0" t="n">
        <f aca="false">1-H38</f>
        <v>0.94</v>
      </c>
      <c r="J38" s="0" t="n">
        <f aca="false">F38/(F38*H38/$C$34+F38*I38/$C$35)</f>
        <v>0.935940099833611</v>
      </c>
      <c r="K38" s="20" t="n">
        <f aca="false">H38*$E38/10^9</f>
        <v>0.361258847381346</v>
      </c>
      <c r="L38" s="20" t="n">
        <f aca="false">I38*$E38/10^9</f>
        <v>5.65972194230775</v>
      </c>
      <c r="M38" s="16"/>
    </row>
    <row r="39" customFormat="false" ht="12.8" hidden="false" customHeight="false" outlineLevel="0" collapsed="false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E9</f>
        <v>7385113994.1573</v>
      </c>
      <c r="F39" s="19" t="n">
        <f aca="false">F9</f>
        <v>7290430026.2003</v>
      </c>
      <c r="G39" s="19" t="n">
        <f aca="false">G9</f>
        <v>0.98717907834166</v>
      </c>
      <c r="H39" s="0" t="n">
        <v>0.135</v>
      </c>
      <c r="I39" s="0" t="n">
        <f aca="false">1-H39</f>
        <v>0.865</v>
      </c>
      <c r="J39" s="0" t="n">
        <f aca="false">F39/(F39*H39/$C$34+F39*I39/$C$35)</f>
        <v>0.985113835376533</v>
      </c>
      <c r="K39" s="20" t="n">
        <f aca="false">H39*$E39/10^9</f>
        <v>0.996990389211235</v>
      </c>
      <c r="L39" s="20" t="n">
        <f aca="false">I39*$E39/10^9</f>
        <v>6.38812360494606</v>
      </c>
      <c r="M39" s="16"/>
    </row>
    <row r="40" customFormat="false" ht="12.8" hidden="false" customHeight="false" outlineLevel="0" collapsed="false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E10</f>
        <v>7890773233.6909</v>
      </c>
      <c r="F40" s="19" t="n">
        <f aca="false">F10</f>
        <v>8403960119.3658</v>
      </c>
      <c r="G40" s="19" t="n">
        <f aca="false">G10</f>
        <v>1.06503632413155</v>
      </c>
      <c r="H40" s="0" t="n">
        <v>0.24</v>
      </c>
      <c r="I40" s="0" t="n">
        <f aca="false">1-H40</f>
        <v>0.76</v>
      </c>
      <c r="J40" s="0" t="n">
        <f aca="false">F40/(F40*H40/$C$34+F40*I40/$C$35)</f>
        <v>1.06332703213611</v>
      </c>
      <c r="K40" s="20" t="n">
        <f aca="false">H40*$E40/10^9</f>
        <v>1.89378557608582</v>
      </c>
      <c r="L40" s="20" t="n">
        <f aca="false">I40*$E40/10^9</f>
        <v>5.99698765760508</v>
      </c>
      <c r="M40" s="16"/>
    </row>
    <row r="41" customFormat="false" ht="12.8" hidden="false" customHeight="false" outlineLevel="0" collapsed="false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E11</f>
        <v>7564208363.0065</v>
      </c>
      <c r="F41" s="19" t="n">
        <f aca="false">F11</f>
        <v>9201990539.0028</v>
      </c>
      <c r="G41" s="19" t="n">
        <f aca="false">G11</f>
        <v>1.21651732704853</v>
      </c>
      <c r="H41" s="0" t="n">
        <v>0.4</v>
      </c>
      <c r="I41" s="0" t="n">
        <f aca="false">1-H41</f>
        <v>0.6</v>
      </c>
      <c r="J41" s="0" t="n">
        <f aca="false">F41/(F41*H41/$C$34+F41*I41/$C$35)</f>
        <v>1.20967741935484</v>
      </c>
      <c r="K41" s="20" t="n">
        <f aca="false">H41*$E41/10^9</f>
        <v>3.0256833452026</v>
      </c>
      <c r="L41" s="20" t="n">
        <f aca="false">I41*$E41/10^9</f>
        <v>4.5385250178039</v>
      </c>
      <c r="M41" s="16"/>
    </row>
    <row r="42" customFormat="false" ht="12.8" hidden="false" customHeight="false" outlineLevel="0" collapsed="false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E12</f>
        <v>7140187195.0254</v>
      </c>
      <c r="F42" s="19" t="n">
        <f aca="false">F12</f>
        <v>9631831002.649</v>
      </c>
      <c r="G42" s="19" t="n">
        <f aca="false">G12</f>
        <v>1.34896057198046</v>
      </c>
      <c r="H42" s="0" t="n">
        <v>0.5</v>
      </c>
      <c r="I42" s="0" t="n">
        <f aca="false">1-H42</f>
        <v>0.5</v>
      </c>
      <c r="J42" s="0" t="n">
        <f aca="false">F42/(F42*H42/$C$34+F42*I42/$C$35)</f>
        <v>1.32352941176471</v>
      </c>
      <c r="K42" s="20" t="n">
        <f aca="false">H42*$E42/10^9</f>
        <v>3.5700935975127</v>
      </c>
      <c r="L42" s="20" t="n">
        <f aca="false">I42*$E42/10^9</f>
        <v>3.5700935975127</v>
      </c>
      <c r="M42" s="16"/>
    </row>
    <row r="43" customFormat="false" ht="12.8" hidden="false" customHeight="false" outlineLevel="0" collapsed="false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E13</f>
        <v>4344921291.8341</v>
      </c>
      <c r="F43" s="19" t="n">
        <f aca="false">F13</f>
        <v>10482247804.9856</v>
      </c>
      <c r="G43" s="19" t="n">
        <f aca="false">G13</f>
        <v>2.41252881259002</v>
      </c>
      <c r="H43" s="0" t="n">
        <v>0.975</v>
      </c>
      <c r="I43" s="0" t="n">
        <f aca="false">1-H43</f>
        <v>0.025</v>
      </c>
      <c r="J43" s="0" t="n">
        <f aca="false">F43/(F43*H43/$C$34+F43*I43/$C$35)</f>
        <v>2.3936170212766</v>
      </c>
      <c r="K43" s="20" t="n">
        <f aca="false">K47</f>
        <v>3.5700935975127</v>
      </c>
      <c r="L43" s="20" t="n">
        <f aca="false">I43*$E43/10^9</f>
        <v>0.108623032295853</v>
      </c>
      <c r="M43" s="16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101</v>
      </c>
      <c r="F47" s="15" t="n">
        <f aca="false">K38</f>
        <v>0.361258847381346</v>
      </c>
      <c r="G47" s="15" t="n">
        <f aca="false">K39</f>
        <v>0.996990389211235</v>
      </c>
      <c r="H47" s="15" t="n">
        <f aca="false">K40</f>
        <v>1.89378557608582</v>
      </c>
      <c r="I47" s="15" t="n">
        <f aca="false">K41</f>
        <v>3.0256833452026</v>
      </c>
      <c r="J47" s="15" t="n">
        <f aca="false">K42</f>
        <v>3.5700935975127</v>
      </c>
      <c r="K47" s="15" t="n">
        <f aca="false">L42</f>
        <v>3.5700935975127</v>
      </c>
    </row>
    <row r="48" customFormat="false" ht="12.8" hidden="false" customHeight="false" outlineLevel="0" collapsed="false">
      <c r="E48" s="0" t="s">
        <v>102</v>
      </c>
      <c r="F48" s="15" t="n">
        <f aca="false">L38</f>
        <v>5.65972194230775</v>
      </c>
      <c r="G48" s="15" t="n">
        <f aca="false">L39</f>
        <v>6.38812360494606</v>
      </c>
      <c r="H48" s="15" t="n">
        <f aca="false">L40</f>
        <v>5.99698765760508</v>
      </c>
      <c r="I48" s="15" t="n">
        <f aca="false">L41</f>
        <v>4.5385250178039</v>
      </c>
      <c r="J48" s="15" t="n">
        <f aca="false">L42</f>
        <v>3.5700935975127</v>
      </c>
      <c r="K48" s="15" t="n">
        <f aca="false">L43</f>
        <v>0.108623032295853</v>
      </c>
    </row>
    <row r="49" customFormat="false" ht="12.8" hidden="false" customHeight="false" outlineLevel="0" collapsed="false">
      <c r="F49" s="15"/>
      <c r="G49" s="15"/>
      <c r="H49" s="15"/>
      <c r="I49" s="15"/>
      <c r="J49" s="15"/>
      <c r="K49" s="15"/>
    </row>
    <row r="50" customFormat="false" ht="12.8" hidden="false" customHeight="false" outlineLevel="0" collapsed="false">
      <c r="E50" s="0" t="s">
        <v>83</v>
      </c>
      <c r="F50" s="15" t="n">
        <f aca="false">F47*($C$34-1)</f>
        <v>0.541888271072019</v>
      </c>
      <c r="G50" s="15" t="n">
        <f aca="false">G47*($C$34-1)</f>
        <v>1.49548558381685</v>
      </c>
      <c r="H50" s="15" t="n">
        <f aca="false">H47*($C$34-1)</f>
        <v>2.84067836412872</v>
      </c>
      <c r="I50" s="15" t="n">
        <f aca="false">I47*($C$34-1)</f>
        <v>4.5385250178039</v>
      </c>
      <c r="J50" s="15" t="n">
        <f aca="false">J47*($C$34-1)</f>
        <v>5.35514039626905</v>
      </c>
      <c r="K50" s="15" t="n">
        <f aca="false">K47*($C$34-1)</f>
        <v>5.35514039626905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9"/>
  <sheetViews>
    <sheetView windowProtection="false" showFormulas="false" showGridLines="true" showRowColHeaders="true" showZeros="true" rightToLeft="false" tabSelected="true" showOutlineSymbols="true" defaultGridColor="true" view="normal" topLeftCell="B31" colorId="64" zoomScale="80" zoomScaleNormal="80" zoomScalePageLayoutView="100" workbookViewId="0">
      <selection pane="topLeft" activeCell="L64" activeCellId="0" sqref="L64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1025" min="27" style="0" width="11.5204081632653"/>
  </cols>
  <sheetData>
    <row r="1" customFormat="false" ht="12.8" hidden="false" customHeight="false" outlineLevel="0" collapsed="false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customFormat="false" ht="41.95" hidden="false" customHeight="false" outlineLevel="0" collapsed="false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r="3" customFormat="false" ht="13.8" hidden="false" customHeight="false" outlineLevel="0" collapsed="false">
      <c r="A3" s="0" t="s">
        <v>19</v>
      </c>
      <c r="B3" s="27" t="n">
        <f aca="false">$D147</f>
        <v>12.5908751689788</v>
      </c>
      <c r="C3" s="27" t="n">
        <f aca="false">$D146</f>
        <v>5.4352135676662</v>
      </c>
      <c r="D3" s="27" t="n">
        <f aca="false">D$104</f>
        <v>5.9991930101323</v>
      </c>
      <c r="E3" s="27"/>
      <c r="F3" s="27" t="n">
        <f aca="false">D$105*0.8</f>
        <v>3.6941902103836</v>
      </c>
      <c r="G3" s="27" t="n">
        <f aca="false">D$102</f>
        <v>55.3698637572265</v>
      </c>
      <c r="H3" s="27" t="n">
        <f aca="false">D$103</f>
        <v>21.1518914033241</v>
      </c>
      <c r="I3" s="27" t="n">
        <f aca="false">D$105*0.2</f>
        <v>0.9235475525959</v>
      </c>
      <c r="J3" s="28" t="n">
        <f aca="false">$D150</f>
        <v>8.0660520259083</v>
      </c>
      <c r="K3" s="29" t="n">
        <f aca="false">SUM(B$3:I$3)</f>
        <v>105.164774670307</v>
      </c>
      <c r="L3" s="29" t="n">
        <f aca="false">SUM(B$3:J$3)</f>
        <v>113.230826696216</v>
      </c>
    </row>
    <row r="4" customFormat="false" ht="13.8" hidden="false" customHeight="false" outlineLevel="0" collapsed="false">
      <c r="A4" s="0" t="s">
        <v>24</v>
      </c>
      <c r="B4" s="30" t="n">
        <f aca="false">$D157</f>
        <v>6.38812360494606</v>
      </c>
      <c r="C4" s="27" t="n">
        <f aca="false">$D156</f>
        <v>0.996990389211235</v>
      </c>
      <c r="D4" s="31" t="n">
        <f aca="false">$D124</f>
        <v>1.2369482773623</v>
      </c>
      <c r="E4" s="28" t="n">
        <f aca="false">$D125/2</f>
        <v>1.03287339877515</v>
      </c>
      <c r="F4" s="32" t="n">
        <v>0</v>
      </c>
      <c r="G4" s="30" t="n">
        <f aca="false">$D122</f>
        <v>8.82782839585</v>
      </c>
      <c r="H4" s="30" t="n">
        <f aca="false">$D123</f>
        <v>2.3842183568449</v>
      </c>
      <c r="I4" s="28" t="n">
        <f aca="false">$D125/2</f>
        <v>1.03287339877515</v>
      </c>
      <c r="J4" s="28" t="n">
        <f aca="false">$D159</f>
        <v>1.49548558381685</v>
      </c>
      <c r="K4" s="29" t="n">
        <f aca="false">SUM(B$4:I$4)</f>
        <v>21.8998558217648</v>
      </c>
      <c r="L4" s="29" t="n">
        <f aca="false">SUM(B$4:J$4)</f>
        <v>23.3953414055817</v>
      </c>
      <c r="M4" s="0" t="n">
        <f aca="false">SUM($D121:$D125)</f>
        <v>21.8998558217648</v>
      </c>
      <c r="N4" s="0" t="s">
        <v>114</v>
      </c>
    </row>
    <row r="5" customFormat="false" ht="13.8" hidden="false" customHeight="false" outlineLevel="0" collapsed="false">
      <c r="A5" s="0" t="s">
        <v>22</v>
      </c>
      <c r="B5" s="30" t="n">
        <f aca="false">$D111</f>
        <v>8.9358448577695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4.1110418813422</v>
      </c>
      <c r="H5" s="28" t="n">
        <f aca="false">$D115</f>
        <v>1.4519370657969</v>
      </c>
      <c r="I5" s="31" t="n">
        <v>0</v>
      </c>
      <c r="J5" s="31" t="n">
        <v>0</v>
      </c>
      <c r="K5" s="29" t="n">
        <f aca="false">SUM(B$5:I$5)</f>
        <v>14.4988238049086</v>
      </c>
      <c r="L5" s="29" t="n">
        <f aca="false">SUM(B$5:J$5)</f>
        <v>14.4988238049086</v>
      </c>
      <c r="M5" s="0" t="n">
        <f aca="false">SUM($D111:$D115)</f>
        <v>14.4988238049086</v>
      </c>
      <c r="N5" s="0" t="s">
        <v>115</v>
      </c>
    </row>
    <row r="6" customFormat="false" ht="13.8" hidden="false" customHeight="false" outlineLevel="0" collapsed="false">
      <c r="A6" s="0" t="s">
        <v>23</v>
      </c>
      <c r="B6" s="30" t="n">
        <f aca="false">$D116</f>
        <v>24.9394624255693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24.9394624255693</v>
      </c>
      <c r="L6" s="29" t="n">
        <f aca="false">SUM(B$6:J$6)</f>
        <v>24.9394624255693</v>
      </c>
      <c r="M6" s="0" t="n">
        <f aca="false">SUM($D116:$D120)</f>
        <v>24.9394624255693</v>
      </c>
    </row>
    <row r="7" customFormat="false" ht="13.8" hidden="false" customHeight="false" outlineLevel="0" collapsed="false">
      <c r="A7" s="0" t="s">
        <v>116</v>
      </c>
      <c r="B7" s="30" t="n">
        <f aca="false">$D86+$D91+$D96+$D126+$D131+$D136</f>
        <v>42.7416514585722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42.7416514585722</v>
      </c>
      <c r="L7" s="29" t="n">
        <f aca="false">SUM(B$7:J$7)</f>
        <v>42.7416514585722</v>
      </c>
      <c r="M7" s="0" t="n">
        <f aca="false">$D86+SUM($D91:$D95)+SUM($D96:$D100)+SUM($D126:$D140)</f>
        <v>42.7416514585722</v>
      </c>
    </row>
    <row r="8" customFormat="false" ht="13.8" hidden="false" customHeight="false" outlineLevel="0" collapsed="false">
      <c r="A8" s="33" t="s">
        <v>21</v>
      </c>
      <c r="C8" s="30" t="n">
        <f aca="false">$D106</f>
        <v>5.9124335029058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11.9437584749506</v>
      </c>
      <c r="K8" s="29" t="n">
        <f aca="false">SUM(B$8:I$8)</f>
        <v>5.9124335029058</v>
      </c>
      <c r="L8" s="29" t="n">
        <f aca="false">SUM(B$8:J$8)</f>
        <v>17.8561919778564</v>
      </c>
      <c r="M8" s="0" t="n">
        <f aca="false">SUM($D106:$D110)</f>
        <v>5.9124335029058</v>
      </c>
    </row>
    <row r="9" customFormat="false" ht="13.8" hidden="false" customHeight="false" outlineLevel="0" collapsed="false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1.28668900065</v>
      </c>
      <c r="F9" s="31" t="n">
        <v>0</v>
      </c>
      <c r="G9" s="31" t="n">
        <f aca="false">$D87</f>
        <v>2.5572923947718</v>
      </c>
      <c r="H9" s="31" t="n">
        <v>0</v>
      </c>
      <c r="I9" s="31" t="n">
        <v>0</v>
      </c>
      <c r="J9" s="31" t="n">
        <v>0</v>
      </c>
      <c r="K9" s="29" t="n">
        <f aca="false">SUM(B$9:I$9)</f>
        <v>3.8439813954218</v>
      </c>
      <c r="L9" s="29" t="n">
        <f aca="false">SUM(B$9:J$9)</f>
        <v>3.8439813954218</v>
      </c>
      <c r="M9" s="0" t="n">
        <f aca="false">SUM($D87:$D90)</f>
        <v>3.8439813954218</v>
      </c>
      <c r="N9" s="0" t="s">
        <v>118</v>
      </c>
    </row>
    <row r="10" customFormat="false" ht="13.8" hidden="false" customHeight="false" outlineLevel="0" collapsed="false">
      <c r="A10" s="33" t="s">
        <v>119</v>
      </c>
      <c r="B10" s="30" t="n">
        <f aca="false">SUM(B$3:B$9)</f>
        <v>95.5959575158359</v>
      </c>
      <c r="C10" s="30" t="n">
        <f aca="false">SUM(C$3:C$9)</f>
        <v>12.3446374597832</v>
      </c>
      <c r="D10" s="30" t="n">
        <f aca="false">SUM(D$3:D$9)</f>
        <v>7.2361412874946</v>
      </c>
      <c r="E10" s="30" t="n">
        <f aca="false">SUM(E$3:E$9)</f>
        <v>2.31956239942515</v>
      </c>
      <c r="F10" s="30" t="n">
        <f aca="false">SUM(F$3:F$9)</f>
        <v>3.6941902103836</v>
      </c>
      <c r="G10" s="30" t="n">
        <f aca="false">SUM(G$3:G$9)</f>
        <v>70.8660264291905</v>
      </c>
      <c r="H10" s="30" t="n">
        <f aca="false">SUM(H$3:H$9)</f>
        <v>24.9880468259659</v>
      </c>
      <c r="I10" s="30" t="n">
        <f aca="false">SUM(I$3:I$9)</f>
        <v>1.95642095137105</v>
      </c>
      <c r="J10" s="30" t="n">
        <f aca="false">SUM(J$3:J$9)</f>
        <v>21.5052960846758</v>
      </c>
      <c r="K10" s="29" t="n">
        <f aca="false">SUM(B$10:I$10)</f>
        <v>219.00098307945</v>
      </c>
      <c r="L10" s="29" t="n">
        <f aca="false">SUM(B$10:J$10)</f>
        <v>240.506279164126</v>
      </c>
    </row>
    <row r="11" customFormat="false" ht="13.8" hidden="false" customHeight="false" outlineLevel="0" collapsed="false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r="12" customFormat="false" ht="13.8" hidden="false" customHeight="false" outlineLevel="0" collapsed="false">
      <c r="A12" s="0" t="s">
        <v>113</v>
      </c>
      <c r="B12" s="31" t="n">
        <f aca="false">B$10+B$11</f>
        <v>123.275909400798</v>
      </c>
      <c r="C12" s="31" t="n">
        <f aca="false">C$10+C$11</f>
        <v>12.3446374597832</v>
      </c>
      <c r="D12" s="31" t="n">
        <f aca="false">D$10+D$11</f>
        <v>7.2361412874946</v>
      </c>
      <c r="E12" s="31" t="n">
        <f aca="false">E$10+E$11</f>
        <v>2.31956239942515</v>
      </c>
      <c r="F12" s="31" t="n">
        <f aca="false">F$10+F$11</f>
        <v>3.6941902103836</v>
      </c>
      <c r="G12" s="31" t="n">
        <f aca="false">G$10+G$11</f>
        <v>70.8660264291905</v>
      </c>
      <c r="H12" s="31" t="n">
        <f aca="false">H$10+H$11</f>
        <v>24.9880468259659</v>
      </c>
      <c r="I12" s="31" t="n">
        <f aca="false">I$10+I$11</f>
        <v>1.95642095137105</v>
      </c>
      <c r="J12" s="31" t="n">
        <f aca="false">J$10+J$11</f>
        <v>21.5052960846758</v>
      </c>
      <c r="K12" s="29" t="n">
        <f aca="false">SUM(B$12:I$12)</f>
        <v>246.680934964412</v>
      </c>
      <c r="L12" s="29" t="n">
        <f aca="false">SUM(B$12:J$12)</f>
        <v>268.186231049088</v>
      </c>
      <c r="M12" s="34"/>
    </row>
    <row r="13" customFormat="false" ht="13.8" hidden="false" customHeight="false" outlineLevel="0" collapsed="false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r="14" customFormat="false" ht="13.8" hidden="false" customHeight="false" outlineLevel="0" collapsed="false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r="15" customFormat="false" ht="12.8" hidden="false" customHeight="false" outlineLevel="0" collapsed="false">
      <c r="B15" s="38"/>
    </row>
    <row r="17" customFormat="false" ht="12.8" hidden="false" customHeight="false" outlineLevel="0" collapsed="false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customFormat="false" ht="41.95" hidden="false" customHeight="false" outlineLevel="0" collapsed="false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r="19" customFormat="false" ht="13.8" hidden="false" customHeight="false" outlineLevel="0" collapsed="false">
      <c r="A19" s="0" t="s">
        <v>19</v>
      </c>
      <c r="B19" s="27" t="n">
        <f aca="false">$E147</f>
        <v>10.0616266344075</v>
      </c>
      <c r="C19" s="27" t="n">
        <f aca="false">$E146</f>
        <v>6.8359002135045</v>
      </c>
      <c r="D19" s="27" t="n">
        <f aca="false">E$104</f>
        <v>4.2318089326339</v>
      </c>
      <c r="E19" s="27"/>
      <c r="F19" s="27" t="n">
        <f aca="false">E$105*0.8</f>
        <v>3.91813986538048</v>
      </c>
      <c r="G19" s="27" t="n">
        <f aca="false">E$102</f>
        <v>49.0388993692778</v>
      </c>
      <c r="H19" s="27" t="n">
        <f aca="false">E$103</f>
        <v>14.2666569515686</v>
      </c>
      <c r="I19" s="28" t="n">
        <f aca="false">E$105*0.2</f>
        <v>0.97953496634512</v>
      </c>
      <c r="J19" s="28" t="n">
        <f aca="false">$E150</f>
        <v>10.3423301346682</v>
      </c>
      <c r="K19" s="29" t="n">
        <f aca="false">SUM(B$19:I$19)</f>
        <v>89.3325669331179</v>
      </c>
      <c r="L19" s="29" t="n">
        <f aca="false">SUM(B$19:J$19)</f>
        <v>99.6748970677861</v>
      </c>
    </row>
    <row r="20" customFormat="false" ht="13.8" hidden="false" customHeight="false" outlineLevel="0" collapsed="false">
      <c r="A20" s="0" t="s">
        <v>24</v>
      </c>
      <c r="B20" s="30" t="n">
        <f aca="false">$E157</f>
        <v>5.99698765760508</v>
      </c>
      <c r="C20" s="27" t="n">
        <f aca="false">$E156</f>
        <v>1.89378557608582</v>
      </c>
      <c r="D20" s="31" t="n">
        <f aca="false">$E124</f>
        <v>1.2198272786648</v>
      </c>
      <c r="E20" s="28" t="n">
        <f aca="false">0.3*$E125</f>
        <v>0.889898792016</v>
      </c>
      <c r="F20" s="32" t="n">
        <v>0</v>
      </c>
      <c r="G20" s="30" t="n">
        <f aca="false">$E122</f>
        <v>7.6714521530586</v>
      </c>
      <c r="H20" s="30" t="n">
        <f aca="false">$E123</f>
        <v>1.1842976379626</v>
      </c>
      <c r="I20" s="28" t="n">
        <f aca="false">0.7*$E125</f>
        <v>2.076430514704</v>
      </c>
      <c r="J20" s="28" t="n">
        <f aca="false">$E159</f>
        <v>2.84067836412872</v>
      </c>
      <c r="K20" s="29" t="n">
        <f aca="false">SUM(B$20:I$20)</f>
        <v>20.9326796100969</v>
      </c>
      <c r="L20" s="29" t="n">
        <f aca="false">SUM(B$20:J$20)</f>
        <v>23.7733579742256</v>
      </c>
      <c r="N20" s="0" t="s">
        <v>123</v>
      </c>
    </row>
    <row r="21" customFormat="false" ht="13.8" hidden="false" customHeight="false" outlineLevel="0" collapsed="false">
      <c r="A21" s="0" t="s">
        <v>22</v>
      </c>
      <c r="B21" s="30" t="n">
        <f aca="false">$E111</f>
        <v>10.5665419670327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3.6341576116474</v>
      </c>
      <c r="H21" s="28" t="n">
        <f aca="false">$E115</f>
        <v>1.1159186733506</v>
      </c>
      <c r="I21" s="31" t="n">
        <v>0</v>
      </c>
      <c r="J21" s="31"/>
      <c r="K21" s="29" t="n">
        <f aca="false">SUM(B$21:I$21)</f>
        <v>15.3166182520307</v>
      </c>
      <c r="L21" s="29" t="n">
        <f aca="false">SUM(B$21:J$21)</f>
        <v>15.3166182520307</v>
      </c>
      <c r="N21" s="0" t="s">
        <v>115</v>
      </c>
    </row>
    <row r="22" customFormat="false" ht="13.8" hidden="false" customHeight="false" outlineLevel="0" collapsed="false">
      <c r="A22" s="0" t="s">
        <v>23</v>
      </c>
      <c r="B22" s="30" t="n">
        <f aca="false">$E116</f>
        <v>23.3088473640533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23.3088473640533</v>
      </c>
      <c r="L22" s="29" t="n">
        <f aca="false">SUM(B$22:J$22)</f>
        <v>23.3088473640533</v>
      </c>
    </row>
    <row r="23" customFormat="false" ht="13.8" hidden="false" customHeight="false" outlineLevel="0" collapsed="false">
      <c r="A23" s="0" t="s">
        <v>116</v>
      </c>
      <c r="B23" s="30" t="n">
        <f aca="false">$E86+$E91+$E96+$E126+$E131+$E136</f>
        <v>44.9100314820101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44.9100314820101</v>
      </c>
      <c r="L23" s="29" t="n">
        <f aca="false">SUM(B$23:J$23)</f>
        <v>44.9100314820101</v>
      </c>
    </row>
    <row r="24" customFormat="false" ht="13.8" hidden="false" customHeight="false" outlineLevel="0" collapsed="false">
      <c r="A24" s="33" t="s">
        <v>21</v>
      </c>
      <c r="C24" s="30" t="n">
        <f aca="false">$E106</f>
        <v>6.1583936488452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15.2460318700588</v>
      </c>
      <c r="K24" s="29" t="n">
        <f aca="false">SUM(B$24:I$24)</f>
        <v>6.1583936488452</v>
      </c>
      <c r="L24" s="29" t="n">
        <f aca="false">SUM(B$24:J$24)</f>
        <v>21.404425518904</v>
      </c>
    </row>
    <row r="25" customFormat="false" ht="13.8" hidden="false" customHeight="false" outlineLevel="0" collapsed="false">
      <c r="A25" s="33" t="s">
        <v>117</v>
      </c>
      <c r="B25" s="30" t="n">
        <f aca="false">0.2*$E90</f>
        <v>0.2264817503902</v>
      </c>
      <c r="C25" s="30" t="n">
        <v>0</v>
      </c>
      <c r="D25" s="31" t="n">
        <f aca="false">$E89</f>
        <v>0</v>
      </c>
      <c r="E25" s="31" t="n">
        <f aca="false">0.8*$E90</f>
        <v>0.9059270015608</v>
      </c>
      <c r="F25" s="31" t="n">
        <v>0</v>
      </c>
      <c r="G25" s="31" t="n">
        <f aca="false">$E87</f>
        <v>2.2537567943085</v>
      </c>
      <c r="H25" s="31" t="n">
        <v>0</v>
      </c>
      <c r="I25" s="31" t="n">
        <v>0</v>
      </c>
      <c r="J25" s="31"/>
      <c r="K25" s="29" t="n">
        <f aca="false">SUM(B$25:I$25)</f>
        <v>3.3861655462595</v>
      </c>
      <c r="L25" s="29" t="n">
        <f aca="false">SUM(B$25:J$25)</f>
        <v>3.3861655462595</v>
      </c>
      <c r="N25" s="0" t="s">
        <v>124</v>
      </c>
    </row>
    <row r="26" customFormat="false" ht="13.8" hidden="false" customHeight="false" outlineLevel="0" collapsed="false">
      <c r="A26" s="33" t="s">
        <v>119</v>
      </c>
      <c r="B26" s="30" t="n">
        <f aca="false">SUM(B$19:B$25)</f>
        <v>95.0705168554989</v>
      </c>
      <c r="C26" s="30" t="n">
        <f aca="false">SUM(C$19:C$25)</f>
        <v>14.8880794384355</v>
      </c>
      <c r="D26" s="30" t="n">
        <f aca="false">SUM(D$19:D$25)</f>
        <v>5.4516362112987</v>
      </c>
      <c r="E26" s="30" t="n">
        <f aca="false">SUM(E$19:E$25)</f>
        <v>1.7958257935768</v>
      </c>
      <c r="F26" s="30" t="n">
        <f aca="false">SUM(F$19:F$25)</f>
        <v>3.91813986538048</v>
      </c>
      <c r="G26" s="30" t="n">
        <f aca="false">SUM(G$19:G$25)</f>
        <v>62.5982659282923</v>
      </c>
      <c r="H26" s="30" t="n">
        <f aca="false">SUM(H$19:H$25)</f>
        <v>16.5668732628818</v>
      </c>
      <c r="I26" s="30" t="n">
        <f aca="false">SUM(I$19:I$25)</f>
        <v>3.05596548104912</v>
      </c>
      <c r="J26" s="30" t="n">
        <f aca="false">SUM(J$19:J$25)</f>
        <v>28.4290403688557</v>
      </c>
      <c r="K26" s="29" t="n">
        <f aca="false">SUM(B$26:I$26)</f>
        <v>203.345302836414</v>
      </c>
      <c r="L26" s="29" t="n">
        <f aca="false">SUM(B$26:J$26)</f>
        <v>231.774343205269</v>
      </c>
    </row>
    <row r="27" customFormat="false" ht="13.8" hidden="false" customHeight="false" outlineLevel="0" collapsed="false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r="28" customFormat="false" ht="13.8" hidden="false" customHeight="false" outlineLevel="0" collapsed="false">
      <c r="A28" s="0" t="s">
        <v>113</v>
      </c>
      <c r="B28" s="31" t="n">
        <f aca="false">B$26+B$27</f>
        <v>129.458969068963</v>
      </c>
      <c r="C28" s="31" t="n">
        <f aca="false">C$26+C$27</f>
        <v>14.8880794384355</v>
      </c>
      <c r="D28" s="31" t="n">
        <f aca="false">D$26+D$27</f>
        <v>5.4516362112987</v>
      </c>
      <c r="E28" s="31" t="n">
        <f aca="false">E$26+E$27</f>
        <v>1.7958257935768</v>
      </c>
      <c r="F28" s="31" t="n">
        <f aca="false">F$26+F$27</f>
        <v>3.91813986538048</v>
      </c>
      <c r="G28" s="31" t="n">
        <f aca="false">G$26+G$27</f>
        <v>62.5982659282923</v>
      </c>
      <c r="H28" s="31" t="n">
        <f aca="false">H$26+H$27</f>
        <v>16.5668732628818</v>
      </c>
      <c r="I28" s="31" t="n">
        <f aca="false">I$26+I$27</f>
        <v>3.05596548104912</v>
      </c>
      <c r="J28" s="31" t="n">
        <f aca="false">J$26+J$27</f>
        <v>28.4290403688557</v>
      </c>
      <c r="K28" s="29" t="n">
        <f aca="false">SUM(B$28:I$28)</f>
        <v>237.733755049878</v>
      </c>
      <c r="L28" s="29" t="n">
        <f aca="false">SUM(B$28:J$28)</f>
        <v>266.162795418733</v>
      </c>
      <c r="M28" s="34"/>
    </row>
    <row r="29" customFormat="false" ht="13.8" hidden="false" customHeight="false" outlineLevel="0" collapsed="false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r="30" customFormat="false" ht="13.8" hidden="false" customHeight="false" outlineLevel="0" collapsed="false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r="32" customFormat="false" ht="12.8" hidden="false" customHeight="false" outlineLevel="0" collapsed="false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customFormat="false" ht="41.95" hidden="false" customHeight="false" outlineLevel="0" collapsed="false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r="34" customFormat="false" ht="13.8" hidden="false" customHeight="false" outlineLevel="0" collapsed="false">
      <c r="A34" s="0" t="s">
        <v>19</v>
      </c>
      <c r="B34" s="27" t="n">
        <f aca="false">$F147</f>
        <v>8.4153813176425</v>
      </c>
      <c r="C34" s="27" t="n">
        <f aca="false">$F146</f>
        <v>8.6757197265473</v>
      </c>
      <c r="D34" s="27" t="n">
        <f aca="false">F$104</f>
        <v>2.9938423931931</v>
      </c>
      <c r="E34" s="27"/>
      <c r="F34" s="27" t="n">
        <f aca="false">F$105*0.8</f>
        <v>3.9504523173784</v>
      </c>
      <c r="G34" s="27" t="n">
        <f aca="false">F$102</f>
        <v>39.7340500467768</v>
      </c>
      <c r="H34" s="27" t="n">
        <f aca="false">F$103</f>
        <v>8.8042353611496</v>
      </c>
      <c r="I34" s="28" t="n">
        <f aca="false">F$105*0.2</f>
        <v>0.9876130793446</v>
      </c>
      <c r="J34" s="28" t="n">
        <f aca="false">$F150</f>
        <v>13.3006133657103</v>
      </c>
      <c r="K34" s="39" t="n">
        <f aca="false">SUM(B$34:I$34)</f>
        <v>73.5612942420323</v>
      </c>
      <c r="L34" s="29" t="n">
        <f aca="false">SUM(B$34:J$34)</f>
        <v>86.8619076077426</v>
      </c>
    </row>
    <row r="35" customFormat="false" ht="13.8" hidden="false" customHeight="false" outlineLevel="0" collapsed="false">
      <c r="A35" s="0" t="s">
        <v>24</v>
      </c>
      <c r="B35" s="30" t="n">
        <f aca="false">$F157</f>
        <v>4.5385250178039</v>
      </c>
      <c r="C35" s="27" t="n">
        <f aca="false">$F156</f>
        <v>3.0256833452026</v>
      </c>
      <c r="D35" s="31" t="n">
        <f aca="false">$F124</f>
        <v>1.1741026854751</v>
      </c>
      <c r="E35" s="28" t="n">
        <f aca="false">0.2*$F125</f>
        <v>0.72398213043984</v>
      </c>
      <c r="F35" s="32" t="n">
        <v>0</v>
      </c>
      <c r="G35" s="30" t="n">
        <f aca="false">$F122</f>
        <v>6.515052172294</v>
      </c>
      <c r="H35" s="30" t="n">
        <f aca="false">$F123</f>
        <v>0.2975682110086</v>
      </c>
      <c r="I35" s="28" t="n">
        <f aca="false">0.8*$F125</f>
        <v>2.89592852175936</v>
      </c>
      <c r="J35" s="28" t="n">
        <f aca="false">$F159</f>
        <v>4.5385250178039</v>
      </c>
      <c r="K35" s="29" t="n">
        <f aca="false">SUM(B$35:I$35)</f>
        <v>19.1708420839834</v>
      </c>
      <c r="L35" s="29" t="n">
        <f aca="false">SUM(B$35:J$35)</f>
        <v>23.7093671017873</v>
      </c>
      <c r="N35" s="0" t="s">
        <v>125</v>
      </c>
    </row>
    <row r="36" customFormat="false" ht="13.8" hidden="false" customHeight="false" outlineLevel="0" collapsed="false">
      <c r="A36" s="0" t="s">
        <v>22</v>
      </c>
      <c r="B36" s="30" t="n">
        <f aca="false">$F111</f>
        <v>11.3653690830078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3.0588226549508</v>
      </c>
      <c r="H36" s="28" t="n">
        <f aca="false">$F115</f>
        <v>0.8337316429149</v>
      </c>
      <c r="I36" s="31" t="n">
        <v>0</v>
      </c>
      <c r="J36" s="31"/>
      <c r="K36" s="29" t="n">
        <f aca="false">SUM(B$36:I$36)</f>
        <v>15.2579233808735</v>
      </c>
      <c r="L36" s="29" t="n">
        <f aca="false">SUM(B$36:J$36)</f>
        <v>15.2579233808735</v>
      </c>
      <c r="N36" s="0" t="s">
        <v>115</v>
      </c>
    </row>
    <row r="37" customFormat="false" ht="13.8" hidden="false" customHeight="false" outlineLevel="0" collapsed="false">
      <c r="A37" s="0" t="s">
        <v>23</v>
      </c>
      <c r="B37" s="30" t="n">
        <f aca="false">$F116</f>
        <v>19.2841151269441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19.2841151269441</v>
      </c>
      <c r="L37" s="29" t="n">
        <f aca="false">SUM(B$37:J$37)</f>
        <v>19.2841151269441</v>
      </c>
    </row>
    <row r="38" customFormat="false" ht="13.8" hidden="false" customHeight="false" outlineLevel="0" collapsed="false">
      <c r="A38" s="0" t="s">
        <v>116</v>
      </c>
      <c r="B38" s="30" t="n">
        <f aca="false">$F86+$F91+$F96+$F126+$F131+$F136</f>
        <v>44.3441160560359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44.3441160560359</v>
      </c>
      <c r="L38" s="29" t="n">
        <f aca="false">SUM(B$38:J$38)</f>
        <v>44.3441160560359</v>
      </c>
    </row>
    <row r="39" customFormat="false" ht="13.8" hidden="false" customHeight="false" outlineLevel="0" collapsed="false">
      <c r="A39" s="33" t="s">
        <v>21</v>
      </c>
      <c r="C39" s="30" t="n">
        <f aca="false">$F106</f>
        <v>6.0227328615643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14.9101831399618</v>
      </c>
      <c r="K39" s="29" t="n">
        <f aca="false">SUM(B$39:I$39)</f>
        <v>6.0227328615643</v>
      </c>
      <c r="L39" s="29" t="n">
        <f aca="false">SUM(B$39:J$39)</f>
        <v>20.9329160015261</v>
      </c>
    </row>
    <row r="40" customFormat="false" ht="13.8" hidden="false" customHeight="false" outlineLevel="0" collapsed="false">
      <c r="A40" s="33" t="s">
        <v>117</v>
      </c>
      <c r="B40" s="30" t="n">
        <f aca="false">0.6*$F90</f>
        <v>0.58314355076802</v>
      </c>
      <c r="C40" s="27"/>
      <c r="D40" s="31" t="n">
        <v>0</v>
      </c>
      <c r="E40" s="31" t="n">
        <f aca="false">0.4*$F90</f>
        <v>0.38876236717868</v>
      </c>
      <c r="F40" s="31" t="n">
        <v>0</v>
      </c>
      <c r="G40" s="31" t="n">
        <f aca="false">$F87</f>
        <v>1.9423623820598</v>
      </c>
      <c r="H40" s="31" t="n">
        <v>0</v>
      </c>
      <c r="I40" s="31" t="n">
        <v>0</v>
      </c>
      <c r="J40" s="31"/>
      <c r="K40" s="29" t="n">
        <f aca="false">SUM(B$40:I$40)</f>
        <v>2.9142683000065</v>
      </c>
      <c r="L40" s="29" t="n">
        <f aca="false">SUM(B$40:J$40)</f>
        <v>2.9142683000065</v>
      </c>
      <c r="N40" s="0" t="s">
        <v>126</v>
      </c>
    </row>
    <row r="41" customFormat="false" ht="13.8" hidden="false" customHeight="false" outlineLevel="0" collapsed="false">
      <c r="A41" s="33" t="s">
        <v>119</v>
      </c>
      <c r="B41" s="30" t="n">
        <f aca="false">SUM(B$34:B$40)</f>
        <v>88.5306501522022</v>
      </c>
      <c r="C41" s="30" t="n">
        <f aca="false">SUM(C$34:C$40)</f>
        <v>17.7241359333142</v>
      </c>
      <c r="D41" s="30" t="n">
        <f aca="false">SUM(D$34:D$40)</f>
        <v>4.1679450786682</v>
      </c>
      <c r="E41" s="30" t="n">
        <f aca="false">SUM(E$34:E$40)</f>
        <v>1.11274449761852</v>
      </c>
      <c r="F41" s="30" t="n">
        <f aca="false">SUM(F$34:F$40)</f>
        <v>3.9504523173784</v>
      </c>
      <c r="G41" s="30" t="n">
        <f aca="false">SUM(G$34:G$40)</f>
        <v>51.2502872560814</v>
      </c>
      <c r="H41" s="30" t="n">
        <f aca="false">SUM(H$34:H$40)</f>
        <v>9.9355352150731</v>
      </c>
      <c r="I41" s="30" t="n">
        <f aca="false">SUM(I$34:I$40)</f>
        <v>3.88354160110396</v>
      </c>
      <c r="J41" s="30" t="n">
        <f aca="false">SUM(J$34:J$40)</f>
        <v>32.749321523476</v>
      </c>
      <c r="K41" s="29" t="n">
        <f aca="false">SUM(B$41:I$41)</f>
        <v>180.55529205144</v>
      </c>
      <c r="L41" s="29" t="n">
        <f aca="false">SUM(B$41:J$41)</f>
        <v>213.304613574916</v>
      </c>
    </row>
    <row r="42" customFormat="false" ht="13.8" hidden="false" customHeight="false" outlineLevel="0" collapsed="false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r="43" customFormat="false" ht="13.8" hidden="false" customHeight="false" outlineLevel="0" collapsed="false">
      <c r="A43" s="0" t="s">
        <v>113</v>
      </c>
      <c r="B43" s="31" t="n">
        <f aca="false">B$41+B$42</f>
        <v>128.396291258576</v>
      </c>
      <c r="C43" s="31" t="n">
        <f aca="false">C$41+C$42</f>
        <v>17.7241359333142</v>
      </c>
      <c r="D43" s="31" t="n">
        <f aca="false">D$41+D$42</f>
        <v>4.1679450786682</v>
      </c>
      <c r="E43" s="31" t="n">
        <f aca="false">E$41+E$42</f>
        <v>1.11274449761852</v>
      </c>
      <c r="F43" s="31" t="n">
        <f aca="false">F$41+F$42</f>
        <v>3.9504523173784</v>
      </c>
      <c r="G43" s="31" t="n">
        <f aca="false">G$41+G$42</f>
        <v>51.2502872560814</v>
      </c>
      <c r="H43" s="31" t="n">
        <f aca="false">H$41+H$42</f>
        <v>9.9355352150731</v>
      </c>
      <c r="I43" s="31" t="n">
        <f aca="false">I$41+I$42</f>
        <v>3.88354160110396</v>
      </c>
      <c r="J43" s="31" t="n">
        <f aca="false">J$41+J$42</f>
        <v>32.749321523476</v>
      </c>
      <c r="K43" s="29" t="n">
        <f aca="false">SUM(B$43:I$43)</f>
        <v>220.420933157813</v>
      </c>
      <c r="L43" s="29" t="n">
        <f aca="false">SUM(B$43:J$43)</f>
        <v>253.170254681289</v>
      </c>
      <c r="M43" s="34"/>
    </row>
    <row r="44" customFormat="false" ht="13.8" hidden="false" customHeight="false" outlineLevel="0" collapsed="false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r="45" customFormat="false" ht="13.8" hidden="false" customHeight="false" outlineLevel="0" collapsed="false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r="46" customFormat="false" ht="13.8" hidden="false" customHeight="false" outlineLevel="0" collapsed="false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r="47" customFormat="false" ht="12.8" hidden="false" customHeight="false" outlineLevel="0" collapsed="false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customFormat="false" ht="41.95" hidden="false" customHeight="false" outlineLevel="0" collapsed="false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r="49" customFormat="false" ht="13.8" hidden="false" customHeight="false" outlineLevel="0" collapsed="false">
      <c r="A49" s="0" t="s">
        <v>19</v>
      </c>
      <c r="B49" s="27" t="n">
        <f aca="false">$G147</f>
        <v>7.0337524003075</v>
      </c>
      <c r="C49" s="27" t="n">
        <f aca="false">$G146</f>
        <v>10.7707304837078</v>
      </c>
      <c r="D49" s="27" t="n">
        <f aca="false">G$104</f>
        <v>2.506661915495</v>
      </c>
      <c r="E49" s="27"/>
      <c r="F49" s="27" t="n">
        <f aca="false">G$105*0.8</f>
        <v>4.31672783046448</v>
      </c>
      <c r="G49" s="27" t="n">
        <f aca="false">G$102</f>
        <v>27.2109395264191</v>
      </c>
      <c r="H49" s="27" t="n">
        <f aca="false">G$103</f>
        <v>3.8887371182325</v>
      </c>
      <c r="I49" s="28" t="n">
        <f aca="false">G$105*0.2</f>
        <v>1.07918195761612</v>
      </c>
      <c r="J49" s="28" t="n">
        <f aca="false">$G150</f>
        <v>16.611548353453</v>
      </c>
      <c r="K49" s="40" t="n">
        <f aca="false">SUM(B$49:I$49)</f>
        <v>56.8067312322425</v>
      </c>
      <c r="L49" s="29" t="n">
        <f aca="false">SUM(B$49:J$49)</f>
        <v>73.4182795856955</v>
      </c>
    </row>
    <row r="50" customFormat="false" ht="13.8" hidden="false" customHeight="false" outlineLevel="0" collapsed="false">
      <c r="A50" s="0" t="s">
        <v>24</v>
      </c>
      <c r="B50" s="30" t="n">
        <f aca="false">$G157</f>
        <v>3.5700935975127</v>
      </c>
      <c r="C50" s="27" t="n">
        <f aca="false">$G156</f>
        <v>3.5700935975127</v>
      </c>
      <c r="D50" s="31" t="n">
        <f aca="false">$H124</f>
        <v>0.8959262951343</v>
      </c>
      <c r="E50" s="28" t="n">
        <v>0</v>
      </c>
      <c r="F50" s="32" t="n">
        <v>0</v>
      </c>
      <c r="G50" s="30" t="n">
        <f aca="false">$G122</f>
        <v>5.6061180545076</v>
      </c>
      <c r="H50" s="30" t="n">
        <f aca="false">$G123</f>
        <v>0.1834366443585</v>
      </c>
      <c r="I50" s="28" t="n">
        <f aca="false">$G125</f>
        <v>3.7620042167489</v>
      </c>
      <c r="J50" s="28" t="n">
        <f aca="false">$G159</f>
        <v>5.35514039626905</v>
      </c>
      <c r="K50" s="40" t="n">
        <f aca="false">SUM(B$50:I$50)</f>
        <v>17.5876724057747</v>
      </c>
      <c r="L50" s="29" t="n">
        <f aca="false">SUM(B$50:J$50)</f>
        <v>22.9428128020437</v>
      </c>
      <c r="N50" s="0" t="s">
        <v>127</v>
      </c>
    </row>
    <row r="51" customFormat="false" ht="13.8" hidden="false" customHeight="false" outlineLevel="0" collapsed="false">
      <c r="A51" s="0" t="s">
        <v>22</v>
      </c>
      <c r="B51" s="30" t="n">
        <f aca="false">$G111</f>
        <v>12.0022406034011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2.581182074519</v>
      </c>
      <c r="H51" s="28" t="n">
        <f aca="false">$G115</f>
        <v>0.6259398332021</v>
      </c>
      <c r="I51" s="31" t="n">
        <v>0</v>
      </c>
      <c r="J51" s="31"/>
      <c r="K51" s="40" t="n">
        <f aca="false">SUM(B$51:I$51)</f>
        <v>15.2093625111222</v>
      </c>
      <c r="L51" s="29" t="n">
        <f aca="false">SUM(B$51:J$51)</f>
        <v>15.2093625111222</v>
      </c>
      <c r="N51" s="0" t="s">
        <v>115</v>
      </c>
    </row>
    <row r="52" customFormat="false" ht="13.8" hidden="false" customHeight="false" outlineLevel="0" collapsed="false">
      <c r="A52" s="0" t="s">
        <v>23</v>
      </c>
      <c r="B52" s="30" t="n">
        <f aca="false">$G116</f>
        <v>15.2276035193133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15.2276035193133</v>
      </c>
      <c r="L52" s="29" t="n">
        <f aca="false">SUM(B$52:J$52)</f>
        <v>15.2276035193133</v>
      </c>
    </row>
    <row r="53" customFormat="false" ht="13.8" hidden="false" customHeight="false" outlineLevel="0" collapsed="false">
      <c r="A53" s="0" t="s">
        <v>116</v>
      </c>
      <c r="B53" s="30" t="n">
        <f aca="false">$G86+$G96+$G91+$G126+$G131+$G136</f>
        <v>43.7003511587508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43.7003511587508</v>
      </c>
      <c r="L53" s="29" t="n">
        <f aca="false">SUM(B$53:J$53)</f>
        <v>43.7003511587508</v>
      </c>
    </row>
    <row r="54" customFormat="false" ht="13.8" hidden="false" customHeight="false" outlineLevel="0" collapsed="false">
      <c r="A54" s="33" t="s">
        <v>21</v>
      </c>
      <c r="C54" s="30" t="n">
        <f aca="false">$G106</f>
        <v>6.1198075806705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18.8881261359205</v>
      </c>
      <c r="K54" s="40" t="n">
        <f aca="false">SUM(B$54:I$54)</f>
        <v>6.1198075806705</v>
      </c>
      <c r="L54" s="29" t="n">
        <f aca="false">SUM(B$54:J$54)</f>
        <v>25.007933716591</v>
      </c>
    </row>
    <row r="55" customFormat="false" ht="13.8" hidden="false" customHeight="false" outlineLevel="0" collapsed="false">
      <c r="A55" s="33" t="s">
        <v>117</v>
      </c>
      <c r="B55" s="30" t="n">
        <f aca="false">$G90</f>
        <v>0.8364972767136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1.6795305615043</v>
      </c>
      <c r="H55" s="31" t="n">
        <v>0</v>
      </c>
      <c r="I55" s="31" t="n">
        <v>0</v>
      </c>
      <c r="J55" s="31"/>
      <c r="K55" s="40" t="n">
        <f aca="false">SUM(B$55:I$55)</f>
        <v>2.5160278382179</v>
      </c>
      <c r="L55" s="29" t="n">
        <f aca="false">SUM(B$55:J$55)</f>
        <v>2.5160278382179</v>
      </c>
      <c r="N55" s="0" t="s">
        <v>128</v>
      </c>
    </row>
    <row r="56" customFormat="false" ht="13.8" hidden="false" customHeight="false" outlineLevel="0" collapsed="false">
      <c r="A56" s="33" t="s">
        <v>119</v>
      </c>
      <c r="B56" s="30" t="n">
        <f aca="false">SUM(B$49:B$55)</f>
        <v>82.370538555999</v>
      </c>
      <c r="C56" s="30" t="n">
        <f aca="false">SUM(C$49:C$55)</f>
        <v>20.460631661891</v>
      </c>
      <c r="D56" s="30" t="n">
        <f aca="false">SUM(D$49:D$55)</f>
        <v>3.4025882106293</v>
      </c>
      <c r="E56" s="30" t="n">
        <f aca="false">SUM(E$49:E$55)</f>
        <v>0</v>
      </c>
      <c r="F56" s="30" t="n">
        <f aca="false">SUM(F$49:F$55)</f>
        <v>4.31672783046448</v>
      </c>
      <c r="G56" s="30" t="n">
        <f aca="false">SUM(G$49:G$55)</f>
        <v>37.07777021695</v>
      </c>
      <c r="H56" s="30" t="n">
        <f aca="false">SUM(H$49:H$55)</f>
        <v>4.6981135957931</v>
      </c>
      <c r="I56" s="30" t="n">
        <f aca="false">SUM(I$49:I$55)</f>
        <v>4.84118617436502</v>
      </c>
      <c r="J56" s="30" t="n">
        <f aca="false">SUM(J$49:J$55)</f>
        <v>40.8548148856426</v>
      </c>
      <c r="K56" s="40" t="n">
        <f aca="false">SUM(B$56:I$56)</f>
        <v>157.167556246092</v>
      </c>
      <c r="L56" s="29" t="n">
        <f aca="false">SUM(B$56:J$56)</f>
        <v>198.022371131734</v>
      </c>
    </row>
    <row r="57" customFormat="false" ht="13.8" hidden="false" customHeight="false" outlineLevel="0" collapsed="false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r="58" customFormat="false" ht="13.8" hidden="false" customHeight="false" outlineLevel="0" collapsed="false">
      <c r="A58" s="0" t="s">
        <v>113</v>
      </c>
      <c r="B58" s="31" t="n">
        <f aca="false">B$56+B$57</f>
        <v>126.385427608807</v>
      </c>
      <c r="C58" s="31" t="n">
        <f aca="false">C$56+C$57</f>
        <v>20.460631661891</v>
      </c>
      <c r="D58" s="31" t="n">
        <f aca="false">D$56+D$57</f>
        <v>3.4025882106293</v>
      </c>
      <c r="E58" s="31" t="n">
        <f aca="false">E$56+E$57</f>
        <v>0</v>
      </c>
      <c r="F58" s="31" t="n">
        <f aca="false">F$56+F$57</f>
        <v>4.31672783046448</v>
      </c>
      <c r="G58" s="31" t="n">
        <f aca="false">G$56+G$57</f>
        <v>37.07777021695</v>
      </c>
      <c r="H58" s="31" t="n">
        <f aca="false">H$56+H$57</f>
        <v>4.6981135957931</v>
      </c>
      <c r="I58" s="31" t="n">
        <f aca="false">I$56+I$57</f>
        <v>4.84118617436502</v>
      </c>
      <c r="J58" s="31" t="n">
        <f aca="false">J$56+J$57</f>
        <v>40.8548148856426</v>
      </c>
      <c r="K58" s="40" t="n">
        <f aca="false">SUM(B$58:I$58)</f>
        <v>201.182445298899</v>
      </c>
      <c r="L58" s="29" t="n">
        <f aca="false">SUM(B$58:J$58)</f>
        <v>242.037260184542</v>
      </c>
      <c r="M58" s="34"/>
    </row>
    <row r="59" customFormat="false" ht="13.8" hidden="false" customHeight="false" outlineLevel="0" collapsed="false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r="60" customFormat="false" ht="13.8" hidden="false" customHeight="false" outlineLevel="0" collapsed="false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r="61" customFormat="false" ht="13.8" hidden="false" customHeight="false" outlineLevel="0" collapsed="false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r="62" customFormat="false" ht="12.8" hidden="false" customHeight="false" outlineLevel="0" collapsed="false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customFormat="false" ht="54.1" hidden="false" customHeight="false" outlineLevel="0" collapsed="false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</row>
    <row r="64" customFormat="false" ht="13.8" hidden="false" customHeight="false" outlineLevel="0" collapsed="false">
      <c r="A64" s="0" t="s">
        <v>19</v>
      </c>
      <c r="B64" s="27" t="n">
        <f aca="false">$H147</f>
        <v>3.3636132100523</v>
      </c>
      <c r="C64" s="27" t="n">
        <f aca="false">$H146</f>
        <v>11.6473544489193</v>
      </c>
      <c r="D64" s="27" t="n">
        <f aca="false">H$104</f>
        <v>10.4677035583051</v>
      </c>
      <c r="E64" s="27"/>
      <c r="F64" s="27" t="n">
        <f aca="false">H$105*0.8</f>
        <v>3.60211453946296</v>
      </c>
      <c r="G64" s="27" t="n">
        <f aca="false">H$102</f>
        <v>2.3263299278698</v>
      </c>
      <c r="H64" s="27" t="n">
        <f aca="false">H$103</f>
        <v>0.0079239730116</v>
      </c>
      <c r="I64" s="28" t="n">
        <f aca="false">H$105*0.2</f>
        <v>0.90052863486574</v>
      </c>
      <c r="J64" s="28" t="n">
        <f aca="false">$H150</f>
        <v>18.2482787244816</v>
      </c>
      <c r="K64" s="29" t="n">
        <f aca="false">SUM(B$64:I$64)</f>
        <v>32.3155682924868</v>
      </c>
      <c r="L64" s="29" t="n">
        <f aca="false">SUM(B$64:J$64)</f>
        <v>50.5638470169684</v>
      </c>
      <c r="M64" s="42" t="n">
        <f aca="false">K$64/K$3-1</f>
        <v>-0.692714900081359</v>
      </c>
      <c r="N64" s="42" t="n">
        <f aca="false">L$64/L$3 -1</f>
        <v>-0.553444512485765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50.5638470169684</v>
      </c>
    </row>
    <row r="65" customFormat="false" ht="13.8" hidden="false" customHeight="false" outlineLevel="0" collapsed="false">
      <c r="A65" s="0" t="s">
        <v>24</v>
      </c>
      <c r="B65" s="30" t="n">
        <f aca="false">$H157</f>
        <v>0.108623032295853</v>
      </c>
      <c r="C65" s="27" t="n">
        <f aca="false">$H156</f>
        <v>3.5700935975127</v>
      </c>
      <c r="D65" s="31" t="n">
        <f aca="false">$H124</f>
        <v>0.8959262951343</v>
      </c>
      <c r="E65" s="28" t="n">
        <v>0</v>
      </c>
      <c r="F65" s="32" t="n">
        <v>0</v>
      </c>
      <c r="G65" s="30" t="n">
        <f aca="false">$H122</f>
        <v>3.1245588616923</v>
      </c>
      <c r="H65" s="30" t="n">
        <f aca="false">$H123</f>
        <v>0.0057266901029</v>
      </c>
      <c r="I65" s="28" t="n">
        <f aca="false">$H125</f>
        <v>3.6985997008178</v>
      </c>
      <c r="J65" s="28" t="n">
        <f aca="false">$H159</f>
        <v>5.35514039626905</v>
      </c>
      <c r="K65" s="29" t="n">
        <f aca="false">SUM(B$65:I$65)</f>
        <v>11.4035281775559</v>
      </c>
      <c r="L65" s="29" t="n">
        <f aca="false">SUM(B$65:J$65)</f>
        <v>16.7586685738249</v>
      </c>
      <c r="M65" s="42" t="n">
        <f aca="false">K$65/K$4-1</f>
        <v>-0.479287522695805</v>
      </c>
      <c r="N65" s="42" t="n">
        <f aca="false">L$65/L$4 -1</f>
        <v>-0.283674972581224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16.7586685738249</v>
      </c>
    </row>
    <row r="66" customFormat="false" ht="13.8" hidden="false" customHeight="false" outlineLevel="0" collapsed="false">
      <c r="A66" s="0" t="s">
        <v>22</v>
      </c>
      <c r="B66" s="30" t="n">
        <f aca="false">$H111</f>
        <v>12.4604688265881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1.4389085055322</v>
      </c>
      <c r="H66" s="28" t="n">
        <f aca="false">$H115</f>
        <v>0.2590004152361</v>
      </c>
      <c r="I66" s="31" t="n">
        <v>0</v>
      </c>
      <c r="J66" s="31"/>
      <c r="K66" s="29" t="n">
        <f aca="false">SUM(B$66:I$66)</f>
        <v>14.1583777473564</v>
      </c>
      <c r="L66" s="29" t="n">
        <f aca="false">SUM(B$66:J$66)</f>
        <v>14.1583777473564</v>
      </c>
      <c r="M66" s="42" t="n">
        <f aca="false">K$66/K$5-1</f>
        <v>-0.0234809431532604</v>
      </c>
      <c r="N66" s="42" t="n">
        <f aca="false">L$66/L$5 -1</f>
        <v>-0.0234809431532604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14.1583777473564</v>
      </c>
    </row>
    <row r="67" customFormat="false" ht="13.8" hidden="false" customHeight="false" outlineLevel="0" collapsed="false">
      <c r="A67" s="0" t="s">
        <v>23</v>
      </c>
      <c r="B67" s="30" t="n">
        <f aca="false">$H116</f>
        <v>10.1043927213133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10.1043927213133</v>
      </c>
      <c r="L67" s="29" t="n">
        <f aca="false">SUM(B$67:J$67)</f>
        <v>10.1043927213133</v>
      </c>
      <c r="M67" s="42" t="n">
        <f aca="false">K$67/K$6-1</f>
        <v>-0.594843202756699</v>
      </c>
      <c r="N67" s="42" t="n">
        <f aca="false">L$67/L$6 -1</f>
        <v>-0.594843202756699</v>
      </c>
      <c r="S67" s="33" t="s">
        <v>134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82.2993773756886</v>
      </c>
    </row>
    <row r="68" customFormat="false" ht="13.8" hidden="false" customHeight="false" outlineLevel="0" collapsed="false">
      <c r="A68" s="0" t="s">
        <v>116</v>
      </c>
      <c r="B68" s="30" t="n">
        <f aca="false">$H86+$H91+$H96+$H126+$H131+$H136</f>
        <v>40.3484227309439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40.3484227309439</v>
      </c>
      <c r="L68" s="29" t="n">
        <f aca="false">SUM(B$68:J$68)</f>
        <v>40.3484227309439</v>
      </c>
      <c r="M68" s="42" t="n">
        <f aca="false">K$68/K$7-1</f>
        <v>-0.0559928932542059</v>
      </c>
      <c r="N68" s="42" t="n">
        <f aca="false">L$68/L$7 -1</f>
        <v>-0.0559928932542059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L$71</f>
        <v>163.780270713838</v>
      </c>
    </row>
    <row r="69" customFormat="false" ht="13.8" hidden="false" customHeight="false" outlineLevel="0" collapsed="false">
      <c r="A69" s="33" t="s">
        <v>21</v>
      </c>
      <c r="C69" s="30" t="n">
        <f aca="false">$H106</f>
        <v>6.4414246641458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23.8903162998984</v>
      </c>
      <c r="K69" s="29" t="n">
        <f aca="false">SUM(B$69:I$69)</f>
        <v>6.4414246641458</v>
      </c>
      <c r="L69" s="29" t="n">
        <f aca="false">SUM(B$69:J$69)</f>
        <v>30.3317409640442</v>
      </c>
      <c r="M69" s="42" t="n">
        <f aca="false">K$69/K$8-1</f>
        <v>0.0894709701140852</v>
      </c>
      <c r="N69" s="42" t="n">
        <f aca="false">L$69/L$8 -1</f>
        <v>0.698667946763723</v>
      </c>
    </row>
    <row r="70" customFormat="false" ht="13.8" hidden="false" customHeight="false" outlineLevel="0" collapsed="false">
      <c r="A70" s="33" t="s">
        <v>117</v>
      </c>
      <c r="B70" s="30" t="n">
        <f aca="false">$H90</f>
        <v>0.4903194390724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1.0245015203148</v>
      </c>
      <c r="H70" s="31" t="n">
        <v>0</v>
      </c>
      <c r="I70" s="31" t="n">
        <v>0</v>
      </c>
      <c r="J70" s="31"/>
      <c r="K70" s="29" t="n">
        <f aca="false">SUM(B$70:I$70)</f>
        <v>1.5148209593872</v>
      </c>
      <c r="L70" s="29" t="n">
        <f aca="false">SUM(B$70:J$70)</f>
        <v>1.5148209593872</v>
      </c>
      <c r="M70" s="42" t="n">
        <f aca="false">K$70/K$9-1</f>
        <v>-0.60592396175711</v>
      </c>
      <c r="N70" s="42" t="n">
        <f aca="false">L$70/L$9 -1</f>
        <v>-0.60592396175711</v>
      </c>
      <c r="O70" s="0" t="s">
        <v>128</v>
      </c>
    </row>
    <row r="71" customFormat="false" ht="13.8" hidden="false" customHeight="false" outlineLevel="0" collapsed="false">
      <c r="A71" s="33" t="s">
        <v>119</v>
      </c>
      <c r="B71" s="30" t="n">
        <f aca="false">SUM(B$64:B$70)</f>
        <v>66.8758399602659</v>
      </c>
      <c r="C71" s="30" t="n">
        <f aca="false">SUM(C$64:C$70)</f>
        <v>21.6588727105778</v>
      </c>
      <c r="D71" s="30" t="n">
        <f aca="false">SUM(D$64:D$70)</f>
        <v>11.3636298534394</v>
      </c>
      <c r="E71" s="30" t="n">
        <f aca="false">SUM(E$64:E$70)</f>
        <v>0</v>
      </c>
      <c r="F71" s="30" t="n">
        <f aca="false">SUM(F$64:F$70)</f>
        <v>3.60211453946296</v>
      </c>
      <c r="G71" s="30" t="n">
        <f aca="false">SUM(G$64:G$70)</f>
        <v>7.9142988154091</v>
      </c>
      <c r="H71" s="30" t="n">
        <f aca="false">SUM(H$64:H$70)</f>
        <v>0.2726510783506</v>
      </c>
      <c r="I71" s="30" t="n">
        <f aca="false">SUM(I$64:I$70)</f>
        <v>4.59912833568354</v>
      </c>
      <c r="J71" s="30" t="n">
        <f aca="false">SUM(J$64:J$70)</f>
        <v>47.4937354206491</v>
      </c>
      <c r="K71" s="29" t="n">
        <f aca="false">SUM(B$71:I$71)</f>
        <v>116.286535293189</v>
      </c>
      <c r="L71" s="29" t="n">
        <f aca="false">SUM(B$71:J$71)</f>
        <v>163.780270713838</v>
      </c>
      <c r="M71" s="42" t="n">
        <f aca="false">K$71/K$10-1</f>
        <v>-0.469013637938774</v>
      </c>
      <c r="N71" s="42" t="n">
        <f aca="false">L$71/L$10 -1</f>
        <v>-0.319018732970079</v>
      </c>
    </row>
    <row r="72" customFormat="false" ht="13.8" hidden="false" customHeight="false" outlineLevel="0" collapsed="false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r="73" customFormat="false" ht="13.8" hidden="false" customHeight="false" outlineLevel="0" collapsed="false">
      <c r="A73" s="0" t="s">
        <v>113</v>
      </c>
      <c r="B73" s="31" t="n">
        <f aca="false">B$71+B$72</f>
        <v>132.279649732561</v>
      </c>
      <c r="C73" s="31" t="n">
        <f aca="false">C$71+C$72</f>
        <v>21.6588727105778</v>
      </c>
      <c r="D73" s="31" t="n">
        <f aca="false">D$71+D$72</f>
        <v>11.3636298534394</v>
      </c>
      <c r="E73" s="31" t="n">
        <f aca="false">E$71+E$72</f>
        <v>0</v>
      </c>
      <c r="F73" s="31" t="n">
        <f aca="false">F$71+F$72</f>
        <v>3.60211453946296</v>
      </c>
      <c r="G73" s="31" t="n">
        <f aca="false">G$71+G$72</f>
        <v>7.9142988154091</v>
      </c>
      <c r="H73" s="31" t="n">
        <f aca="false">H$71+H$72</f>
        <v>0.2726510783506</v>
      </c>
      <c r="I73" s="31" t="n">
        <f aca="false">I$71+I$72</f>
        <v>4.59912833568354</v>
      </c>
      <c r="J73" s="31" t="n">
        <f aca="false">J$71+J$72</f>
        <v>47.4937354206491</v>
      </c>
      <c r="K73" s="29" t="n">
        <f aca="false">SUM(B$73:I$73)</f>
        <v>181.690345065485</v>
      </c>
      <c r="L73" s="29" t="n">
        <f aca="false">SUM(B$73:J$73)</f>
        <v>229.184080486134</v>
      </c>
      <c r="M73" s="42" t="n">
        <f aca="false">K$73/K$12-1</f>
        <v>-0.263460124749013</v>
      </c>
      <c r="N73" s="42" t="n">
        <f aca="false">L$73/L$12 -1</f>
        <v>-0.145429354856831</v>
      </c>
      <c r="T73" s="31"/>
      <c r="U73" s="31"/>
      <c r="V73" s="31"/>
      <c r="W73" s="31"/>
      <c r="X73" s="31"/>
      <c r="Y73" s="31"/>
      <c r="Z73" s="35"/>
    </row>
    <row r="74" customFormat="false" ht="13.8" hidden="false" customHeight="false" outlineLevel="0" collapsed="false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r="75" customFormat="false" ht="13.8" hidden="false" customHeight="false" outlineLevel="0" collapsed="false">
      <c r="A75" s="36" t="s">
        <v>122</v>
      </c>
      <c r="B75" s="26"/>
      <c r="C75" s="26"/>
      <c r="D75" s="26"/>
      <c r="E75" s="26"/>
      <c r="F75" s="26"/>
      <c r="G75" s="26"/>
      <c r="H75" s="26"/>
      <c r="I75" s="26"/>
      <c r="J75" s="26"/>
      <c r="K75" s="37"/>
      <c r="L75" s="37"/>
      <c r="R75" s="36"/>
      <c r="S75" s="26"/>
      <c r="T75" s="26"/>
      <c r="U75" s="26"/>
      <c r="V75" s="26"/>
      <c r="W75" s="26"/>
      <c r="X75" s="26"/>
      <c r="Y75" s="37"/>
    </row>
    <row r="76" customFormat="false" ht="13.8" hidden="false" customHeight="false" outlineLevel="0" collapsed="false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r="78" s="48" customFormat="true" ht="12.8" hidden="false" customHeight="false" outlineLevel="0" collapsed="false">
      <c r="A78" s="48" t="s">
        <v>135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136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r="83" s="49" customFormat="true" ht="12.8" hidden="false" customHeight="false" outlineLevel="0" collapsed="false">
      <c r="A83" s="49" t="s">
        <v>137</v>
      </c>
    </row>
    <row r="85" customFormat="false" ht="13.4" hidden="false" customHeight="false" outlineLevel="0" collapsed="false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r="86" customFormat="false" ht="13.4" hidden="false" customHeight="false" outlineLevel="0" collapsed="false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7.7053092995749</v>
      </c>
      <c r="E86" s="51" t="n">
        <f aca="false">Conso_energie_usage!$F2</f>
        <v>8.5415084639357</v>
      </c>
      <c r="F86" s="51" t="n">
        <f aca="false">Conso_energie_usage!$G2</f>
        <v>8.8932246982521</v>
      </c>
      <c r="G86" s="51" t="n">
        <f aca="false">Conso_energie_usage!$H2</f>
        <v>9.1856791499272</v>
      </c>
      <c r="H86" s="51" t="n">
        <f aca="false">Conso_energie_usage!$I2</f>
        <v>9.5210179923222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11.5492906949967</v>
      </c>
      <c r="M86" s="0" t="n">
        <f aca="false">SUMIFS(E86:E140,$A86:$A140,$J$86)</f>
        <v>11.9276740101952</v>
      </c>
      <c r="N86" s="0" t="n">
        <f aca="false">SUMIFS(F86:F140,$A86:$A140,$J$86)</f>
        <v>11.8074929982586</v>
      </c>
      <c r="O86" s="0" t="n">
        <f aca="false">SUMIFS(G86:G140,$A86:$A140,$J$86)</f>
        <v>11.7017069881451</v>
      </c>
      <c r="P86" s="0" t="n">
        <f aca="false">SUMIFS(H86:H140,$A86:$A140,$J$86)</f>
        <v>11.0358389517094</v>
      </c>
    </row>
    <row r="87" customFormat="false" ht="13.4" hidden="false" customHeight="false" outlineLevel="0" collapsed="false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2.5572923947718</v>
      </c>
      <c r="E87" s="51" t="n">
        <f aca="false">Conso_energie_usage!$F3</f>
        <v>2.2537567943085</v>
      </c>
      <c r="F87" s="51" t="n">
        <f aca="false">Conso_energie_usage!$G3</f>
        <v>1.9423623820598</v>
      </c>
      <c r="G87" s="51" t="n">
        <f aca="false">Conso_energie_usage!$H3</f>
        <v>1.6795305615043</v>
      </c>
      <c r="H87" s="51" t="n">
        <f aca="false">Conso_energie_usage!$I3</f>
        <v>1.0245015203148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5.6930448781425</v>
      </c>
      <c r="M87" s="0" t="n">
        <f aca="false">SUMIFS(E86:E140,$A86:$A140,$J$87)</f>
        <v>5.8697583335742</v>
      </c>
      <c r="N87" s="0" t="n">
        <f aca="false">SUMIFS(F86:F140,$A86:$A140,$J$87)</f>
        <v>5.9461018151191</v>
      </c>
      <c r="O87" s="0" t="n">
        <f aca="false">SUMIFS(G86:G140,$A86:$A140,$J$87)</f>
        <v>5.8232472164799</v>
      </c>
      <c r="P87" s="0" t="n">
        <f aca="false">SUMIFS(H86:H140,$A86:$A140,$J$87)</f>
        <v>4.4016530710467</v>
      </c>
    </row>
    <row r="88" customFormat="false" ht="13.4" hidden="false" customHeight="false" outlineLevel="0" collapsed="false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0</v>
      </c>
      <c r="E88" s="51" t="n">
        <f aca="false">Conso_energie_usage!$F4</f>
        <v>0</v>
      </c>
      <c r="F88" s="51" t="n">
        <f aca="false">Conso_energie_usage!$G4</f>
        <v>0</v>
      </c>
      <c r="G88" s="51" t="n">
        <f aca="false">Conso_energie_usage!$H4</f>
        <v>0</v>
      </c>
      <c r="H88" s="51" t="n">
        <f aca="false">Conso_energie_usage!$I4</f>
        <v>0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10.5406312908719</v>
      </c>
      <c r="M88" s="0" t="n">
        <f aca="false">SUMIFS(E86:E140,$A86:$A140,$J$88)</f>
        <v>11.4845410152308</v>
      </c>
      <c r="N88" s="0" t="n">
        <f aca="false">SUMIFS(F86:F140,$A86:$A140,$J$88)</f>
        <v>10.6814177648298</v>
      </c>
      <c r="O88" s="0" t="n">
        <f aca="false">SUMIFS(G86:G140,$A86:$A140,$J$88)</f>
        <v>9.9507425944623</v>
      </c>
      <c r="P88" s="0" t="n">
        <f aca="false">SUMIFS(H86:H140,$A86:$A140,$J$88)</f>
        <v>8.1569990971677</v>
      </c>
    </row>
    <row r="89" customFormat="false" ht="13.4" hidden="false" customHeight="false" outlineLevel="0" collapsed="false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105.164774670307</v>
      </c>
      <c r="M89" s="0" t="n">
        <f aca="false">SUMIFS(E86:E140,$A86:$A140,$J$89)</f>
        <v>89.3325669331179</v>
      </c>
      <c r="N89" s="0" t="n">
        <f aca="false">SUMIFS(F86:F140,$A86:$A140,$J$89)</f>
        <v>73.5612942420323</v>
      </c>
      <c r="O89" s="0" t="n">
        <f aca="false">SUMIFS(G86:G140,$A86:$A140,$J$89)</f>
        <v>56.8067312322425</v>
      </c>
      <c r="P89" s="0" t="n">
        <f aca="false">SUMIFS(H86:H140,$A86:$A140,$J$89)</f>
        <v>32.3155682924868</v>
      </c>
    </row>
    <row r="90" customFormat="false" ht="14.9" hidden="false" customHeight="false" outlineLevel="0" collapsed="false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1.28668900065</v>
      </c>
      <c r="E90" s="51" t="n">
        <f aca="false">Conso_energie_usage!$F6</f>
        <v>1.132408751951</v>
      </c>
      <c r="F90" s="51" t="n">
        <f aca="false">Conso_energie_usage!$G6</f>
        <v>0.9719059179467</v>
      </c>
      <c r="G90" s="51" t="n">
        <f aca="false">Conso_energie_usage!$H6</f>
        <v>0.8364972767136</v>
      </c>
      <c r="H90" s="51" t="n">
        <f aca="false">Conso_energie_usage!$I6</f>
        <v>0.4903194390724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5.9124335029058</v>
      </c>
      <c r="M90" s="0" t="n">
        <f aca="false">SUMIFS(E86:E140,$A86:$A140,$J$90)</f>
        <v>6.1583936488452</v>
      </c>
      <c r="N90" s="0" t="n">
        <f aca="false">SUMIFS(F86:F140,$A86:$A140,$J$90)</f>
        <v>6.0227328615643</v>
      </c>
      <c r="O90" s="0" t="n">
        <f aca="false">SUMIFS(G86:G140,$A86:$A140,$J$90)</f>
        <v>6.1198075806705</v>
      </c>
      <c r="P90" s="0" t="n">
        <f aca="false">SUMIFS(H86:H140,$A86:$A140,$J$90)</f>
        <v>6.4414246641458</v>
      </c>
    </row>
    <row r="91" customFormat="false" ht="13.4" hidden="false" customHeight="false" outlineLevel="0" collapsed="false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5.6930448781425</v>
      </c>
      <c r="E91" s="51" t="n">
        <f aca="false">Conso_energie_usage!$F7</f>
        <v>5.8697583335742</v>
      </c>
      <c r="F91" s="51" t="n">
        <f aca="false">Conso_energie_usage!$G7</f>
        <v>5.9461018151191</v>
      </c>
      <c r="G91" s="51" t="n">
        <f aca="false">Conso_energie_usage!$H7</f>
        <v>5.8232472164799</v>
      </c>
      <c r="H91" s="51" t="n">
        <f aca="false">Conso_energie_usage!$I7</f>
        <v>4.4016530710467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14.4988238049086</v>
      </c>
      <c r="M91" s="0" t="n">
        <f aca="false">SUMIFS(E86:E140,$A86:$A140,$J$91)</f>
        <v>15.3166182520307</v>
      </c>
      <c r="N91" s="0" t="n">
        <f aca="false">SUMIFS(F86:F140,$A86:$A140,$J$91)</f>
        <v>15.2579233808735</v>
      </c>
      <c r="O91" s="0" t="n">
        <f aca="false">SUMIFS(G86:G140,$A86:$A140,$J$91)</f>
        <v>15.2093625111222</v>
      </c>
      <c r="P91" s="0" t="n">
        <f aca="false">SUMIFS(H86:H140,$A86:$A140,$J$91)</f>
        <v>14.1583777473564</v>
      </c>
    </row>
    <row r="92" customFormat="false" ht="13.4" hidden="false" customHeight="false" outlineLevel="0" collapsed="false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24.9394624255693</v>
      </c>
      <c r="M92" s="0" t="n">
        <f aca="false">SUMIFS(E86:E140,$A86:$A140,$J$92)</f>
        <v>23.3088473640533</v>
      </c>
      <c r="N92" s="0" t="n">
        <f aca="false">SUMIFS(F86:F140,$A86:$A140,$J$92)</f>
        <v>19.2841151269441</v>
      </c>
      <c r="O92" s="0" t="n">
        <f aca="false">SUMIFS(G86:G140,$A86:$A140,$J$92)</f>
        <v>15.2276035193133</v>
      </c>
      <c r="P92" s="0" t="n">
        <f aca="false">SUMIFS(H86:H140,$A86:$A140,$J$92)</f>
        <v>10.1043927213133</v>
      </c>
    </row>
    <row r="93" customFormat="false" ht="13.4" hidden="false" customHeight="false" outlineLevel="0" collapsed="false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21.8998558217648</v>
      </c>
      <c r="M93" s="0" t="n">
        <f aca="false">SUMIFS(E86:E140,$A86:$A140,$J$93)</f>
        <v>20.9326796100969</v>
      </c>
      <c r="N93" s="0" t="n">
        <f aca="false">SUMIFS(F86:F140,$A86:$A140,$J$93)</f>
        <v>19.1708420839834</v>
      </c>
      <c r="O93" s="0" t="n">
        <f aca="false">SUMIFS(G86:G140,$A86:$A140,$J$93)</f>
        <v>17.8050100604733</v>
      </c>
      <c r="P93" s="0" t="n">
        <f aca="false">SUMIFS(H86:H140,$A86:$A140,$J$93)</f>
        <v>12.0697328395814</v>
      </c>
    </row>
    <row r="94" customFormat="false" ht="25.35" hidden="false" customHeight="false" outlineLevel="0" collapsed="false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7.6079973320481</v>
      </c>
      <c r="M94" s="0" t="n">
        <f aca="false">SUMIFS(E86:E140,$A86:$A140,$J$94)</f>
        <v>7.3638503542403</v>
      </c>
      <c r="N94" s="0" t="n">
        <f aca="false">SUMIFS(F86:F140,$A86:$A140,$J$94)</f>
        <v>6.9985824309648</v>
      </c>
      <c r="O94" s="0" t="n">
        <f aca="false">SUMIFS(G86:G140,$A86:$A140,$J$94)</f>
        <v>6.6659989998231</v>
      </c>
      <c r="P94" s="0" t="n">
        <f aca="false">SUMIFS(H86:H140,$A86:$A140,$J$94)</f>
        <v>5.6519098492761</v>
      </c>
    </row>
    <row r="95" customFormat="false" ht="13.4" hidden="false" customHeight="false" outlineLevel="0" collapsed="false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4.2312853037413</v>
      </c>
      <c r="M95" s="0" t="n">
        <f aca="false">SUMIFS(E86:E140,$A86:$A140,$J$95)</f>
        <v>4.371988256655</v>
      </c>
      <c r="N95" s="0" t="n">
        <f aca="false">SUMIFS(F86:F140,$A86:$A140,$J$95)</f>
        <v>4.3051668107287</v>
      </c>
      <c r="O95" s="0" t="n">
        <f aca="false">SUMIFS(G86:G140,$A86:$A140,$J$95)</f>
        <v>4.2439010099788</v>
      </c>
      <c r="P95" s="0" t="n">
        <f aca="false">SUMIFS(H86:H140,$A86:$A140,$J$95)</f>
        <v>3.9860298936682</v>
      </c>
    </row>
    <row r="96" customFormat="false" ht="13.4" hidden="false" customHeight="false" outlineLevel="0" collapsed="false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10.5406312908719</v>
      </c>
      <c r="E96" s="51" t="n">
        <f aca="false">Conso_energie_usage!$F12</f>
        <v>11.4845410152308</v>
      </c>
      <c r="F96" s="51" t="n">
        <f aca="false">Conso_energie_usage!$G12</f>
        <v>10.6814177648298</v>
      </c>
      <c r="G96" s="51" t="n">
        <f aca="false">Conso_energie_usage!$H12</f>
        <v>9.9507425944623</v>
      </c>
      <c r="H96" s="51" t="n">
        <f aca="false">Conso_energie_usage!$I12</f>
        <v>8.1569990971677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6.9633833541935</v>
      </c>
      <c r="M96" s="0" t="n">
        <f aca="false">SUMIFS(E86:E140,$A86:$A140,$J$96)</f>
        <v>7.2783850583741</v>
      </c>
      <c r="N96" s="0" t="n">
        <f aca="false">SUMIFS(F86:F140,$A86:$A140,$J$96)</f>
        <v>7.5196225361414</v>
      </c>
      <c r="O96" s="0" t="n">
        <f aca="false">SUMIFS(G86:G140,$A86:$A140,$J$96)</f>
        <v>7.8307821880795</v>
      </c>
      <c r="P96" s="0" t="n">
        <f aca="false">SUMIFS(H86:H140,$A86:$A140,$J$96)</f>
        <v>8.630812827463</v>
      </c>
    </row>
    <row r="97" customFormat="false" ht="13.4" hidden="false" customHeight="false" outlineLevel="0" collapsed="false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r="98" customFormat="false" ht="13.4" hidden="false" customHeight="false" outlineLevel="0" collapsed="false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r="99" customFormat="false" ht="13.4" hidden="false" customHeight="false" outlineLevel="0" collapsed="false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r="100" customFormat="false" ht="13.4" hidden="false" customHeight="false" outlineLevel="0" collapsed="false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r="101" customFormat="false" ht="13.4" hidden="false" customHeight="false" outlineLevel="0" collapsed="false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18.026088736645</v>
      </c>
      <c r="E101" s="51" t="n">
        <f aca="false">Conso_energie_usage!$F17</f>
        <v>16.897526847912</v>
      </c>
      <c r="F101" s="51" t="n">
        <f aca="false">Conso_energie_usage!$G17</f>
        <v>17.0911010441898</v>
      </c>
      <c r="G101" s="51" t="n">
        <f aca="false">Conso_energie_usage!$H17</f>
        <v>17.8044828840153</v>
      </c>
      <c r="H101" s="51" t="n">
        <f aca="false">Conso_energie_usage!$I17</f>
        <v>15.0109676589716</v>
      </c>
    </row>
    <row r="102" customFormat="false" ht="13.4" hidden="false" customHeight="false" outlineLevel="0" collapsed="false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55.3698637572265</v>
      </c>
      <c r="E102" s="51" t="n">
        <f aca="false">Conso_energie_usage!$F18</f>
        <v>49.0388993692778</v>
      </c>
      <c r="F102" s="51" t="n">
        <f aca="false">Conso_energie_usage!$G18</f>
        <v>39.7340500467768</v>
      </c>
      <c r="G102" s="51" t="n">
        <f aca="false">Conso_energie_usage!$H18</f>
        <v>27.2109395264191</v>
      </c>
      <c r="H102" s="51" t="n">
        <f aca="false">Conso_energie_usage!$I18</f>
        <v>2.3263299278698</v>
      </c>
    </row>
    <row r="103" customFormat="false" ht="13.4" hidden="false" customHeight="false" outlineLevel="0" collapsed="false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21.1518914033241</v>
      </c>
      <c r="E103" s="51" t="n">
        <f aca="false">Conso_energie_usage!$F19</f>
        <v>14.2666569515686</v>
      </c>
      <c r="F103" s="51" t="n">
        <f aca="false">Conso_energie_usage!$G19</f>
        <v>8.8042353611496</v>
      </c>
      <c r="G103" s="51" t="n">
        <f aca="false">Conso_energie_usage!$H19</f>
        <v>3.8887371182325</v>
      </c>
      <c r="H103" s="51" t="n">
        <f aca="false">Conso_energie_usage!$I19</f>
        <v>0.0079239730116</v>
      </c>
    </row>
    <row r="104" customFormat="false" ht="13.4" hidden="false" customHeight="false" outlineLevel="0" collapsed="false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5.9991930101323</v>
      </c>
      <c r="E104" s="51" t="n">
        <f aca="false">Conso_energie_usage!$F20</f>
        <v>4.2318089326339</v>
      </c>
      <c r="F104" s="51" t="n">
        <f aca="false">Conso_energie_usage!$G20</f>
        <v>2.9938423931931</v>
      </c>
      <c r="G104" s="51" t="n">
        <f aca="false">Conso_energie_usage!$H20</f>
        <v>2.506661915495</v>
      </c>
      <c r="H104" s="51" t="n">
        <f aca="false">Conso_energie_usage!$I20</f>
        <v>10.4677035583051</v>
      </c>
    </row>
    <row r="105" customFormat="false" ht="13.4" hidden="false" customHeight="false" outlineLevel="0" collapsed="false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4.6177377629795</v>
      </c>
      <c r="E105" s="51" t="n">
        <f aca="false">Conso_energie_usage!$F21</f>
        <v>4.8976748317256</v>
      </c>
      <c r="F105" s="51" t="n">
        <f aca="false">Conso_energie_usage!$G21</f>
        <v>4.938065396723</v>
      </c>
      <c r="G105" s="51" t="n">
        <f aca="false">Conso_energie_usage!$H21</f>
        <v>5.3959097880806</v>
      </c>
      <c r="H105" s="51" t="n">
        <f aca="false">Conso_energie_usage!$I21</f>
        <v>4.5026431743287</v>
      </c>
    </row>
    <row r="106" customFormat="false" ht="13.4" hidden="false" customHeight="false" outlineLevel="0" collapsed="false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5.9124335029058</v>
      </c>
      <c r="E106" s="51" t="n">
        <f aca="false">Conso_energie_usage!$F22</f>
        <v>6.1583936488452</v>
      </c>
      <c r="F106" s="51" t="n">
        <f aca="false">Conso_energie_usage!$G22</f>
        <v>6.0227328615643</v>
      </c>
      <c r="G106" s="51" t="n">
        <f aca="false">Conso_energie_usage!$H22</f>
        <v>6.1198075806705</v>
      </c>
      <c r="H106" s="51" t="n">
        <f aca="false">Conso_energie_usage!$I22</f>
        <v>6.4414246641458</v>
      </c>
    </row>
    <row r="107" customFormat="false" ht="13.4" hidden="false" customHeight="false" outlineLevel="0" collapsed="false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r="108" customFormat="false" ht="13.4" hidden="false" customHeight="false" outlineLevel="0" collapsed="false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r="109" customFormat="false" ht="13.4" hidden="false" customHeight="false" outlineLevel="0" collapsed="false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r="110" customFormat="false" ht="13.4" hidden="false" customHeight="false" outlineLevel="0" collapsed="false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r="111" customFormat="false" ht="13.4" hidden="false" customHeight="false" outlineLevel="0" collapsed="false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8.9358448577695</v>
      </c>
      <c r="E111" s="51" t="n">
        <f aca="false">Conso_energie_usage!$F27</f>
        <v>10.5665419670327</v>
      </c>
      <c r="F111" s="51" t="n">
        <f aca="false">Conso_energie_usage!$G27</f>
        <v>11.3653690830078</v>
      </c>
      <c r="G111" s="51" t="n">
        <f aca="false">Conso_energie_usage!$H27</f>
        <v>12.0022406034011</v>
      </c>
      <c r="H111" s="51" t="n">
        <f aca="false">Conso_energie_usage!$I27</f>
        <v>12.4604688265881</v>
      </c>
    </row>
    <row r="112" customFormat="false" ht="13.4" hidden="false" customHeight="false" outlineLevel="0" collapsed="false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4.1110418813422</v>
      </c>
      <c r="E112" s="51" t="n">
        <f aca="false">Conso_energie_usage!$F28</f>
        <v>3.6341576116474</v>
      </c>
      <c r="F112" s="51" t="n">
        <f aca="false">Conso_energie_usage!$G28</f>
        <v>3.0588226549508</v>
      </c>
      <c r="G112" s="51" t="n">
        <f aca="false">Conso_energie_usage!$H28</f>
        <v>2.581182074519</v>
      </c>
      <c r="H112" s="51" t="n">
        <f aca="false">Conso_energie_usage!$I28</f>
        <v>1.4389085055322</v>
      </c>
    </row>
    <row r="113" customFormat="false" ht="13.4" hidden="false" customHeight="false" outlineLevel="0" collapsed="false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r="114" customFormat="false" ht="13.4" hidden="false" customHeight="false" outlineLevel="0" collapsed="false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r="115" customFormat="false" ht="13.4" hidden="false" customHeight="false" outlineLevel="0" collapsed="false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1.4519370657969</v>
      </c>
      <c r="E115" s="51" t="n">
        <f aca="false">Conso_energie_usage!$F31</f>
        <v>1.1159186733506</v>
      </c>
      <c r="F115" s="51" t="n">
        <f aca="false">Conso_energie_usage!$G31</f>
        <v>0.8337316429149</v>
      </c>
      <c r="G115" s="51" t="n">
        <f aca="false">Conso_energie_usage!$H31</f>
        <v>0.6259398332021</v>
      </c>
      <c r="H115" s="51" t="n">
        <f aca="false">Conso_energie_usage!$I31</f>
        <v>0.2590004152361</v>
      </c>
    </row>
    <row r="116" customFormat="false" ht="13.4" hidden="false" customHeight="false" outlineLevel="0" collapsed="false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24.9394624255693</v>
      </c>
      <c r="E116" s="51" t="n">
        <f aca="false">Conso_energie_usage!$F32</f>
        <v>23.3088473640533</v>
      </c>
      <c r="F116" s="51" t="n">
        <f aca="false">Conso_energie_usage!$G32</f>
        <v>19.2841151269441</v>
      </c>
      <c r="G116" s="51" t="n">
        <f aca="false">Conso_energie_usage!$H32</f>
        <v>15.2276035193133</v>
      </c>
      <c r="H116" s="51" t="n">
        <f aca="false">Conso_energie_usage!$I32</f>
        <v>10.1043927213133</v>
      </c>
    </row>
    <row r="117" customFormat="false" ht="13.4" hidden="false" customHeight="false" outlineLevel="0" collapsed="false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r="118" customFormat="false" ht="13.4" hidden="false" customHeight="false" outlineLevel="0" collapsed="false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r="119" customFormat="false" ht="13.4" hidden="false" customHeight="false" outlineLevel="0" collapsed="false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r="120" customFormat="false" ht="13.4" hidden="false" customHeight="false" outlineLevel="0" collapsed="false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r="121" customFormat="false" ht="13.4" hidden="false" customHeight="false" outlineLevel="0" collapsed="false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7.3851139941573</v>
      </c>
      <c r="E121" s="51" t="n">
        <f aca="false">Conso_energie_usage!$F37</f>
        <v>7.8907732336909</v>
      </c>
      <c r="F121" s="51" t="n">
        <f aca="false">Conso_energie_usage!$G37</f>
        <v>7.5642083630065</v>
      </c>
      <c r="G121" s="51" t="n">
        <f aca="false">Conso_energie_usage!$H37</f>
        <v>7.1401871950254</v>
      </c>
      <c r="H121" s="51" t="n">
        <f aca="false">Conso_energie_usage!$I37</f>
        <v>4.3449212918341</v>
      </c>
    </row>
    <row r="122" customFormat="false" ht="13.4" hidden="false" customHeight="false" outlineLevel="0" collapsed="false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8.82782839585</v>
      </c>
      <c r="E122" s="51" t="n">
        <f aca="false">Conso_energie_usage!$F38</f>
        <v>7.6714521530586</v>
      </c>
      <c r="F122" s="51" t="n">
        <f aca="false">Conso_energie_usage!$G38</f>
        <v>6.515052172294</v>
      </c>
      <c r="G122" s="51" t="n">
        <f aca="false">Conso_energie_usage!$H38</f>
        <v>5.6061180545076</v>
      </c>
      <c r="H122" s="51" t="n">
        <f aca="false">Conso_energie_usage!$I38</f>
        <v>3.1245588616923</v>
      </c>
    </row>
    <row r="123" customFormat="false" ht="13.4" hidden="false" customHeight="false" outlineLevel="0" collapsed="false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2.3842183568449</v>
      </c>
      <c r="E123" s="51" t="n">
        <f aca="false">Conso_energie_usage!$F39</f>
        <v>1.1842976379626</v>
      </c>
      <c r="F123" s="51" t="n">
        <f aca="false">Conso_energie_usage!$G39</f>
        <v>0.2975682110086</v>
      </c>
      <c r="G123" s="51" t="n">
        <f aca="false">Conso_energie_usage!$H39</f>
        <v>0.1834366443585</v>
      </c>
      <c r="H123" s="51" t="n">
        <f aca="false">Conso_energie_usage!$I39</f>
        <v>0.0057266901029</v>
      </c>
    </row>
    <row r="124" customFormat="false" ht="13.4" hidden="false" customHeight="false" outlineLevel="0" collapsed="false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1.2369482773623</v>
      </c>
      <c r="E124" s="51" t="n">
        <f aca="false">Conso_energie_usage!$F40</f>
        <v>1.2198272786648</v>
      </c>
      <c r="F124" s="51" t="n">
        <f aca="false">Conso_energie_usage!$G40</f>
        <v>1.1741026854751</v>
      </c>
      <c r="G124" s="51" t="n">
        <f aca="false">Conso_energie_usage!$H40</f>
        <v>1.1132639498329</v>
      </c>
      <c r="H124" s="51" t="n">
        <f aca="false">Conso_energie_usage!$I40</f>
        <v>0.8959262951343</v>
      </c>
    </row>
    <row r="125" customFormat="false" ht="13.4" hidden="false" customHeight="false" outlineLevel="0" collapsed="false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2.0657467975503</v>
      </c>
      <c r="E125" s="51" t="n">
        <f aca="false">Conso_energie_usage!$F41</f>
        <v>2.96632930672</v>
      </c>
      <c r="F125" s="51" t="n">
        <f aca="false">Conso_energie_usage!$G41</f>
        <v>3.6199106521992</v>
      </c>
      <c r="G125" s="51" t="n">
        <f aca="false">Conso_energie_usage!$H41</f>
        <v>3.7620042167489</v>
      </c>
      <c r="H125" s="51" t="n">
        <f aca="false">Conso_energie_usage!$I41</f>
        <v>3.6985997008178</v>
      </c>
    </row>
    <row r="126" customFormat="false" ht="13.4" hidden="false" customHeight="false" outlineLevel="0" collapsed="false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7.6079973320481</v>
      </c>
      <c r="E126" s="51" t="n">
        <f aca="false">Conso_energie_usage!$F42</f>
        <v>7.3638503542403</v>
      </c>
      <c r="F126" s="51" t="n">
        <f aca="false">Conso_energie_usage!$G42</f>
        <v>6.9985824309648</v>
      </c>
      <c r="G126" s="51" t="n">
        <f aca="false">Conso_energie_usage!$H42</f>
        <v>6.6659989998231</v>
      </c>
      <c r="H126" s="51" t="n">
        <f aca="false">Conso_energie_usage!$I42</f>
        <v>5.6519098492761</v>
      </c>
    </row>
    <row r="127" customFormat="false" ht="13.4" hidden="false" customHeight="false" outlineLevel="0" collapsed="false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r="128" customFormat="false" ht="13.4" hidden="false" customHeight="false" outlineLevel="0" collapsed="false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r="129" customFormat="false" ht="13.4" hidden="false" customHeight="false" outlineLevel="0" collapsed="false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r="130" customFormat="false" ht="13.4" hidden="false" customHeight="false" outlineLevel="0" collapsed="false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r="131" customFormat="false" ht="13.4" hidden="false" customHeight="false" outlineLevel="0" collapsed="false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4.2312853037413</v>
      </c>
      <c r="E131" s="51" t="n">
        <f aca="false">Conso_energie_usage!$F47</f>
        <v>4.371988256655</v>
      </c>
      <c r="F131" s="51" t="n">
        <f aca="false">Conso_energie_usage!$G47</f>
        <v>4.3051668107287</v>
      </c>
      <c r="G131" s="51" t="n">
        <f aca="false">Conso_energie_usage!$H47</f>
        <v>4.2439010099788</v>
      </c>
      <c r="H131" s="51" t="n">
        <f aca="false">Conso_energie_usage!$I47</f>
        <v>3.9860298936682</v>
      </c>
    </row>
    <row r="132" customFormat="false" ht="13.4" hidden="false" customHeight="false" outlineLevel="0" collapsed="false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r="133" customFormat="false" ht="13.4" hidden="false" customHeight="false" outlineLevel="0" collapsed="false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r="134" customFormat="false" ht="13.4" hidden="false" customHeight="false" outlineLevel="0" collapsed="false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r="135" customFormat="false" ht="13.4" hidden="false" customHeight="false" outlineLevel="0" collapsed="false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r="136" customFormat="false" ht="13.4" hidden="false" customHeight="false" outlineLevel="0" collapsed="false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6.9633833541935</v>
      </c>
      <c r="E136" s="51" t="n">
        <f aca="false">Conso_energie_usage!$F52</f>
        <v>7.2783850583741</v>
      </c>
      <c r="F136" s="51" t="n">
        <f aca="false">Conso_energie_usage!$G52</f>
        <v>7.5196225361414</v>
      </c>
      <c r="G136" s="51" t="n">
        <f aca="false">Conso_energie_usage!$H52</f>
        <v>7.8307821880795</v>
      </c>
      <c r="H136" s="51" t="n">
        <f aca="false">Conso_energie_usage!$I52</f>
        <v>8.630812827463</v>
      </c>
    </row>
    <row r="137" customFormat="false" ht="13.4" hidden="false" customHeight="false" outlineLevel="0" collapsed="false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r="138" customFormat="false" ht="13.4" hidden="false" customHeight="false" outlineLevel="0" collapsed="false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r="139" customFormat="false" ht="13.4" hidden="false" customHeight="false" outlineLevel="0" collapsed="false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r="140" customFormat="false" ht="13.4" hidden="false" customHeight="false" outlineLevel="0" collapsed="false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r="141" customFormat="false" ht="12.8" hidden="false" customHeight="false" outlineLevel="0" collapsed="false">
      <c r="C141" s="0" t="n">
        <f aca="false">SUM(C$86:C$140)</f>
        <v>225.21373085553</v>
      </c>
      <c r="D141" s="0" t="n">
        <f aca="false">SUM(D$86:D$140)</f>
        <v>219.00098307945</v>
      </c>
      <c r="E141" s="0" t="n">
        <f aca="false">SUM(E$86:E$140)</f>
        <v>203.345302836414</v>
      </c>
      <c r="F141" s="0" t="n">
        <f aca="false">SUM(F$86:F$140)</f>
        <v>180.55529205144</v>
      </c>
      <c r="G141" s="0" t="n">
        <f aca="false">SUM(G$86:G$140)</f>
        <v>157.384893900791</v>
      </c>
      <c r="H141" s="0" t="n">
        <f aca="false">SUM(H$86:H$140)</f>
        <v>116.952739955215</v>
      </c>
    </row>
    <row r="144" customFormat="false" ht="12.8" hidden="false" customHeight="false" outlineLevel="0" collapsed="false">
      <c r="A144" s="52" t="s">
        <v>138</v>
      </c>
    </row>
    <row r="145" customFormat="false" ht="12.8" hidden="false" customHeight="false" outlineLevel="0" collapsed="false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r="146" customFormat="false" ht="12.8" hidden="false" customHeight="false" outlineLevel="0" collapsed="false">
      <c r="A146" s="0" t="str">
        <f aca="false">Conso_chauff_syst_energie!$B29</f>
        <v>PAC/DRV/Rooftop</v>
      </c>
      <c r="C146" s="11" t="n">
        <f aca="false">Conso_chauff_syst_energie!$D29</f>
        <v>4.1642017003169</v>
      </c>
      <c r="D146" s="11" t="n">
        <f aca="false">Conso_chauff_syst_energie!$E29</f>
        <v>5.4352135676662</v>
      </c>
      <c r="E146" s="11" t="n">
        <f aca="false">Conso_chauff_syst_energie!$F29</f>
        <v>6.8359002135045</v>
      </c>
      <c r="F146" s="11" t="n">
        <f aca="false">Conso_chauff_syst_energie!$G29</f>
        <v>8.6757197265473</v>
      </c>
      <c r="G146" s="11" t="n">
        <f aca="false">Conso_chauff_syst_energie!$H29</f>
        <v>10.7707304837078</v>
      </c>
      <c r="H146" s="12" t="n">
        <f aca="false">Conso_chauff_syst_energie!$I29</f>
        <v>11.6473544489193</v>
      </c>
    </row>
    <row r="147" customFormat="false" ht="12.8" hidden="false" customHeight="false" outlineLevel="0" collapsed="false">
      <c r="A147" s="0" t="str">
        <f aca="false">Conso_chauff_syst_energie!$B30</f>
        <v>Electrique Joule</v>
      </c>
      <c r="C147" s="11" t="n">
        <f aca="false">Conso_chauff_syst_energie!$D30</f>
        <v>13.8945513670117</v>
      </c>
      <c r="D147" s="11" t="n">
        <f aca="false">Conso_chauff_syst_energie!$E30</f>
        <v>12.5908751689788</v>
      </c>
      <c r="E147" s="11" t="n">
        <f aca="false">Conso_chauff_syst_energie!$F30</f>
        <v>10.0616266344075</v>
      </c>
      <c r="F147" s="11" t="n">
        <f aca="false">Conso_chauff_syst_energie!$G30</f>
        <v>8.4153813176425</v>
      </c>
      <c r="G147" s="11" t="n">
        <f aca="false">Conso_chauff_syst_energie!$H30</f>
        <v>7.0337524003075</v>
      </c>
      <c r="H147" s="11" t="n">
        <f aca="false">Conso_chauff_syst_energie!$I30</f>
        <v>3.3636132100523</v>
      </c>
    </row>
    <row r="148" customFormat="false" ht="12.8" hidden="false" customHeight="false" outlineLevel="0" collapsed="false">
      <c r="A148" s="0" t="str">
        <f aca="false">Conso_chauff_syst_energie!$B31</f>
        <v>Electricité</v>
      </c>
      <c r="C148" s="11" t="n">
        <f aca="false">Conso_chauff_syst_energie!$D31</f>
        <v>18.0587530673286</v>
      </c>
      <c r="D148" s="11" t="n">
        <f aca="false">Conso_chauff_syst_energie!$E31</f>
        <v>18.026088736645</v>
      </c>
      <c r="E148" s="11" t="n">
        <f aca="false">Conso_chauff_syst_energie!$F31</f>
        <v>16.897526847912</v>
      </c>
      <c r="F148" s="11" t="n">
        <f aca="false">Conso_chauff_syst_energie!$G31</f>
        <v>17.0911010441898</v>
      </c>
      <c r="G148" s="11" t="n">
        <f aca="false">Conso_chauff_syst_energie!$H31</f>
        <v>17.8044828840153</v>
      </c>
      <c r="H148" s="11" t="n">
        <f aca="false">Conso_chauff_syst_energie!$I31</f>
        <v>15.0109676589716</v>
      </c>
    </row>
    <row r="150" customFormat="false" ht="12.8" hidden="false" customHeight="false" outlineLevel="0" collapsed="false">
      <c r="A150" s="0" t="str">
        <f aca="false">Conso_chauff_syst_energie!$B33</f>
        <v>Chaleur environnement</v>
      </c>
      <c r="C150" s="15" t="n">
        <f aca="false">Conso_chauff_syst_energie!$D33</f>
        <v>6.0488033232984</v>
      </c>
      <c r="D150" s="15" t="n">
        <f aca="false">Conso_chauff_syst_energie!$E33</f>
        <v>8.0660520259083</v>
      </c>
      <c r="E150" s="15" t="n">
        <f aca="false">Conso_chauff_syst_energie!$F33</f>
        <v>10.3423301346682</v>
      </c>
      <c r="F150" s="15" t="n">
        <f aca="false">Conso_chauff_syst_energie!$G33</f>
        <v>13.3006133657103</v>
      </c>
      <c r="G150" s="15" t="n">
        <f aca="false">Conso_chauff_syst_energie!$H33</f>
        <v>16.611548353453</v>
      </c>
      <c r="H150" s="15" t="n">
        <f aca="false">Conso_chauff_syst_energie!$I33</f>
        <v>18.2482787244816</v>
      </c>
    </row>
    <row r="155" customFormat="false" ht="12.8" hidden="false" customHeight="false" outlineLevel="0" collapsed="false">
      <c r="A155" s="53" t="s">
        <v>139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r="156" customFormat="false" ht="12.8" hidden="false" customHeight="false" outlineLevel="0" collapsed="false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0.996990389211235</v>
      </c>
      <c r="E156" s="15" t="n">
        <f aca="false">RDT_ECS!$H47</f>
        <v>1.89378557608582</v>
      </c>
      <c r="F156" s="15" t="n">
        <f aca="false">RDT_ECS!$I47</f>
        <v>3.0256833452026</v>
      </c>
      <c r="G156" s="15" t="n">
        <f aca="false">RDT_ECS!$J47</f>
        <v>3.5700935975127</v>
      </c>
      <c r="H156" s="15" t="n">
        <f aca="false">RDT_ECS!$K47</f>
        <v>3.5700935975127</v>
      </c>
    </row>
    <row r="157" customFormat="false" ht="12.8" hidden="false" customHeight="false" outlineLevel="0" collapsed="false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6.38812360494606</v>
      </c>
      <c r="E157" s="15" t="n">
        <f aca="false">RDT_ECS!$H48</f>
        <v>5.99698765760508</v>
      </c>
      <c r="F157" s="15" t="n">
        <f aca="false">RDT_ECS!$I48</f>
        <v>4.5385250178039</v>
      </c>
      <c r="G157" s="15" t="n">
        <f aca="false">RDT_ECS!$J48</f>
        <v>3.5700935975127</v>
      </c>
      <c r="H157" s="15" t="n">
        <f aca="false">RDT_ECS!$K48</f>
        <v>0.108623032295853</v>
      </c>
    </row>
    <row r="159" customFormat="false" ht="12.8" hidden="false" customHeight="false" outlineLevel="0" collapsed="false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1.49548558381685</v>
      </c>
      <c r="E159" s="15" t="n">
        <f aca="false">RDT_ECS!$H50</f>
        <v>2.84067836412872</v>
      </c>
      <c r="F159" s="15" t="n">
        <f aca="false">RDT_ECS!$I50</f>
        <v>4.5385250178039</v>
      </c>
      <c r="G159" s="15" t="n">
        <f aca="false">RDT_ECS!$J50</f>
        <v>5.35514039626905</v>
      </c>
      <c r="H159" s="15" t="n">
        <f aca="false">RDT_ECS!$K50</f>
        <v>5.35514039626905</v>
      </c>
    </row>
    <row r="162" customFormat="false" ht="12.8" hidden="false" customHeight="false" outlineLevel="0" collapsed="false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r="163" customFormat="false" ht="12.8" hidden="false" customHeight="false" outlineLevel="0" collapsed="false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6.1583936488452</v>
      </c>
      <c r="F163" s="0" t="n">
        <f aca="false">RDT_CLIM!$E11</f>
        <v>6.0227328615643</v>
      </c>
      <c r="G163" s="0" t="n">
        <f aca="false">RDT_CLIM!$F11</f>
        <v>6.1198075806705</v>
      </c>
      <c r="H163" s="0" t="n">
        <f aca="false">RDT_CLIM!$G11</f>
        <v>6.4414246641458</v>
      </c>
    </row>
    <row r="164" customFormat="false" ht="12.8" hidden="false" customHeight="false" outlineLevel="0" collapsed="false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3.20209397874487</v>
      </c>
      <c r="E164" s="0" t="n">
        <f aca="false">RDT_CLIM!$D12</f>
        <v>3.4756507523545</v>
      </c>
      <c r="F164" s="0" t="n">
        <f aca="false">RDT_CLIM!$E12</f>
        <v>3.4756507523545</v>
      </c>
      <c r="G164" s="0" t="n">
        <f aca="false">RDT_CLIM!$F12</f>
        <v>4.08639215971086</v>
      </c>
      <c r="H164" s="0" t="n">
        <f aca="false">RDT_CLIM!$G12</f>
        <v>4.70885596673613</v>
      </c>
    </row>
    <row r="165" customFormat="false" ht="12.8" hidden="false" customHeight="false" outlineLevel="0" collapsed="false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11.9437584749506</v>
      </c>
      <c r="E165" s="0" t="n">
        <f aca="false">RDT_CLIM!$D13</f>
        <v>15.2460318700588</v>
      </c>
      <c r="F165" s="0" t="n">
        <f aca="false">RDT_CLIM!$E13</f>
        <v>14.9101831399618</v>
      </c>
      <c r="G165" s="0" t="n">
        <f aca="false">RDT_CLIM!$F13</f>
        <v>18.8881261359205</v>
      </c>
      <c r="H165" s="0" t="n">
        <f aca="false">RDT_CLIM!$G13</f>
        <v>23.8903162998984</v>
      </c>
    </row>
    <row r="167" customFormat="false" ht="12.8" hidden="false" customHeight="false" outlineLevel="0" collapsed="false">
      <c r="B167" s="0" t="s">
        <v>140</v>
      </c>
      <c r="C167" s="0" t="n">
        <f aca="false">$C150+$C159+$C165</f>
        <v>17.7524176452874</v>
      </c>
      <c r="D167" s="0" t="n">
        <f aca="false">$D150+$D159+$D165</f>
        <v>21.5052960846758</v>
      </c>
      <c r="E167" s="0" t="n">
        <f aca="false">$E150+$E159+$E165</f>
        <v>28.4290403688557</v>
      </c>
      <c r="F167" s="0" t="n">
        <f aca="false">$F150+$F159+$F165</f>
        <v>32.749321523476</v>
      </c>
      <c r="G167" s="0" t="n">
        <f aca="false">$G150+$G159+$G165</f>
        <v>40.8548148856426</v>
      </c>
      <c r="H167" s="0" t="n">
        <f aca="false">$H150+$H159+$H165</f>
        <v>47.4937354206491</v>
      </c>
    </row>
    <row r="169" customFormat="false" ht="12.8" hidden="false" customHeight="false" outlineLevel="0" collapsed="false">
      <c r="B169" s="0" t="s">
        <v>119</v>
      </c>
      <c r="C169" s="0" t="n">
        <f aca="false">C$167+C$141</f>
        <v>242.966148500817</v>
      </c>
      <c r="D169" s="0" t="n">
        <f aca="false">D$167+D$141</f>
        <v>240.506279164126</v>
      </c>
      <c r="E169" s="0" t="n">
        <f aca="false">E$167+E$141</f>
        <v>231.774343205269</v>
      </c>
      <c r="F169" s="0" t="n">
        <f aca="false">F$167+F$141</f>
        <v>213.304613574916</v>
      </c>
      <c r="G169" s="0" t="n">
        <f aca="false">G$167+G$141</f>
        <v>198.239708786433</v>
      </c>
      <c r="H169" s="0" t="n">
        <f aca="false">H$167+H$141</f>
        <v>164.446475375864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2018-05-03T15:28:17Z</dcterms:modified>
  <cp:revision>37</cp:revision>
</cp:coreProperties>
</file>