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<sst xmlns="http://schemas.openxmlformats.org/spreadsheetml/2006/main" count="2714" uniqueCount="142">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</sst>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XLConnect.Header" xfId="20" builtinId="54" customBuiltin="true"/>
    <cellStyle name="Excel Built-in XLConnect.String" xfId="21" builtinId="54" customBuiltin="true"/>
    <cellStyle name="Excel Built-in XLConnect.Numeric" xfId="22" builtinId="54" customBuiltin="true"/>
    <cellStyle name="Excel Built-in Excel Built-in Excel Built-in Excel Built-in Excel Built-in Excel Built-in Excel Built-in Excel Built-in Excel Built-in Excel Built-in Excel Built-in Excel Built-in XLConnect.String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TableStyleLight1" xfId="24" builtinId="54" customBuiltin="true"/>
    <cellStyle name="Excel Built-in Excel Built-in Excel Built-in Excel Built-in Excel Built-in Excel Built-in Excel Built-in Excel Built-in Excel Built-in Excel Built-in Excel Built-in Excel Built-in XLConnect.Header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XLConnect.Numeric" xfId="26" builtinId="54" customBuiltin="true"/>
    <cellStyle name="Excel Built-in Excel Built-in Excel Built-in Excel Built-in Excel Built-in Excel Built-in Excel Built-in Excel Built-in Excel Built-in Excel Built-in Excel Built-in Excel Built-in XLConnect.Numeric" xfId="27" builtinId="54" customBuiltin="true"/>
    <cellStyle name="Excel Built-in Excel Built-in Excel Built-in Excel Built-in Excel Built-in Excel Built-in Excel Built-in Excel Built-in XLConnect.Header" xfId="28" builtinId="54" customBuiltin="true"/>
    <cellStyle name="Excel Built-in Excel Built-in Excel Built-in Excel Built-in Excel Built-in Excel Built-in Excel Built-in Excel Built-in XLConnect.String" xfId="29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366120</xdr:colOff>
      <xdr:row>28</xdr:row>
      <xdr:rowOff>27360</xdr:rowOff>
    </xdr:from>
    <xdr:to>
      <xdr:col>8</xdr:col>
      <xdr:colOff>366120</xdr:colOff>
      <xdr:row>30</xdr:row>
      <xdr:rowOff>27000</xdr:rowOff>
    </xdr:to>
    <xdr:sp>
      <xdr:nvSpPr>
        <xdr:cNvPr id="0" name="Line 1"/>
        <xdr:cNvSpPr/>
      </xdr:nvSpPr>
      <xdr:spPr>
        <a:xfrm>
          <a:off x="8598600" y="8757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8</xdr:col>
      <xdr:colOff>366120</xdr:colOff>
      <xdr:row>32</xdr:row>
      <xdr:rowOff>27000</xdr:rowOff>
    </xdr:to>
    <xdr:sp>
      <xdr:nvSpPr>
        <xdr:cNvPr id="1" name="Line 1"/>
        <xdr:cNvSpPr/>
      </xdr:nvSpPr>
      <xdr:spPr>
        <a:xfrm>
          <a:off x="8598600" y="8757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28</xdr:col>
      <xdr:colOff>365760</xdr:colOff>
      <xdr:row>28</xdr:row>
      <xdr:rowOff>27360</xdr:rowOff>
    </xdr:to>
    <xdr:sp>
      <xdr:nvSpPr>
        <xdr:cNvPr id="2" name="Line 1"/>
        <xdr:cNvSpPr/>
      </xdr:nvSpPr>
      <xdr:spPr>
        <a:xfrm>
          <a:off x="8598600" y="8757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26</xdr:row>
      <xdr:rowOff>7560</xdr:rowOff>
    </xdr:from>
    <xdr:to>
      <xdr:col>8</xdr:col>
      <xdr:colOff>726120</xdr:colOff>
      <xdr:row>28</xdr:row>
      <xdr:rowOff>27360</xdr:rowOff>
    </xdr:to>
    <xdr:sp>
      <xdr:nvSpPr>
        <xdr:cNvPr id="3" name="Line 1"/>
        <xdr:cNvSpPr/>
      </xdr:nvSpPr>
      <xdr:spPr>
        <a:xfrm flipV="1">
          <a:off x="8598600" y="8397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30</xdr:row>
      <xdr:rowOff>27000</xdr:rowOff>
    </xdr:from>
    <xdr:to>
      <xdr:col>28</xdr:col>
      <xdr:colOff>365760</xdr:colOff>
      <xdr:row>30</xdr:row>
      <xdr:rowOff>27000</xdr:rowOff>
    </xdr:to>
    <xdr:sp>
      <xdr:nvSpPr>
        <xdr:cNvPr id="4" name="Line 1"/>
        <xdr:cNvSpPr/>
      </xdr:nvSpPr>
      <xdr:spPr>
        <a:xfrm>
          <a:off x="8598600" y="9082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27</xdr:row>
      <xdr:rowOff>170640</xdr:rowOff>
    </xdr:from>
    <xdr:to>
      <xdr:col>8</xdr:col>
      <xdr:colOff>726120</xdr:colOff>
      <xdr:row>30</xdr:row>
      <xdr:rowOff>27000</xdr:rowOff>
    </xdr:to>
    <xdr:sp>
      <xdr:nvSpPr>
        <xdr:cNvPr id="5" name="Line 1"/>
        <xdr:cNvSpPr/>
      </xdr:nvSpPr>
      <xdr:spPr>
        <a:xfrm flipV="1">
          <a:off x="8598600" y="8722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29</xdr:row>
      <xdr:rowOff>154800</xdr:rowOff>
    </xdr:from>
    <xdr:to>
      <xdr:col>8</xdr:col>
      <xdr:colOff>726120</xdr:colOff>
      <xdr:row>32</xdr:row>
      <xdr:rowOff>27000</xdr:rowOff>
    </xdr:to>
    <xdr:sp>
      <xdr:nvSpPr>
        <xdr:cNvPr id="6" name="Line 1"/>
        <xdr:cNvSpPr/>
      </xdr:nvSpPr>
      <xdr:spPr>
        <a:xfrm flipV="1">
          <a:off x="8598600" y="9047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28</xdr:col>
      <xdr:colOff>365760</xdr:colOff>
      <xdr:row>32</xdr:row>
      <xdr:rowOff>27000</xdr:rowOff>
    </xdr:to>
    <xdr:sp>
      <xdr:nvSpPr>
        <xdr:cNvPr id="7" name="Line 1"/>
        <xdr:cNvSpPr/>
      </xdr:nvSpPr>
      <xdr:spPr>
        <a:xfrm flipH="1">
          <a:off x="8598600" y="8757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8.8789881517377</v>
      </c>
      <c r="F2" s="3" t="n">
        <v>10.6077627199754</v>
      </c>
      <c r="G2" s="3" t="n">
        <v>11.4793929133871</v>
      </c>
      <c r="H2" s="3" t="n">
        <v>12.1456275399529</v>
      </c>
      <c r="I2" s="3" t="n">
        <v>12.9803058211596</v>
      </c>
      <c r="K2" s="4" t="s">
        <v>12</v>
      </c>
      <c r="L2" s="0" t="n">
        <f aca="false">SUMIFS($I2:$I56,$B2:$B56,K$2)/SUMIFS($E2:$E56,$B2:$B56,K$2)</f>
        <v>0.935886854589641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2.5572921097845</v>
      </c>
      <c r="F3" s="3" t="n">
        <v>2.2363979079805</v>
      </c>
      <c r="G3" s="3" t="n">
        <v>1.9118451143951</v>
      </c>
      <c r="H3" s="3" t="n">
        <v>1.6393653426933</v>
      </c>
      <c r="I3" s="3" t="n">
        <v>0.9522940450488</v>
      </c>
      <c r="K3" s="4" t="s">
        <v>15</v>
      </c>
      <c r="L3" s="0" t="n">
        <f aca="false">SUMIFS($I2:$I56,$B2:$B56,K$3)/SUMIFS($E2:$E56,$B2:$B56,K$3)</f>
        <v>0.693398486138935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3.4061092111071</v>
      </c>
      <c r="F4" s="3" t="n">
        <v>2.6453667523914</v>
      </c>
      <c r="G4" s="3" t="n">
        <v>2.0369228665677</v>
      </c>
      <c r="H4" s="3" t="n">
        <v>1.5762324582384</v>
      </c>
      <c r="I4" s="3" t="n">
        <v>0.7011299016298</v>
      </c>
      <c r="K4" s="4" t="s">
        <v>17</v>
      </c>
      <c r="L4" s="0" t="n">
        <f aca="false">SUMIFS($I2:$I56,$B2:$B56,K$4)/SUMIFS($E2:$E56,$B2:$B56,K$4)</f>
        <v>0.767319034969415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SUMIFS(I2:I56,B2:B56,$K5)/SUMIFS(E2:E56,B2:B56,$K5)</f>
        <v>0.31179220234909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1.2866889215937</v>
      </c>
      <c r="F6" s="3" t="n">
        <v>1.1251676688917</v>
      </c>
      <c r="G6" s="3" t="n">
        <v>0.9592329767015</v>
      </c>
      <c r="H6" s="3" t="n">
        <v>0.8198833734528</v>
      </c>
      <c r="I6" s="3" t="n">
        <v>0.4612626779609</v>
      </c>
      <c r="K6" s="4" t="s">
        <v>21</v>
      </c>
      <c r="L6" s="0" t="n">
        <f aca="false">SUMIFS($I2:$I56,$B2:$B56,K$6)/SUMIFS($E2:$E56,$B2:$B56,K$6)</f>
        <v>1.07660202759089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5.6582719124568</v>
      </c>
      <c r="F7" s="3" t="n">
        <v>5.6256406819944</v>
      </c>
      <c r="G7" s="3" t="n">
        <v>5.5637746341318</v>
      </c>
      <c r="H7" s="3" t="n">
        <v>5.3550261566015</v>
      </c>
      <c r="I7" s="3" t="n">
        <v>3.92343717826</v>
      </c>
      <c r="K7" s="4" t="s">
        <v>22</v>
      </c>
      <c r="L7" s="0" t="n">
        <f aca="false">SUMIFS($I2:$I56,$B2:$B56,K$7)/SUMIFS($E2:$E56,$B2:$B56,K$7)</f>
        <v>0.946475494157683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SUMIFS($I2:$I56,$B2:$B56,K$8)/SUMIFS($E2:$E56,$B2:$B56,K$8)</f>
        <v>0.393590369381803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SUMIFS($I2:$I56,$B2:$B56,K$9)/SUMIFS($E2:$E56,$B2:$B56,K$9)</f>
        <v>0.495995283105451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SUMIFS($I2:$I56,$B2:$B56,K$10)/SUMIFS($E2:$E56,$B2:$B56,K$10)</f>
        <v>0.720288797895743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SUMIFS($I2:$I56,$B2:$B56,K$11)/SUMIFS($E2:$E56,$B2:$B56,K$11)</f>
        <v>0.911056270142691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10.5406316064033</v>
      </c>
      <c r="F12" s="3" t="n">
        <v>11.474689667984</v>
      </c>
      <c r="G12" s="3" t="n">
        <v>10.6625291695103</v>
      </c>
      <c r="H12" s="3" t="n">
        <v>9.9237876300034</v>
      </c>
      <c r="I12" s="3" t="n">
        <v>8.0880272721935</v>
      </c>
      <c r="K12" s="4" t="s">
        <v>27</v>
      </c>
      <c r="L12" s="0" t="n">
        <f aca="false">SUMIFS($I2:$I56,$B2:$B56,K$12)/SUMIFS($E2:$E56,$B2:$B56,K$12)</f>
        <v>1.20997730638944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17.8389696950335</v>
      </c>
      <c r="F17" s="3" t="n">
        <v>16.2034348482266</v>
      </c>
      <c r="G17" s="3" t="n">
        <v>15.8777764670437</v>
      </c>
      <c r="H17" s="3" t="n">
        <v>15.7491565955579</v>
      </c>
      <c r="I17" s="3" t="n">
        <v>11.4361657250678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55.1774071232783</v>
      </c>
      <c r="F18" s="3" t="n">
        <v>47.5481214290228</v>
      </c>
      <c r="G18" s="3" t="n">
        <v>38.042613656143</v>
      </c>
      <c r="H18" s="3" t="n">
        <v>25.8847815097591</v>
      </c>
      <c r="I18" s="3" t="n">
        <v>1.8311596718015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21.1062959004395</v>
      </c>
      <c r="F19" s="3" t="n">
        <v>14.0831726527459</v>
      </c>
      <c r="G19" s="3" t="n">
        <v>8.685594846006</v>
      </c>
      <c r="H19" s="3" t="n">
        <v>3.794299382846</v>
      </c>
      <c r="I19" s="3" t="n">
        <v>0.0100217027807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6.0440913051639</v>
      </c>
      <c r="F20" s="3" t="n">
        <v>4.9352435046691</v>
      </c>
      <c r="G20" s="3" t="n">
        <v>4.7751621985277</v>
      </c>
      <c r="H20" s="3" t="n">
        <v>5.5888493493756</v>
      </c>
      <c r="I20" s="3" t="n">
        <v>16.277454645629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4.9001842180532</v>
      </c>
      <c r="F21" s="3" t="n">
        <v>5.3124003125509</v>
      </c>
      <c r="G21" s="3" t="n">
        <v>5.38597768566</v>
      </c>
      <c r="H21" s="3" t="n">
        <v>5.664952735491</v>
      </c>
      <c r="I21" s="3" t="n">
        <v>3.2042534411822</v>
      </c>
      <c r="J21" s="0" t="n">
        <f aca="false">SUM($E$17:$E$21)</f>
        <v>105.066948241968</v>
      </c>
      <c r="K21" s="0" t="n">
        <f aca="false">SUM($I$17:$I$21)</f>
        <v>32.7590551864612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5.9124410470313</v>
      </c>
      <c r="F22" s="3" t="n">
        <v>6.1482630691953</v>
      </c>
      <c r="G22" s="3" t="n">
        <v>6.0014767258784</v>
      </c>
      <c r="H22" s="3" t="n">
        <v>6.0872043497952</v>
      </c>
      <c r="I22" s="3" t="n">
        <v>6.3653460192455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8.9358473663911</v>
      </c>
      <c r="F27" s="3" t="n">
        <v>10.5272388274995</v>
      </c>
      <c r="G27" s="3" t="n">
        <v>11.2851008647375</v>
      </c>
      <c r="H27" s="3" t="n">
        <v>11.8721852743281</v>
      </c>
      <c r="I27" s="3" t="n">
        <v>12.134143001141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4.1110437237771</v>
      </c>
      <c r="F28" s="3" t="n">
        <v>3.6096074825077</v>
      </c>
      <c r="G28" s="3" t="n">
        <v>3.0165702022733</v>
      </c>
      <c r="H28" s="3" t="n">
        <v>2.5273926513916</v>
      </c>
      <c r="I28" s="3" t="n">
        <v>1.3503071793594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1.4519374850925</v>
      </c>
      <c r="F31" s="3" t="n">
        <v>1.1084110529891</v>
      </c>
      <c r="G31" s="3" t="n">
        <v>0.8214761176964</v>
      </c>
      <c r="H31" s="3" t="n">
        <v>0.6116654827409</v>
      </c>
      <c r="I31" s="3" t="n">
        <v>0.238335759977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24.9401523606955</v>
      </c>
      <c r="F32" s="3" t="n">
        <v>23.2958091387551</v>
      </c>
      <c r="G32" s="3" t="n">
        <v>19.2473091118896</v>
      </c>
      <c r="H32" s="3" t="n">
        <v>15.13210097619</v>
      </c>
      <c r="I32" s="3" t="n">
        <v>9.8162037800846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7.9811704777701</v>
      </c>
      <c r="F37" s="3" t="n">
        <v>8.8704716953079</v>
      </c>
      <c r="G37" s="3" t="n">
        <v>8.6697370808118</v>
      </c>
      <c r="H37" s="3" t="n">
        <v>8.1541924968043</v>
      </c>
      <c r="I37" s="3" t="n">
        <v>4.7514678354567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8.0421226086564</v>
      </c>
      <c r="F38" s="3" t="n">
        <v>6.2616226107914</v>
      </c>
      <c r="G38" s="3" t="n">
        <v>4.672164000662</v>
      </c>
      <c r="H38" s="3" t="n">
        <v>3.8528775265921</v>
      </c>
      <c r="I38" s="3" t="n">
        <v>1.9143609844996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2.3840661307587</v>
      </c>
      <c r="F39" s="3" t="n">
        <v>1.1877838033291</v>
      </c>
      <c r="G39" s="3" t="n">
        <v>0.2986173029051</v>
      </c>
      <c r="H39" s="3" t="n">
        <v>0.1848234820517</v>
      </c>
      <c r="I39" s="3" t="n">
        <v>0.0057681532099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1.2370323236909</v>
      </c>
      <c r="F40" s="3" t="n">
        <v>1.212865121873</v>
      </c>
      <c r="G40" s="3" t="n">
        <v>1.1659995191052</v>
      </c>
      <c r="H40" s="3" t="n">
        <v>1.1036530231329</v>
      </c>
      <c r="I40" s="3" t="n">
        <v>0.874918107891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2.0656268324679</v>
      </c>
      <c r="F41" s="3" t="n">
        <v>2.9661975702959</v>
      </c>
      <c r="G41" s="3" t="n">
        <v>3.5945916588402</v>
      </c>
      <c r="H41" s="3" t="n">
        <v>3.618652513891</v>
      </c>
      <c r="I41" s="3" t="n">
        <v>3.2215516282541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7.6079977446449</v>
      </c>
      <c r="F42" s="3" t="n">
        <v>7.3344480123436</v>
      </c>
      <c r="G42" s="3" t="n">
        <v>6.9438467363642</v>
      </c>
      <c r="H42" s="3" t="n">
        <v>6.5873135467253</v>
      </c>
      <c r="I42" s="3" t="n">
        <v>5.4799555498838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4.2312854683671</v>
      </c>
      <c r="F47" s="3" t="n">
        <v>4.3512099897051</v>
      </c>
      <c r="G47" s="3" t="n">
        <v>4.2659995113608</v>
      </c>
      <c r="H47" s="3" t="n">
        <v>4.1864267060637</v>
      </c>
      <c r="I47" s="3" t="n">
        <v>3.8549391567195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6.9632758327638</v>
      </c>
      <c r="F52" s="3" t="n">
        <v>7.252916159349</v>
      </c>
      <c r="G52" s="3" t="n">
        <v>7.4713188873634</v>
      </c>
      <c r="H52" s="3" t="n">
        <v>7.7553321717163</v>
      </c>
      <c r="I52" s="3" t="n">
        <v>8.4254057357742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9.41436213785856</v>
      </c>
      <c r="E2" s="3" t="n">
        <v>9.60377341447428</v>
      </c>
      <c r="F2" s="3" t="n">
        <v>9.24060723151149</v>
      </c>
      <c r="G2" s="3" t="n">
        <v>8.85196504245388</v>
      </c>
      <c r="H2" s="3" t="n">
        <v>7.50261367798678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6.00927476917423</v>
      </c>
      <c r="E3" s="3" t="n">
        <v>5.12947114619969</v>
      </c>
      <c r="F3" s="3" t="n">
        <v>4.09657721182059</v>
      </c>
      <c r="G3" s="3" t="n">
        <v>2.91525511869614</v>
      </c>
      <c r="H3" s="3" t="n">
        <v>0.52004487366374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2.31268024439426</v>
      </c>
      <c r="E4" s="3" t="n">
        <v>1.5405265011579</v>
      </c>
      <c r="F4" s="3" t="n">
        <v>0.947647034864901</v>
      </c>
      <c r="G4" s="3" t="n">
        <v>0.477674576365959</v>
      </c>
      <c r="H4" s="3" t="n">
        <v>0.0616440032347722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0.62606394057221</v>
      </c>
      <c r="E5" s="3" t="n">
        <v>0.528642186289089</v>
      </c>
      <c r="F5" s="3" t="n">
        <v>0.510847955084514</v>
      </c>
      <c r="G5" s="3" t="n">
        <v>0.575451622743637</v>
      </c>
      <c r="H5" s="3" t="n">
        <v>1.47483858585727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0.834431423663568</v>
      </c>
      <c r="E6" s="3" t="n">
        <v>0.90388448879859</v>
      </c>
      <c r="F6" s="3" t="n">
        <v>0.925303391134832</v>
      </c>
      <c r="G6" s="3" t="n">
        <v>0.921337412345288</v>
      </c>
      <c r="H6" s="3" t="n">
        <v>0.612674420238538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C$2/SUM(C2:C6)</f>
        <v>0.44209349673252</v>
      </c>
      <c r="D9" s="7" t="n">
        <f aca="false">D$2/SUM(D2:D6)</f>
        <v>0.490412777130438</v>
      </c>
      <c r="E9" s="7" t="n">
        <f aca="false">E$2/SUM(E2:E6)</f>
        <v>0.542393082798408</v>
      </c>
      <c r="F9" s="7" t="n">
        <f aca="false">F$2/SUM(F2:F6)</f>
        <v>0.587788138611783</v>
      </c>
      <c r="G9" s="7" t="n">
        <f aca="false">G$2/SUM(G2:G6)</f>
        <v>0.644168879806487</v>
      </c>
      <c r="H9" s="7" t="n">
        <f aca="false">H$2/SUM(H2:H6)</f>
        <v>0.737588450459785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C$3/SUM(C2:C6)</f>
        <v>0.318628654408935</v>
      </c>
      <c r="D10" s="7" t="n">
        <f aca="false">D$3/SUM(D2:D6)</f>
        <v>0.313035029345169</v>
      </c>
      <c r="E10" s="7" t="n">
        <f aca="false">E$3/SUM(E2:E6)</f>
        <v>0.289697554080105</v>
      </c>
      <c r="F10" s="7" t="n">
        <f aca="false">F$3/SUM(F2:F6)</f>
        <v>0.260580223105274</v>
      </c>
      <c r="G10" s="7" t="n">
        <f aca="false">G$3/SUM(G2:G6)</f>
        <v>0.212146864018798</v>
      </c>
      <c r="H10" s="7" t="n">
        <f aca="false">H$3/SUM(H2:H6)</f>
        <v>0.0511260620629638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C$4/SUM(C2:C6)</f>
        <v>0.164881545578479</v>
      </c>
      <c r="D11" s="7" t="n">
        <f aca="false">D$4/SUM(D2:D6)</f>
        <v>0.120472096214272</v>
      </c>
      <c r="E11" s="7" t="n">
        <f aca="false">E$4/SUM(E2:E6)</f>
        <v>0.0870044389881538</v>
      </c>
      <c r="F11" s="7" t="n">
        <f aca="false">F$4/SUM(F2:F6)</f>
        <v>0.0602791215694929</v>
      </c>
      <c r="G11" s="7" t="n">
        <f aca="false">G$4/SUM(G2:G6)</f>
        <v>0.0347609932138185</v>
      </c>
      <c r="H11" s="7" t="n">
        <f aca="false">H$4/SUM(H2:H6)</f>
        <v>0.00606027536236869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C$5/SUM(C2:C6)</f>
        <v>0.0403193411688035</v>
      </c>
      <c r="D12" s="7" t="n">
        <f aca="false">D$5/SUM(D2:D6)</f>
        <v>0.0326129111310224</v>
      </c>
      <c r="E12" s="7" t="n">
        <f aca="false">E$5/SUM(E2:E6)</f>
        <v>0.0298561672317761</v>
      </c>
      <c r="F12" s="7" t="n">
        <f aca="false">F$5/SUM(F2:F6)</f>
        <v>0.032494657668038</v>
      </c>
      <c r="G12" s="7" t="n">
        <f aca="false">G$5/SUM(G2:G6)</f>
        <v>0.0418763546204464</v>
      </c>
      <c r="H12" s="7" t="n">
        <f aca="false">H$5/SUM(H2:H6)</f>
        <v>0.144992659079931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C$6/SUM(C2:C6)</f>
        <v>0.0340769621112631</v>
      </c>
      <c r="D13" s="7" t="n">
        <f aca="false">D$6/SUM(D2:D6)</f>
        <v>0.0434671861790987</v>
      </c>
      <c r="E13" s="7" t="n">
        <f aca="false">E$6/SUM(E2:E6)</f>
        <v>0.0510487569015567</v>
      </c>
      <c r="F13" s="7" t="n">
        <f aca="false">F$6/SUM(F2:F6)</f>
        <v>0.0588578590454116</v>
      </c>
      <c r="G13" s="7" t="n">
        <f aca="false">G$6/SUM(G2:G6)</f>
        <v>0.0670469083404499</v>
      </c>
      <c r="H13" s="7" t="n">
        <f aca="false">H$6/SUM(H2:H6)</f>
        <v>0.0602325530349515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0.1741651348409</v>
      </c>
      <c r="G2" s="3" t="n">
        <v>0.1544252800968</v>
      </c>
      <c r="H2" s="3" t="n">
        <v>0.1347200122811</v>
      </c>
      <c r="I2" s="3" t="n">
        <v>0.1178274653944</v>
      </c>
      <c r="J2" s="3" t="n">
        <v>0.0694404408209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5.288767857291</v>
      </c>
      <c r="G3" s="3" t="n">
        <v>5.507672756589</v>
      </c>
      <c r="H3" s="3" t="n">
        <v>5.509669518246</v>
      </c>
      <c r="I3" s="3" t="n">
        <v>5.51388552763</v>
      </c>
      <c r="J3" s="3" t="n">
        <v>5.262941230038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0.0101882093818</v>
      </c>
      <c r="G5" s="3" t="n">
        <v>0.0090334780894</v>
      </c>
      <c r="H5" s="3" t="n">
        <v>0.0078807714672</v>
      </c>
      <c r="I5" s="3" t="n">
        <v>0.0068926010029</v>
      </c>
      <c r="J5" s="3" t="n">
        <v>0.0040621607327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1.0078790359868</v>
      </c>
      <c r="G8" s="3" t="n">
        <v>0.8726755260176</v>
      </c>
      <c r="H8" s="3" t="n">
        <v>0.7166929363344</v>
      </c>
      <c r="I8" s="3" t="n">
        <v>0.5163034073131</v>
      </c>
      <c r="J8" s="3" t="n">
        <v>0.3002695508968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8.65239467471</v>
      </c>
      <c r="G13" s="3" t="n">
        <v>9.430851956721</v>
      </c>
      <c r="H13" s="3" t="n">
        <v>8.791426743139</v>
      </c>
      <c r="I13" s="3" t="n">
        <v>8.208590959819</v>
      </c>
      <c r="J13" s="3" t="n">
        <v>6.730647391023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0.6906250364843</v>
      </c>
      <c r="G17" s="3" t="n">
        <v>0.5322141459867</v>
      </c>
      <c r="H17" s="3" t="n">
        <v>0.5076636018766</v>
      </c>
      <c r="I17" s="3" t="n">
        <v>0.5530840553674</v>
      </c>
      <c r="J17" s="3" t="n">
        <v>0.6652595738805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6.7856104909371</v>
      </c>
      <c r="G18" s="3" t="n">
        <v>6.2848466562514</v>
      </c>
      <c r="H18" s="3" t="n">
        <v>6.0138858095634</v>
      </c>
      <c r="I18" s="3" t="n">
        <v>5.6060970881825</v>
      </c>
      <c r="J18" s="3" t="n">
        <v>2.5752393329734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3.9803818114304</v>
      </c>
      <c r="G19" s="3" t="n">
        <v>2.6019335699814</v>
      </c>
      <c r="H19" s="3" t="n">
        <v>1.5498469344625</v>
      </c>
      <c r="I19" s="3" t="n">
        <v>0.6286124992513</v>
      </c>
      <c r="J19" s="3" t="n">
        <v>0.0079021843493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16.3101477708169</v>
      </c>
      <c r="G20" s="3" t="n">
        <v>14.760303868938</v>
      </c>
      <c r="H20" s="3" t="n">
        <v>12.1126590385661</v>
      </c>
      <c r="I20" s="3" t="n">
        <v>8.1974977554682</v>
      </c>
      <c r="J20" s="3" t="n">
        <v>0.9453581242021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2.3675569808618</v>
      </c>
      <c r="G21" s="3" t="n">
        <v>1.6335477772123</v>
      </c>
      <c r="H21" s="3" t="n">
        <v>1.1953422857321</v>
      </c>
      <c r="I21" s="3" t="n">
        <v>1.1716957847917</v>
      </c>
      <c r="J21" s="3" t="n">
        <v>4.5575573059248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2.5849433686593</v>
      </c>
      <c r="H23" s="3" t="n">
        <v>2.5132483726151</v>
      </c>
      <c r="I23" s="3" t="n">
        <v>2.5488095758485</v>
      </c>
      <c r="J23" s="3" t="n">
        <v>2.6798054937798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0.0508356053839</v>
      </c>
      <c r="G27" s="3" t="n">
        <v>0.0373314366587</v>
      </c>
      <c r="H27" s="3" t="n">
        <v>0.0275224149514</v>
      </c>
      <c r="I27" s="3" t="n">
        <v>0.0203964777332</v>
      </c>
      <c r="J27" s="3" t="n">
        <v>0.0070535747797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0.6091698121742</v>
      </c>
      <c r="G28" s="3" t="n">
        <v>0.6759322891399</v>
      </c>
      <c r="H28" s="3" t="n">
        <v>0.7056718557364</v>
      </c>
      <c r="I28" s="3" t="n">
        <v>0.7273267509781</v>
      </c>
      <c r="J28" s="3" t="n">
        <v>0.6997366244859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0.2264010344524</v>
      </c>
      <c r="G30" s="3" t="n">
        <v>0.1880746365389</v>
      </c>
      <c r="H30" s="3" t="n">
        <v>0.1543644109393</v>
      </c>
      <c r="I30" s="3" t="n">
        <v>0.1270844805096</v>
      </c>
      <c r="J30" s="3" t="n">
        <v>0.0591079895835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4.3625898830129</v>
      </c>
      <c r="G33" s="3" t="n">
        <v>4.0794009375376</v>
      </c>
      <c r="H33" s="3" t="n">
        <v>3.3770768703694</v>
      </c>
      <c r="I33" s="3" t="n">
        <v>2.6143160271581</v>
      </c>
      <c r="J33" s="3" t="n">
        <v>1.7765258249614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0.1059643443533</v>
      </c>
      <c r="G37" s="3" t="n">
        <v>0.1562408466232</v>
      </c>
      <c r="H37" s="3" t="n">
        <v>0.1881880802934</v>
      </c>
      <c r="I37" s="3" t="n">
        <v>0.1785582606551</v>
      </c>
      <c r="J37" s="3" t="n">
        <v>0.1562177910188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0.7226104846989</v>
      </c>
      <c r="G38" s="3" t="n">
        <v>0.7495482697305</v>
      </c>
      <c r="H38" s="3" t="n">
        <v>0.7004071446582</v>
      </c>
      <c r="I38" s="3" t="n">
        <v>0.6361981704062</v>
      </c>
      <c r="J38" s="3" t="n">
        <v>0.37401374673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0.1521933165107</v>
      </c>
      <c r="G39" s="3" t="n">
        <v>0.075511319166</v>
      </c>
      <c r="H39" s="3" t="n">
        <v>0.0184349479214</v>
      </c>
      <c r="I39" s="3" t="n">
        <v>0.0102691927568</v>
      </c>
      <c r="J39" s="3" t="n">
        <v>0.0002630576224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0.4529275969839</v>
      </c>
      <c r="G40" s="3" t="n">
        <v>0.3577231637802</v>
      </c>
      <c r="H40" s="3" t="n">
        <v>0.2780623961025</v>
      </c>
      <c r="I40" s="3" t="n">
        <v>0.2471685101466</v>
      </c>
      <c r="J40" s="3" t="n">
        <v>0.1349611776062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0.1293459771996</v>
      </c>
      <c r="G41" s="3" t="n">
        <v>0.1284092032475</v>
      </c>
      <c r="H41" s="3" t="n">
        <v>0.1234281016546</v>
      </c>
      <c r="I41" s="3" t="n">
        <v>0.1153818987092</v>
      </c>
      <c r="J41" s="3" t="n">
        <v>0.0932810455503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0.1361684656147</v>
      </c>
      <c r="G43" s="3" t="n">
        <v>0.1344206762842</v>
      </c>
      <c r="H43" s="3" t="n">
        <v>0.1323314232107</v>
      </c>
      <c r="I43" s="3" t="n">
        <v>0.1304040794296</v>
      </c>
      <c r="J43" s="3" t="n">
        <v>0.1193588994424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0.1159114105843</v>
      </c>
      <c r="G48" s="3" t="n">
        <v>0.1201049610532</v>
      </c>
      <c r="H48" s="3" t="n">
        <v>0.1197054977091</v>
      </c>
      <c r="I48" s="3" t="n">
        <v>0.1194161079602</v>
      </c>
      <c r="J48" s="3" t="n">
        <v>0.1130168418351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0.8914559157792</v>
      </c>
      <c r="G53" s="3" t="n">
        <v>0.9330116834347</v>
      </c>
      <c r="H53" s="3" t="n">
        <v>0.972802201656</v>
      </c>
      <c r="I53" s="3" t="n">
        <v>1.027790928231</v>
      </c>
      <c r="J53" s="3" t="n">
        <v>1.1102418394644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0.0511279058915</v>
      </c>
      <c r="G57" s="3" t="n">
        <v>0.0453005006404</v>
      </c>
      <c r="H57" s="3" t="n">
        <v>0.0385055102936</v>
      </c>
      <c r="I57" s="3" t="n">
        <v>0.0327941828774</v>
      </c>
      <c r="J57" s="3" t="n">
        <v>0.0183022936459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0.1627104034634</v>
      </c>
      <c r="G58" s="3" t="n">
        <v>0.2288837595262</v>
      </c>
      <c r="H58" s="3" t="n">
        <v>0.2678997788714</v>
      </c>
      <c r="I58" s="3" t="n">
        <v>0.2977598215177</v>
      </c>
      <c r="J58" s="3" t="n">
        <v>0.3492447835789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0.1023980838795</v>
      </c>
      <c r="G59" s="3" t="n">
        <v>0.0800942916173</v>
      </c>
      <c r="H59" s="3" t="n">
        <v>0.0609274431095</v>
      </c>
      <c r="I59" s="3" t="n">
        <v>0.0465191602135</v>
      </c>
      <c r="J59" s="3" t="n">
        <v>0.0189325598478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0.1822514064638</v>
      </c>
      <c r="G60" s="3" t="n">
        <v>0.1614779154851</v>
      </c>
      <c r="H60" s="3" t="n">
        <v>0.1372563799844</v>
      </c>
      <c r="I60" s="3" t="n">
        <v>0.1168981261003</v>
      </c>
      <c r="J60" s="3" t="n">
        <v>0.0652280502326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0.8106153327654</v>
      </c>
      <c r="G63" s="3" t="n">
        <v>0.981151404996</v>
      </c>
      <c r="H63" s="3" t="n">
        <v>1.1246791133544</v>
      </c>
      <c r="I63" s="3" t="n">
        <v>1.2284559670347</v>
      </c>
      <c r="J63" s="3" t="n">
        <v>1.0315765360703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0.2118973656152</v>
      </c>
      <c r="G68" s="3" t="n">
        <v>0.230665652032</v>
      </c>
      <c r="H68" s="3" t="n">
        <v>0.2110164029377</v>
      </c>
      <c r="I68" s="3" t="n">
        <v>0.1932487860705</v>
      </c>
      <c r="J68" s="3" t="n">
        <v>0.1524604723523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0.2205003239602</v>
      </c>
      <c r="G72" s="3" t="n">
        <v>0.1595915285773</v>
      </c>
      <c r="H72" s="3" t="n">
        <v>0.1052998218987</v>
      </c>
      <c r="I72" s="3" t="n">
        <v>0.0569008303707</v>
      </c>
      <c r="J72" s="3" t="n">
        <v>0.0201908269807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2.091852448294</v>
      </c>
      <c r="G73" s="3" t="n">
        <v>2.2215742456578</v>
      </c>
      <c r="H73" s="3" t="n">
        <v>2.3335153287346</v>
      </c>
      <c r="I73" s="3" t="n">
        <v>2.4194780988608</v>
      </c>
      <c r="J73" s="3" t="n">
        <v>1.9799557183732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1.9228857675161</v>
      </c>
      <c r="G74" s="3" t="n">
        <v>1.3129020204805</v>
      </c>
      <c r="H74" s="3" t="n">
        <v>0.8033021491716</v>
      </c>
      <c r="I74" s="3" t="n">
        <v>0.3382345780541</v>
      </c>
      <c r="J74" s="3" t="n">
        <v>0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2.9590841737859</v>
      </c>
      <c r="G75" s="3" t="n">
        <v>2.0021493280181</v>
      </c>
      <c r="H75" s="3" t="n">
        <v>1.2166922573154</v>
      </c>
      <c r="I75" s="3" t="n">
        <v>0.5284215729917</v>
      </c>
      <c r="J75" s="3" t="n">
        <v>0.0017057034367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0.5420557261297</v>
      </c>
      <c r="G76" s="3" t="n">
        <v>0.3812274161404</v>
      </c>
      <c r="H76" s="3" t="n">
        <v>0.237800917144</v>
      </c>
      <c r="I76" s="3" t="n">
        <v>0.1056953862966</v>
      </c>
      <c r="J76" s="3" t="n">
        <v>0.0335719182385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0.6057193053522</v>
      </c>
      <c r="H78" s="3" t="n">
        <v>0.5817729169089</v>
      </c>
      <c r="I78" s="3" t="n">
        <v>0.5793391768278</v>
      </c>
      <c r="J78" s="3" t="n">
        <v>0.5991642883908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0.6972940615058</v>
      </c>
      <c r="G82" s="3" t="n">
        <v>0.5107622368811</v>
      </c>
      <c r="H82" s="3" t="n">
        <v>0.3669884251746</v>
      </c>
      <c r="I82" s="3" t="n">
        <v>0.2646262923267</v>
      </c>
      <c r="J82" s="3" t="n">
        <v>0.0844672517874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4.1488545788118</v>
      </c>
      <c r="G83" s="3" t="n">
        <v>4.7229085460358</v>
      </c>
      <c r="H83" s="3" t="n">
        <v>4.959530838778</v>
      </c>
      <c r="I83" s="3" t="n">
        <v>5.1068408025823</v>
      </c>
      <c r="J83" s="3" t="n">
        <v>4.8653522215008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1.7294214568023</v>
      </c>
      <c r="G85" s="3" t="n">
        <v>1.4327433823467</v>
      </c>
      <c r="H85" s="3" t="n">
        <v>1.1531319891228</v>
      </c>
      <c r="I85" s="3" t="n">
        <v>0.9299141276666</v>
      </c>
      <c r="J85" s="3" t="n">
        <v>0.4097461706226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1.5701270015129</v>
      </c>
      <c r="G88" s="3" t="n">
        <v>1.4834486932375</v>
      </c>
      <c r="H88" s="3" t="n">
        <v>1.2315420250694</v>
      </c>
      <c r="I88" s="3" t="n">
        <v>0.9758356039005</v>
      </c>
      <c r="J88" s="3" t="n">
        <v>0.6250177564107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0.4914936524641</v>
      </c>
      <c r="H92" s="3" t="n">
        <v>0.5724917570552</v>
      </c>
      <c r="I92" s="3" t="n">
        <v>0.574057673341</v>
      </c>
      <c r="J92" s="3" t="n">
        <v>0.4996889987312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1.1515724076642</v>
      </c>
      <c r="H93" s="3" t="n">
        <v>1.1232592096563</v>
      </c>
      <c r="I93" s="3" t="n">
        <v>1.0566871759266</v>
      </c>
      <c r="J93" s="3" t="n">
        <v>0.5982680062206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0.1753466804599</v>
      </c>
      <c r="H94" s="3" t="n">
        <v>0.0446543973205</v>
      </c>
      <c r="I94" s="3" t="n">
        <v>0.0284500231186</v>
      </c>
      <c r="J94" s="3" t="n">
        <v>0.0009726984486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0.7461509657894</v>
      </c>
      <c r="H95" s="3" t="n">
        <v>0.5367486114602</v>
      </c>
      <c r="I95" s="3" t="n">
        <v>0.4144133020673</v>
      </c>
      <c r="J95" s="3" t="n">
        <v>0.1298740906217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0.2167976946887</v>
      </c>
      <c r="H96" s="3" t="n">
        <v>0.2087592322583</v>
      </c>
      <c r="I96" s="3" t="n">
        <v>0.1971707157649</v>
      </c>
      <c r="J96" s="3" t="n">
        <v>0.1508864965565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0.944874298382</v>
      </c>
      <c r="G98" s="3" t="n">
        <v>0.9304478616187</v>
      </c>
      <c r="H98" s="3" t="n">
        <v>0.9030502496453</v>
      </c>
      <c r="I98" s="3" t="n">
        <v>0.8769628351892</v>
      </c>
      <c r="J98" s="3" t="n">
        <v>0.7791248461326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0.1325148487028</v>
      </c>
      <c r="G103" s="3" t="n">
        <v>0.1371054448511</v>
      </c>
      <c r="H103" s="3" t="n">
        <v>0.1341367709828</v>
      </c>
      <c r="I103" s="3" t="n">
        <v>0.1313141908442</v>
      </c>
      <c r="J103" s="3" t="n">
        <v>0.1200791239388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0.6938884215556</v>
      </c>
      <c r="G108" s="3" t="n">
        <v>0.7218707779277</v>
      </c>
      <c r="H108" s="3" t="n">
        <v>0.7321943687037</v>
      </c>
      <c r="I108" s="3" t="n">
        <v>0.7435725230305</v>
      </c>
      <c r="J108" s="3" t="n">
        <v>0.7771696006102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0.6887452890355</v>
      </c>
      <c r="G112" s="3" t="n">
        <v>0.5936307531776</v>
      </c>
      <c r="H112" s="3" t="n">
        <v>0.50134791917</v>
      </c>
      <c r="I112" s="3" t="n">
        <v>0.4244515262478</v>
      </c>
      <c r="J112" s="3" t="n">
        <v>0.2297872254661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1.3855935699247</v>
      </c>
      <c r="G113" s="3" t="n">
        <v>2.1381206408982</v>
      </c>
      <c r="H113" s="3" t="n">
        <v>2.5822117266911</v>
      </c>
      <c r="I113" s="3" t="n">
        <v>2.9119049046099</v>
      </c>
      <c r="J113" s="3" t="n">
        <v>3.4159235784247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1.4907334410462</v>
      </c>
      <c r="G114" s="3" t="n">
        <v>1.1289171808663</v>
      </c>
      <c r="H114" s="3" t="n">
        <v>0.8541074445723</v>
      </c>
      <c r="I114" s="3" t="n">
        <v>0.6490314998706</v>
      </c>
      <c r="J114" s="3" t="n">
        <v>0.2563118100135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1.7140567537688</v>
      </c>
      <c r="G115" s="3" t="n">
        <v>1.4773457370756</v>
      </c>
      <c r="H115" s="3" t="n">
        <v>1.247681011053</v>
      </c>
      <c r="I115" s="3" t="n">
        <v>1.0563064737077</v>
      </c>
      <c r="J115" s="3" t="n">
        <v>0.5718326629926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1.6488119414225</v>
      </c>
      <c r="G118" s="3" t="n">
        <v>1.7141910306425</v>
      </c>
      <c r="H118" s="3" t="n">
        <v>1.8112872576858</v>
      </c>
      <c r="I118" s="3" t="n">
        <v>1.89753663608</v>
      </c>
      <c r="J118" s="3" t="n">
        <v>1.4814359898323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0.6704472195934</v>
      </c>
      <c r="G123" s="3" t="n">
        <v>0.7136034983889</v>
      </c>
      <c r="H123" s="3" t="n">
        <v>0.648469991566</v>
      </c>
      <c r="I123" s="3" t="n">
        <v>0.5901218965893</v>
      </c>
      <c r="J123" s="3" t="n">
        <v>0.4521666786128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1.6218039904879</v>
      </c>
      <c r="G127" s="3" t="n">
        <v>2.4178797141661</v>
      </c>
      <c r="H127" s="3" t="n">
        <v>2.7793478823921</v>
      </c>
      <c r="I127" s="3" t="n">
        <v>2.9699077803682</v>
      </c>
      <c r="J127" s="3" t="n">
        <v>0.827945572149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4.255278848</v>
      </c>
      <c r="G128" s="3" t="n">
        <v>3.6142817069565</v>
      </c>
      <c r="H128" s="3" t="n">
        <v>3.1807395760902</v>
      </c>
      <c r="I128" s="3" t="n">
        <v>2.8025807124445</v>
      </c>
      <c r="J128" s="3" t="n">
        <v>1.6801975080745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4.7355996540352</v>
      </c>
      <c r="G129" s="3" t="n">
        <v>3.2150258224706</v>
      </c>
      <c r="H129" s="3" t="n">
        <v>1.9420773018603</v>
      </c>
      <c r="I129" s="3" t="n">
        <v>0.8112183817253</v>
      </c>
      <c r="J129" s="3" t="n">
        <v>0</v>
      </c>
    </row>
    <row r="130" customFormat="false" ht="12.75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8.0898920802783</v>
      </c>
      <c r="G130" s="3" t="n">
        <v>6.0118666319717</v>
      </c>
      <c r="H130" s="3" t="n">
        <v>4.1168022693846</v>
      </c>
      <c r="I130" s="3" t="n">
        <v>2.3853590171477</v>
      </c>
      <c r="J130" s="3" t="n">
        <v>0.0201075137022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0.3674510273475</v>
      </c>
      <c r="G131" s="3" t="n">
        <v>0.6571322921093</v>
      </c>
      <c r="H131" s="3" t="n">
        <v>1.1487821363442</v>
      </c>
      <c r="I131" s="3" t="n">
        <v>1.7123314040006</v>
      </c>
      <c r="J131" s="3" t="n">
        <v>4.6066734444061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0.9816627736094</v>
      </c>
      <c r="H133" s="3" t="n">
        <v>0.9559925970055</v>
      </c>
      <c r="I133" s="3" t="n">
        <v>0.9646746615278</v>
      </c>
      <c r="J133" s="3" t="n">
        <v>0.9959633710137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0.0956751669574</v>
      </c>
      <c r="G137" s="3" t="n">
        <v>0.0684471175422</v>
      </c>
      <c r="H137" s="3" t="n">
        <v>0.0488440046902</v>
      </c>
      <c r="I137" s="3" t="n">
        <v>0.0350006886655</v>
      </c>
      <c r="J137" s="3" t="n">
        <v>0.0108290711297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0.8508716605098</v>
      </c>
      <c r="G138" s="3" t="n">
        <v>0.9117372442803</v>
      </c>
      <c r="H138" s="3" t="n">
        <v>0.9230627713293</v>
      </c>
      <c r="I138" s="3" t="n">
        <v>0.9240993833811</v>
      </c>
      <c r="J138" s="3" t="n">
        <v>0.8205867142575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0.1978950468007</v>
      </c>
      <c r="G140" s="3" t="n">
        <v>0.1605929358324</v>
      </c>
      <c r="H140" s="3" t="n">
        <v>0.1282954508659</v>
      </c>
      <c r="I140" s="3" t="n">
        <v>0.1027367536507</v>
      </c>
      <c r="J140" s="3" t="n">
        <v>0.0438368370587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10.0384025428719</v>
      </c>
      <c r="G143" s="3" t="n">
        <v>9.3341345073746</v>
      </c>
      <c r="H143" s="3" t="n">
        <v>7.6818586761326</v>
      </c>
      <c r="I143" s="3" t="n">
        <v>6.0393756673836</v>
      </c>
      <c r="J143" s="3" t="n">
        <v>3.7698148081905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0.2346139066217</v>
      </c>
      <c r="G147" s="3" t="n">
        <v>0.312564721962</v>
      </c>
      <c r="H147" s="3" t="n">
        <v>0.3704298229933</v>
      </c>
      <c r="I147" s="3" t="n">
        <v>0.3771938329938</v>
      </c>
      <c r="J147" s="3" t="n">
        <v>0.333945057754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1.7196668431995</v>
      </c>
      <c r="G148" s="3" t="n">
        <v>1.7228324181626</v>
      </c>
      <c r="H148" s="3" t="n">
        <v>1.5967143839505</v>
      </c>
      <c r="I148" s="3" t="n">
        <v>1.471986726944</v>
      </c>
      <c r="J148" s="3" t="n">
        <v>0.8176956814128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0.1653674298492</v>
      </c>
      <c r="H149" s="3" t="n">
        <v>0.0427966314241</v>
      </c>
      <c r="I149" s="3" t="n">
        <v>0.0275421942319</v>
      </c>
      <c r="J149" s="3" t="n">
        <v>0.0009577128157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0.5589916762258</v>
      </c>
      <c r="G150" s="3" t="n">
        <v>0.4466134331539</v>
      </c>
      <c r="H150" s="3" t="n">
        <v>0.3432833614596</v>
      </c>
      <c r="I150" s="3" t="n">
        <v>0.2679756933454</v>
      </c>
      <c r="J150" s="3" t="n">
        <v>0.0926317420997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0.117609920944</v>
      </c>
      <c r="G151" s="3" t="n">
        <v>0.1167347071417</v>
      </c>
      <c r="H151" s="3" t="n">
        <v>0.1140440934693</v>
      </c>
      <c r="I151" s="3" t="n">
        <v>0.1093279695788</v>
      </c>
      <c r="J151" s="3" t="n">
        <v>0.0867169482388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4.782690203532</v>
      </c>
      <c r="G153" s="3" t="n">
        <v>4.5375394006456</v>
      </c>
      <c r="H153" s="3" t="n">
        <v>4.2059248036757</v>
      </c>
      <c r="I153" s="3" t="n">
        <v>3.9042758895376</v>
      </c>
      <c r="J153" s="3" t="n">
        <v>3.0092763592547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1.677703651166</v>
      </c>
      <c r="G158" s="3" t="n">
        <v>1.6974474479126</v>
      </c>
      <c r="H158" s="3" t="n">
        <v>1.6496943184481</v>
      </c>
      <c r="I158" s="3" t="n">
        <v>1.604778350308</v>
      </c>
      <c r="J158" s="3" t="n">
        <v>1.4251370291744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0.6559803969044</v>
      </c>
      <c r="G163" s="3" t="n">
        <v>0.6656513288925</v>
      </c>
      <c r="H163" s="3" t="n">
        <v>0.6702961937895</v>
      </c>
      <c r="I163" s="3" t="n">
        <v>0.6754055169303</v>
      </c>
      <c r="J163" s="3" t="n">
        <v>0.6838940682328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0.1050126654495</v>
      </c>
      <c r="G167" s="3" t="n">
        <v>0.0930497644646</v>
      </c>
      <c r="H167" s="3" t="n">
        <v>0.0790975522061</v>
      </c>
      <c r="I167" s="3" t="n">
        <v>0.0673499583125</v>
      </c>
      <c r="J167" s="3" t="n">
        <v>0.0372315136159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0.771985314623</v>
      </c>
      <c r="G168" s="3" t="n">
        <v>0.8158685206043</v>
      </c>
      <c r="H168" s="3" t="n">
        <v>0.8118623030487</v>
      </c>
      <c r="I168" s="3" t="n">
        <v>0.8063362825211</v>
      </c>
      <c r="J168" s="3" t="n">
        <v>0.7652312633539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0.0047800181977</v>
      </c>
      <c r="G170" s="3" t="n">
        <v>0.0042354849337</v>
      </c>
      <c r="H170" s="3" t="n">
        <v>0.0036004007515</v>
      </c>
      <c r="I170" s="3" t="n">
        <v>0.0030656662411</v>
      </c>
      <c r="J170" s="3" t="n">
        <v>0.0016947741835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0.8014943231395</v>
      </c>
      <c r="G173" s="3" t="n">
        <v>0.6960429755609</v>
      </c>
      <c r="H173" s="3" t="n">
        <v>0.5781783125649</v>
      </c>
      <c r="I173" s="3" t="n">
        <v>0.4547397224681</v>
      </c>
      <c r="J173" s="3" t="n">
        <v>0.2547383646296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0.5130231428793</v>
      </c>
      <c r="G178" s="3" t="n">
        <v>0.5589144474374</v>
      </c>
      <c r="H178" s="3" t="n">
        <v>0.5119692740244</v>
      </c>
      <c r="I178" s="3" t="n">
        <v>0.4693741683664</v>
      </c>
      <c r="J178" s="3" t="n">
        <v>0.3705623686864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0.6114272870607</v>
      </c>
      <c r="G182" s="3" t="n">
        <v>0.435118045461</v>
      </c>
      <c r="H182" s="3" t="n">
        <v>0.3138389457109</v>
      </c>
      <c r="I182" s="3" t="n">
        <v>0.3251235637237</v>
      </c>
      <c r="J182" s="3" t="n">
        <v>0.3825053398783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1.1245111627862</v>
      </c>
      <c r="G183" s="3" t="n">
        <v>1.1622560099919</v>
      </c>
      <c r="H183" s="3" t="n">
        <v>1.4579867452716</v>
      </c>
      <c r="I183" s="3" t="n">
        <v>1.8433901300972</v>
      </c>
      <c r="J183" s="3" t="n">
        <v>1.8793262307552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3.7059205619995</v>
      </c>
      <c r="G184" s="3" t="n">
        <v>2.584113072634</v>
      </c>
      <c r="H184" s="3" t="n">
        <v>1.7432338466272</v>
      </c>
      <c r="I184" s="3" t="n">
        <v>0.916002403819</v>
      </c>
      <c r="J184" s="3" t="n">
        <v>0.0017560046769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10.6017668432134</v>
      </c>
      <c r="G185" s="3" t="n">
        <v>9.795868071278</v>
      </c>
      <c r="H185" s="3" t="n">
        <v>8.1695301127784</v>
      </c>
      <c r="I185" s="3" t="n">
        <v>6.0114490297309</v>
      </c>
      <c r="J185" s="3" t="n">
        <v>0.3232453685844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1.1800313145276</v>
      </c>
      <c r="G186" s="3" t="n">
        <v>0.8405590854139</v>
      </c>
      <c r="H186" s="3" t="n">
        <v>0.680820597991</v>
      </c>
      <c r="I186" s="3" t="n">
        <v>0.83091481814</v>
      </c>
      <c r="J186" s="3" t="n">
        <v>3.3975549708419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0.0810734214498</v>
      </c>
      <c r="H188" s="3" t="n">
        <v>0.0793598020992</v>
      </c>
      <c r="I188" s="3" t="n">
        <v>0.0808067175155</v>
      </c>
      <c r="J188" s="3" t="n">
        <v>0.0896421790129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0.1619977393167</v>
      </c>
      <c r="G192" s="3" t="n">
        <v>0.1630060253661</v>
      </c>
      <c r="H192" s="3" t="n">
        <v>0.1386313284603</v>
      </c>
      <c r="I192" s="3" t="n">
        <v>0.1163644861707</v>
      </c>
      <c r="J192" s="3" t="n">
        <v>0.073125576379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1.4135322501929</v>
      </c>
      <c r="G193" s="3" t="n">
        <v>1.9228954827627</v>
      </c>
      <c r="H193" s="3" t="n">
        <v>2.2049702185636</v>
      </c>
      <c r="I193" s="3" t="n">
        <v>2.479403542649</v>
      </c>
      <c r="J193" s="3" t="n">
        <v>3.0701987662505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0.7763012052364</v>
      </c>
      <c r="G195" s="3" t="n">
        <v>0.8422180160019</v>
      </c>
      <c r="H195" s="3" t="n">
        <v>0.7756740896748</v>
      </c>
      <c r="I195" s="3" t="n">
        <v>0.708066143679</v>
      </c>
      <c r="J195" s="3" t="n">
        <v>0.5161929747876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2.1273657902212</v>
      </c>
      <c r="G198" s="3" t="n">
        <v>1.9986370400372</v>
      </c>
      <c r="H198" s="3" t="n">
        <v>1.649821432283</v>
      </c>
      <c r="I198" s="3" t="n">
        <v>1.3006383842721</v>
      </c>
      <c r="J198" s="3" t="n">
        <v>0.8286254850633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0.2737882572629</v>
      </c>
      <c r="G202" s="3" t="n">
        <v>0.3803506806292</v>
      </c>
      <c r="H202" s="3" t="n">
        <v>0.4516205640484</v>
      </c>
      <c r="I202" s="3" t="n">
        <v>0.449744819234</v>
      </c>
      <c r="J202" s="3" t="n">
        <v>0.37195834585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0.8305297753978</v>
      </c>
      <c r="G203" s="3" t="n">
        <v>0.9346899193471</v>
      </c>
      <c r="H203" s="3" t="n">
        <v>0.9147350707622</v>
      </c>
      <c r="I203" s="3" t="n">
        <v>0.8572064936089</v>
      </c>
      <c r="J203" s="3" t="n">
        <v>0.4700337348642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0.2477256162892</v>
      </c>
      <c r="G204" s="3" t="n">
        <v>0.123999270391</v>
      </c>
      <c r="H204" s="3" t="n">
        <v>0.0309641537532</v>
      </c>
      <c r="I204" s="3" t="n">
        <v>0.019257481961</v>
      </c>
      <c r="J204" s="3" t="n">
        <v>0.00058671684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0.9567302015531</v>
      </c>
      <c r="G205" s="3" t="n">
        <v>0.719131432639</v>
      </c>
      <c r="H205" s="3" t="n">
        <v>0.5054687405692</v>
      </c>
      <c r="I205" s="3" t="n">
        <v>0.3991497310342</v>
      </c>
      <c r="J205" s="3" t="n">
        <v>0.1632493490886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0.2075657534776</v>
      </c>
      <c r="G206" s="3" t="n">
        <v>0.2050124709921</v>
      </c>
      <c r="H206" s="3" t="n">
        <v>0.1963675518652</v>
      </c>
      <c r="I206" s="3" t="n">
        <v>0.1845745706419</v>
      </c>
      <c r="J206" s="3" t="n">
        <v>0.1373839943432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0.2450763177403</v>
      </c>
      <c r="G208" s="3" t="n">
        <v>0.2418170131561</v>
      </c>
      <c r="H208" s="3" t="n">
        <v>0.2352137754246</v>
      </c>
      <c r="I208" s="3" t="n">
        <v>0.2288895847058</v>
      </c>
      <c r="J208" s="3" t="n">
        <v>0.2046947679071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0.2053997152894</v>
      </c>
      <c r="G213" s="3" t="n">
        <v>0.2127084734869</v>
      </c>
      <c r="H213" s="3" t="n">
        <v>0.2083774163856</v>
      </c>
      <c r="I213" s="3" t="n">
        <v>0.2042292107596</v>
      </c>
      <c r="J213" s="3" t="n">
        <v>0.1873196104467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0.2282224162375</v>
      </c>
      <c r="G218" s="3" t="n">
        <v>0.2378607800344</v>
      </c>
      <c r="H218" s="3" t="n">
        <v>0.2431043285896</v>
      </c>
      <c r="I218" s="3" t="n">
        <v>0.2491978827292</v>
      </c>
      <c r="J218" s="3" t="n">
        <v>0.2617574670571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0.0352354626943</v>
      </c>
      <c r="G222" s="3" t="n">
        <v>0.0311916057878</v>
      </c>
      <c r="H222" s="3" t="n">
        <v>0.0264990366748</v>
      </c>
      <c r="I222" s="3" t="n">
        <v>0.0225566244134</v>
      </c>
      <c r="J222" s="3" t="n">
        <v>0.0125613844345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0.2120442942198</v>
      </c>
      <c r="G223" s="3" t="n">
        <v>0.3065559749739</v>
      </c>
      <c r="H223" s="3" t="n">
        <v>0.361213723198</v>
      </c>
      <c r="I223" s="3" t="n">
        <v>0.4016308525532</v>
      </c>
      <c r="J223" s="3" t="n">
        <v>0.4642891848276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0.2343881887484</v>
      </c>
      <c r="G224" s="3" t="n">
        <v>0.1831292403532</v>
      </c>
      <c r="H224" s="3" t="n">
        <v>0.1391996458449</v>
      </c>
      <c r="I224" s="3" t="n">
        <v>0.1061987160558</v>
      </c>
      <c r="J224" s="3" t="n">
        <v>0.0430325883436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0.1536354810423</v>
      </c>
      <c r="G225" s="3" t="n">
        <v>0.1360032734477</v>
      </c>
      <c r="H225" s="3" t="n">
        <v>0.1155423414382</v>
      </c>
      <c r="I225" s="3" t="n">
        <v>0.0983521401245</v>
      </c>
      <c r="J225" s="3" t="n">
        <v>0.0547563732286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0.3046462659093</v>
      </c>
      <c r="G228" s="3" t="n">
        <v>0.2663338524723</v>
      </c>
      <c r="H228" s="3" t="n">
        <v>0.2279109084552</v>
      </c>
      <c r="I228" s="3" t="n">
        <v>0.1967746225965</v>
      </c>
      <c r="J228" s="3" t="n">
        <v>0.1401163849487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0.0718932622313</v>
      </c>
      <c r="G233" s="3" t="n">
        <v>0.0782086200254</v>
      </c>
      <c r="H233" s="3" t="n">
        <v>0.07152338835</v>
      </c>
      <c r="I233" s="3" t="n">
        <v>0.0654795859636</v>
      </c>
      <c r="J233" s="3" t="n">
        <v>0.0516146025075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0.8796838645271</v>
      </c>
      <c r="G237" s="3" t="n">
        <v>0.9661125279612</v>
      </c>
      <c r="H237" s="3" t="n">
        <v>0.8566915989409</v>
      </c>
      <c r="I237" s="3" t="n">
        <v>0.7855547043981</v>
      </c>
      <c r="J237" s="3" t="n">
        <v>0.0875125329152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0.7788670721486</v>
      </c>
      <c r="G238" s="3" t="n">
        <v>0.4409204466699</v>
      </c>
      <c r="H238" s="3" t="n">
        <v>0.3314247204018</v>
      </c>
      <c r="I238" s="3" t="n">
        <v>0.2453142078378</v>
      </c>
      <c r="J238" s="3" t="n">
        <v>0.1011582607171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1.9747492688444</v>
      </c>
      <c r="G239" s="3" t="n">
        <v>1.2093634796471</v>
      </c>
      <c r="H239" s="3" t="n">
        <v>0.7377023927837</v>
      </c>
      <c r="I239" s="3" t="n">
        <v>0.3123709080338</v>
      </c>
      <c r="J239" s="3" t="n">
        <v>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2.5507703170028</v>
      </c>
      <c r="G240" s="3" t="n">
        <v>1.6691457154435</v>
      </c>
      <c r="H240" s="3" t="n">
        <v>0.9622799200364</v>
      </c>
      <c r="I240" s="3" t="n">
        <v>0.3934134069748</v>
      </c>
      <c r="J240" s="3" t="n">
        <v>0.0071433755116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0.1610583372731</v>
      </c>
      <c r="G241" s="3" t="n">
        <v>0.462943972264</v>
      </c>
      <c r="H241" s="3" t="n">
        <v>0.713431501402</v>
      </c>
      <c r="I241" s="3" t="n">
        <v>0.9147011317793</v>
      </c>
      <c r="J241" s="3" t="n">
        <v>1.2813085153922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0.1953841771916</v>
      </c>
      <c r="H243" s="3" t="n">
        <v>0.1975872814031</v>
      </c>
      <c r="I243" s="3" t="n">
        <v>0.2054460804913</v>
      </c>
      <c r="J243" s="3" t="n">
        <v>0.2113044340634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0.2403036841878</v>
      </c>
      <c r="G247" s="3" t="n">
        <v>0.1758334171331</v>
      </c>
      <c r="H247" s="3" t="n">
        <v>0.1262419299523</v>
      </c>
      <c r="I247" s="3" t="n">
        <v>0.0909552721539</v>
      </c>
      <c r="J247" s="3" t="n">
        <v>0.0288635563638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0.868760635675</v>
      </c>
      <c r="G248" s="3" t="n">
        <v>1.042893926812</v>
      </c>
      <c r="H248" s="3" t="n">
        <v>1.1289446579078</v>
      </c>
      <c r="I248" s="3" t="n">
        <v>1.186054573904</v>
      </c>
      <c r="J248" s="3" t="n">
        <v>1.169961789654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0.5119973690163</v>
      </c>
      <c r="G250" s="3" t="n">
        <v>0.4238213189733</v>
      </c>
      <c r="H250" s="3" t="n">
        <v>0.3409366232742</v>
      </c>
      <c r="I250" s="3" t="n">
        <v>0.2747911493031</v>
      </c>
      <c r="J250" s="3" t="n">
        <v>0.1207318933133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1.0942110320733</v>
      </c>
      <c r="G253" s="3" t="n">
        <v>0.9975008202005</v>
      </c>
      <c r="H253" s="3" t="n">
        <v>0.8176842341312</v>
      </c>
      <c r="I253" s="3" t="n">
        <v>0.6470800671731</v>
      </c>
      <c r="J253" s="3" t="n">
        <v>0.4214265855062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0.2527559146567</v>
      </c>
      <c r="G257" s="3" t="n">
        <v>0.3699983745952</v>
      </c>
      <c r="H257" s="3" t="n">
        <v>0.4453959112911</v>
      </c>
      <c r="I257" s="3" t="n">
        <v>0.4419343773463</v>
      </c>
      <c r="J257" s="3" t="n">
        <v>0.3883141633121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0.6782765545126</v>
      </c>
      <c r="G258" s="3" t="n">
        <v>0.818888356843</v>
      </c>
      <c r="H258" s="3" t="n">
        <v>0.8270304349552</v>
      </c>
      <c r="I258" s="3" t="n">
        <v>0.7916329095904</v>
      </c>
      <c r="J258" s="3" t="n">
        <v>0.4669374115123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0.2359565012058</v>
      </c>
      <c r="H259" s="3" t="n">
        <v>0.0578841254805</v>
      </c>
      <c r="I259" s="3" t="n">
        <v>0.0351601617361</v>
      </c>
      <c r="J259" s="3" t="n">
        <v>0.0010795692341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1.044246793348</v>
      </c>
      <c r="G260" s="3" t="n">
        <v>0.8357473380788</v>
      </c>
      <c r="H260" s="3" t="n">
        <v>0.6494561069058</v>
      </c>
      <c r="I260" s="3" t="n">
        <v>0.5369494710068</v>
      </c>
      <c r="J260" s="3" t="n">
        <v>0.2243406925698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0.0717714640571</v>
      </c>
      <c r="G261" s="3" t="n">
        <v>0.0713558473667</v>
      </c>
      <c r="H261" s="3" t="n">
        <v>0.0685284356983</v>
      </c>
      <c r="I261" s="3" t="n">
        <v>0.0650875689899</v>
      </c>
      <c r="J261" s="3" t="n">
        <v>0.0497981508081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0.2565277210316</v>
      </c>
      <c r="G263" s="3" t="n">
        <v>0.2525092831787</v>
      </c>
      <c r="H263" s="3" t="n">
        <v>0.245029209429</v>
      </c>
      <c r="I263" s="3" t="n">
        <v>0.2379066215881</v>
      </c>
      <c r="J263" s="3" t="n">
        <v>0.2113521513312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0.404669583166</v>
      </c>
      <c r="G268" s="3" t="n">
        <v>0.418413216674</v>
      </c>
      <c r="H268" s="3" t="n">
        <v>0.4092246625907</v>
      </c>
      <c r="I268" s="3" t="n">
        <v>0.400487663264</v>
      </c>
      <c r="J268" s="3" t="n">
        <v>0.366028312693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0.4468016774929</v>
      </c>
      <c r="G273" s="3" t="n">
        <v>0.4682182749213</v>
      </c>
      <c r="H273" s="3" t="n">
        <v>0.4786932933193</v>
      </c>
      <c r="I273" s="3" t="n">
        <v>0.4905075376217</v>
      </c>
      <c r="J273" s="3" t="n">
        <v>0.5133895834267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0.0692164161368</v>
      </c>
      <c r="G277" s="3" t="n">
        <v>0.0630228103609</v>
      </c>
      <c r="H277" s="3" t="n">
        <v>0.0562202766515</v>
      </c>
      <c r="I277" s="3" t="n">
        <v>0.0503142819979</v>
      </c>
      <c r="J277" s="3" t="n">
        <v>0.0358240395659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0.5456274643038</v>
      </c>
      <c r="G278" s="3" t="n">
        <v>0.8373703301309</v>
      </c>
      <c r="H278" s="3" t="n">
        <v>1.0235069099092</v>
      </c>
      <c r="I278" s="3" t="n">
        <v>1.1833998372631</v>
      </c>
      <c r="J278" s="3" t="n">
        <v>1.5411826238851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0.7172704777463</v>
      </c>
      <c r="G279" s="3" t="n">
        <v>0.5799281596574</v>
      </c>
      <c r="H279" s="3" t="n">
        <v>0.4708757219442</v>
      </c>
      <c r="I279" s="3" t="n">
        <v>0.3840487320513</v>
      </c>
      <c r="J279" s="3" t="n">
        <v>0.2254917041132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0.4916057357107</v>
      </c>
      <c r="G280" s="3" t="n">
        <v>0.4476159762108</v>
      </c>
      <c r="H280" s="3" t="n">
        <v>0.3993011776806</v>
      </c>
      <c r="I280" s="3" t="n">
        <v>0.3573539359051</v>
      </c>
      <c r="J280" s="3" t="n">
        <v>0.2544441968547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0.6360033283963</v>
      </c>
      <c r="G283" s="3" t="n">
        <v>0.5463075628477</v>
      </c>
      <c r="H283" s="3" t="n">
        <v>0.4667776185776</v>
      </c>
      <c r="I283" s="3" t="n">
        <v>0.3454230716447</v>
      </c>
      <c r="J283" s="3" t="n">
        <v>0.1374793648342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0.1214226957977</v>
      </c>
      <c r="G288" s="3" t="n">
        <v>0.1350782753477</v>
      </c>
      <c r="H288" s="3" t="n">
        <v>0.1278189263001</v>
      </c>
      <c r="I288" s="3" t="n">
        <v>0.1212519188047</v>
      </c>
      <c r="J288" s="3" t="n">
        <v>0.1116183523072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0.2902088311111</v>
      </c>
      <c r="G292" s="3" t="n">
        <v>0.1951718701191</v>
      </c>
      <c r="H292" s="3" t="n">
        <v>0.1402501920811</v>
      </c>
      <c r="I292" s="3" t="n">
        <v>0.1013687285819</v>
      </c>
      <c r="J292" s="3" t="n">
        <v>0.1384873500418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1.2702526007549</v>
      </c>
      <c r="G293" s="3" t="n">
        <v>1.0585356265768</v>
      </c>
      <c r="H293" s="3" t="n">
        <v>1.1776019282092</v>
      </c>
      <c r="I293" s="3" t="n">
        <v>1.4419326247298</v>
      </c>
      <c r="J293" s="3" t="n">
        <v>1.8228254417414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2.8857025066213</v>
      </c>
      <c r="G294" s="3" t="n">
        <v>1.880013507531</v>
      </c>
      <c r="H294" s="3" t="n">
        <v>1.1317643591105</v>
      </c>
      <c r="I294" s="3" t="n">
        <v>0.4635613144854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8.2648998634856</v>
      </c>
      <c r="G295" s="3" t="n">
        <v>7.7491759496275</v>
      </c>
      <c r="H295" s="3" t="n">
        <v>6.8292724508063</v>
      </c>
      <c r="I295" s="3" t="n">
        <v>4.880372605182</v>
      </c>
      <c r="J295" s="3" t="n">
        <v>0.2508700026658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1.0461433792211</v>
      </c>
      <c r="G296" s="3" t="n">
        <v>0.6812017491766</v>
      </c>
      <c r="H296" s="3" t="n">
        <v>0.5380118115515</v>
      </c>
      <c r="I296" s="3" t="n">
        <v>0.5022413787371</v>
      </c>
      <c r="J296" s="3" t="n">
        <v>1.2455066550391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0.4831839774831</v>
      </c>
      <c r="H298" s="3" t="n">
        <v>0.4706710045562</v>
      </c>
      <c r="I298" s="3" t="n">
        <v>0.4775282286828</v>
      </c>
      <c r="J298" s="3" t="n">
        <v>0.5219693053914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0.1267158187472</v>
      </c>
      <c r="G302" s="3" t="n">
        <v>0.0949282226855</v>
      </c>
      <c r="H302" s="3" t="n">
        <v>0.0714381830193</v>
      </c>
      <c r="I302" s="3" t="n">
        <v>0.054141137014</v>
      </c>
      <c r="J302" s="3" t="n">
        <v>0.0244347968996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0.7065688655498</v>
      </c>
      <c r="G303" s="3" t="n">
        <v>0.8509838954591</v>
      </c>
      <c r="H303" s="3" t="n">
        <v>0.9331151966843</v>
      </c>
      <c r="I303" s="3" t="n">
        <v>0.9986442124395</v>
      </c>
      <c r="J303" s="3" t="n">
        <v>1.0653437186437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0.4865127509766</v>
      </c>
      <c r="G305" s="3" t="n">
        <v>0.4106158727459</v>
      </c>
      <c r="H305" s="3" t="n">
        <v>0.3419992540677</v>
      </c>
      <c r="I305" s="3" t="n">
        <v>0.2861429603859</v>
      </c>
      <c r="J305" s="3" t="n">
        <v>0.157213775994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2.1960606987682</v>
      </c>
      <c r="G308" s="3" t="n">
        <v>2.0584756404281</v>
      </c>
      <c r="H308" s="3" t="n">
        <v>1.7211981830663</v>
      </c>
      <c r="I308" s="3" t="n">
        <v>1.3651921453591</v>
      </c>
      <c r="J308" s="3" t="n">
        <v>0.9795757331422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0.3684128552713</v>
      </c>
      <c r="G312" s="3" t="n">
        <v>0.5530623838053</v>
      </c>
      <c r="H312" s="3" t="n">
        <v>0.6761866912538</v>
      </c>
      <c r="I312" s="3" t="n">
        <v>0.6692805160286</v>
      </c>
      <c r="J312" s="3" t="n">
        <v>0.5873288108995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1.2457832938842</v>
      </c>
      <c r="G313" s="3" t="n">
        <v>1.4633877210446</v>
      </c>
      <c r="H313" s="3" t="n">
        <v>1.4700449229509</v>
      </c>
      <c r="I313" s="3" t="n">
        <v>1.4012987509473</v>
      </c>
      <c r="J313" s="3" t="n">
        <v>0.9056114631795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0.2162460136333</v>
      </c>
      <c r="H314" s="3" t="n">
        <v>0.0533292986885</v>
      </c>
      <c r="I314" s="3" t="n">
        <v>0.0317936201252</v>
      </c>
      <c r="J314" s="3" t="n">
        <v>0.0008219851177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1.8167402950545</v>
      </c>
      <c r="G315" s="3" t="n">
        <v>1.4590615529143</v>
      </c>
      <c r="H315" s="3" t="n">
        <v>1.1657910900236</v>
      </c>
      <c r="I315" s="3" t="n">
        <v>1.0530320709102</v>
      </c>
      <c r="J315" s="3" t="n">
        <v>0.8110353508471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0.3653701014559</v>
      </c>
      <c r="G316" s="3" t="n">
        <v>0.3480217855809</v>
      </c>
      <c r="H316" s="3" t="n">
        <v>0.3322056711799</v>
      </c>
      <c r="I316" s="3" t="n">
        <v>0.3153187885378</v>
      </c>
      <c r="J316" s="3" t="n">
        <v>0.2651111946354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0.8592856206013</v>
      </c>
      <c r="G318" s="3" t="n">
        <v>0.8592708490072</v>
      </c>
      <c r="H318" s="3" t="n">
        <v>0.8543079570346</v>
      </c>
      <c r="I318" s="3" t="n">
        <v>0.8508831713887</v>
      </c>
      <c r="J318" s="3" t="n">
        <v>0.8362186199812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0.4545642099326</v>
      </c>
      <c r="G323" s="3" t="n">
        <v>0.4805404001583</v>
      </c>
      <c r="H323" s="3" t="n">
        <v>0.4860156610215</v>
      </c>
      <c r="I323" s="3" t="n">
        <v>0.4922999457967</v>
      </c>
      <c r="J323" s="3" t="n">
        <v>0.5126950717095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3.3595304339207</v>
      </c>
      <c r="G328" s="3" t="n">
        <v>3.5086267424628</v>
      </c>
      <c r="H328" s="3" t="n">
        <v>3.6439150299076</v>
      </c>
      <c r="I328" s="3" t="n">
        <v>3.8250328539954</v>
      </c>
      <c r="J328" s="3" t="n">
        <v>4.3001944199483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0.0719356879602</v>
      </c>
      <c r="G333" s="3" t="n">
        <v>0.0753587870244</v>
      </c>
      <c r="H333" s="3" t="n">
        <v>0.0742398670785</v>
      </c>
      <c r="I333" s="3" t="n">
        <v>0.0731663779313</v>
      </c>
      <c r="J333" s="3" t="n">
        <v>0.0684096644811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0.448821684837</v>
      </c>
      <c r="G338" s="3" t="n">
        <v>0.5489383294574</v>
      </c>
      <c r="H338" s="3" t="n">
        <v>0.6382484871595</v>
      </c>
      <c r="I338" s="3" t="n">
        <v>0.7157927294644</v>
      </c>
      <c r="J338" s="3" t="n">
        <v>0.5778209870481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0.2718390117352</v>
      </c>
      <c r="G343" s="3" t="n">
        <v>0.2971975418779</v>
      </c>
      <c r="H343" s="3" t="n">
        <v>0.2726975690407</v>
      </c>
      <c r="I343" s="3" t="n">
        <v>0.2504339827167</v>
      </c>
      <c r="J343" s="3" t="n">
        <v>0.1990230125959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0.4324830839467</v>
      </c>
      <c r="G347" s="3" t="n">
        <v>0.4226671922947</v>
      </c>
      <c r="H347" s="3" t="n">
        <v>0.3583557789796</v>
      </c>
      <c r="I347" s="3" t="n">
        <v>0.323949131269</v>
      </c>
      <c r="J347" s="3" t="n">
        <v>0.0994737625056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1.2803214721725</v>
      </c>
      <c r="G348" s="3" t="n">
        <v>1.2404769714998</v>
      </c>
      <c r="H348" s="3" t="n">
        <v>1.2661965374933</v>
      </c>
      <c r="I348" s="3" t="n">
        <v>1.3255433064436</v>
      </c>
      <c r="J348" s="3" t="n">
        <v>1.3326983174728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1.0312246978586</v>
      </c>
      <c r="G349" s="3" t="n">
        <v>0.6827250632777</v>
      </c>
      <c r="H349" s="3" t="n">
        <v>0.4182158181312</v>
      </c>
      <c r="I349" s="3" t="n">
        <v>0.1723286155916</v>
      </c>
      <c r="J349" s="3" t="n">
        <v>2.46868124E-005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4.2208011337518</v>
      </c>
      <c r="G350" s="3" t="n">
        <v>3.2473592297681</v>
      </c>
      <c r="H350" s="3" t="n">
        <v>2.4143673357584</v>
      </c>
      <c r="I350" s="3" t="n">
        <v>1.5695475682635</v>
      </c>
      <c r="J350" s="3" t="n">
        <v>0.1227998039122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0.223836970472</v>
      </c>
      <c r="G351" s="3" t="n">
        <v>0.1525102845881</v>
      </c>
      <c r="H351" s="3" t="n">
        <v>0.0947405870988</v>
      </c>
      <c r="I351" s="3" t="n">
        <v>0.0655236850403</v>
      </c>
      <c r="J351" s="3" t="n">
        <v>0.13837166536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0.9907076270963</v>
      </c>
      <c r="G353" s="3" t="n">
        <v>1.07559221532</v>
      </c>
      <c r="H353" s="3" t="n">
        <v>1.0714076345719</v>
      </c>
      <c r="I353" s="3" t="n">
        <v>1.1016111088347</v>
      </c>
      <c r="J353" s="3" t="n">
        <v>1.1384399329106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0.0589885446626</v>
      </c>
      <c r="G357" s="3" t="n">
        <v>0.0433665224483</v>
      </c>
      <c r="H357" s="3" t="n">
        <v>0.0312263859091</v>
      </c>
      <c r="I357" s="3" t="n">
        <v>0.0225546954686</v>
      </c>
      <c r="J357" s="3" t="n">
        <v>0.0071543019142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0.2179020772322</v>
      </c>
      <c r="G358" s="3" t="n">
        <v>0.2588773541887</v>
      </c>
      <c r="H358" s="3" t="n">
        <v>0.2788659552597</v>
      </c>
      <c r="I358" s="3" t="n">
        <v>0.2922469903689</v>
      </c>
      <c r="J358" s="3" t="n">
        <v>0.2886120580955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0.1100584671</v>
      </c>
      <c r="G360" s="3" t="n">
        <v>0.0915197651875</v>
      </c>
      <c r="H360" s="3" t="n">
        <v>0.0738574479602</v>
      </c>
      <c r="I360" s="3" t="n">
        <v>0.0597017030293</v>
      </c>
      <c r="J360" s="3" t="n">
        <v>0.0263874582373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1.9370876942453</v>
      </c>
      <c r="G363" s="3" t="n">
        <v>1.8202940522138</v>
      </c>
      <c r="H363" s="3" t="n">
        <v>1.5060978407295</v>
      </c>
      <c r="I363" s="3" t="n">
        <v>1.1914443306535</v>
      </c>
      <c r="J363" s="3" t="n">
        <v>0.7714048696523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0.404651938113</v>
      </c>
      <c r="G367" s="3" t="n">
        <v>0.6307784340214</v>
      </c>
      <c r="H367" s="3" t="n">
        <v>0.8043534787026</v>
      </c>
      <c r="I367" s="3" t="n">
        <v>0.8420546112689</v>
      </c>
      <c r="J367" s="3" t="n">
        <v>0.8235873626806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1.57523515434</v>
      </c>
      <c r="G368" s="3" t="n">
        <v>1.8389008021566</v>
      </c>
      <c r="H368" s="3" t="n">
        <v>1.8512922574053</v>
      </c>
      <c r="I368" s="3" t="n">
        <v>1.7639900598458</v>
      </c>
      <c r="J368" s="3" t="n">
        <v>1.0227036496335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0.1377152458133</v>
      </c>
      <c r="H369" s="3" t="n">
        <v>0.0360250643087</v>
      </c>
      <c r="I369" s="3" t="n">
        <v>0.0232784969497</v>
      </c>
      <c r="J369" s="3" t="n">
        <v>0.000865524088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2.1155253188834</v>
      </c>
      <c r="G370" s="3" t="n">
        <v>1.5856874522351</v>
      </c>
      <c r="H370" s="3" t="n">
        <v>1.1039249062926</v>
      </c>
      <c r="I370" s="3" t="n">
        <v>0.8647142248252</v>
      </c>
      <c r="J370" s="3" t="n">
        <v>0.3218041234278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0.1024711134171</v>
      </c>
      <c r="G371" s="3" t="n">
        <v>0.1020587511789</v>
      </c>
      <c r="H371" s="3" t="n">
        <v>0.0992014014523</v>
      </c>
      <c r="I371" s="3" t="n">
        <v>0.0947527994159</v>
      </c>
      <c r="J371" s="3" t="n">
        <v>0.0753361209925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0.1361112305078</v>
      </c>
      <c r="G373" s="3" t="n">
        <v>0.1348399382293</v>
      </c>
      <c r="H373" s="3" t="n">
        <v>0.1314216608064</v>
      </c>
      <c r="I373" s="3" t="n">
        <v>0.1281433733887</v>
      </c>
      <c r="J373" s="3" t="n">
        <v>0.1154619648836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1.240522049526</v>
      </c>
      <c r="G378" s="3" t="n">
        <v>1.284890045569</v>
      </c>
      <c r="H378" s="3" t="n">
        <v>1.258845184223</v>
      </c>
      <c r="I378" s="3" t="n">
        <v>1.233901237131</v>
      </c>
      <c r="J378" s="3" t="n">
        <v>1.130663166922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0.2952833736567</v>
      </c>
      <c r="G383" s="3" t="n">
        <v>0.3097620565135</v>
      </c>
      <c r="H383" s="3" t="n">
        <v>0.3160508126539</v>
      </c>
      <c r="I383" s="3" t="n">
        <v>0.3225681591323</v>
      </c>
      <c r="J383" s="3" t="n">
        <v>0.3392436063184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0.1445469543636</v>
      </c>
      <c r="H387" s="3" t="n">
        <v>0.1228426694244</v>
      </c>
      <c r="I387" s="3" t="n">
        <v>0.1045893342094</v>
      </c>
      <c r="J387" s="3" t="n">
        <v>0.0581157804117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0.6979319502285</v>
      </c>
      <c r="H388" s="3" t="n">
        <v>0.8487890863442</v>
      </c>
      <c r="I388" s="3" t="n">
        <v>0.9575439359266</v>
      </c>
      <c r="J388" s="3" t="n">
        <v>1.1130834925703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0.6732978798972</v>
      </c>
      <c r="H389" s="3" t="n">
        <v>0.5118126110968</v>
      </c>
      <c r="I389" s="3" t="n">
        <v>0.3904343500472</v>
      </c>
      <c r="J389" s="3" t="n">
        <v>0.1573612393117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0.0006860427382</v>
      </c>
      <c r="H390" s="3" t="n">
        <v>0.0005830320202</v>
      </c>
      <c r="I390" s="3" t="n">
        <v>0.0004963996117</v>
      </c>
      <c r="J390" s="3" t="n">
        <v>0.0002758268241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0.0301696761537</v>
      </c>
      <c r="H393" s="3" t="n">
        <v>0.0276068741524</v>
      </c>
      <c r="I393" s="3" t="n">
        <v>0.0252863316732</v>
      </c>
      <c r="J393" s="3" t="n">
        <v>0.0199343941084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0.1836452879848</v>
      </c>
      <c r="H397" s="3" t="n">
        <v>0.3245298637801</v>
      </c>
      <c r="I397" s="3" t="n">
        <v>0.549063941412</v>
      </c>
      <c r="J397" s="3" t="n">
        <v>0.9828784828311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0.1805431846225</v>
      </c>
      <c r="H398" s="3" t="n">
        <v>0.1164258212796</v>
      </c>
      <c r="I398" s="3" t="n">
        <v>0.0648204269617</v>
      </c>
      <c r="J398" s="3" t="n">
        <v>0.0647649149602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0.5970961167236</v>
      </c>
      <c r="H399" s="3" t="n">
        <v>0.359452043859</v>
      </c>
      <c r="I399" s="3" t="n">
        <v>0.1519706818855</v>
      </c>
      <c r="J399" s="3" t="n">
        <v>0.0003388269421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2.3122526339779</v>
      </c>
      <c r="H400" s="3" t="n">
        <v>2.2210102714974</v>
      </c>
      <c r="I400" s="3" t="n">
        <v>1.9187205540003</v>
      </c>
      <c r="J400" s="3" t="n">
        <v>0.1599297797865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0.1261209277645</v>
      </c>
      <c r="H401" s="3" t="n">
        <v>0.1662323612641</v>
      </c>
      <c r="I401" s="3" t="n">
        <v>0.28574576059</v>
      </c>
      <c r="J401" s="3" t="n">
        <v>1.0169101704264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0.1407038301299</v>
      </c>
      <c r="H403" s="3" t="n">
        <v>0.1314371167185</v>
      </c>
      <c r="I403" s="3" t="n">
        <v>0.1289888000668</v>
      </c>
      <c r="J403" s="3" t="n">
        <v>0.1290570146829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0.0147360742741</v>
      </c>
      <c r="H407" s="3" t="n">
        <v>0.0105834455392</v>
      </c>
      <c r="I407" s="3" t="n">
        <v>0.0076264332083</v>
      </c>
      <c r="J407" s="3" t="n">
        <v>0.0024076307236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0.141010088821</v>
      </c>
      <c r="H408" s="3" t="n">
        <v>0.1509393704784</v>
      </c>
      <c r="I408" s="3" t="n">
        <v>0.1575690180252</v>
      </c>
      <c r="J408" s="3" t="n">
        <v>0.1543511082531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0.0600215548811</v>
      </c>
      <c r="H410" s="3" t="n">
        <v>0.0483109363684</v>
      </c>
      <c r="I410" s="3" t="n">
        <v>0.0389553331674</v>
      </c>
      <c r="J410" s="3" t="n">
        <v>0.0170900797624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1.5239174477258</v>
      </c>
      <c r="H413" s="3" t="n">
        <v>1.2620298501082</v>
      </c>
      <c r="I413" s="3" t="n">
        <v>0.99821875029</v>
      </c>
      <c r="J413" s="3" t="n">
        <v>0.643812717158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0.0717084761955</v>
      </c>
      <c r="H417" s="3" t="n">
        <v>0.0859253532024</v>
      </c>
      <c r="I417" s="3" t="n">
        <v>0.0858284230233</v>
      </c>
      <c r="J417" s="3" t="n">
        <v>0.0605110980079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0.1701377661471</v>
      </c>
      <c r="G418" s="3" t="n">
        <v>0.1906518003593</v>
      </c>
      <c r="H418" s="3" t="n">
        <v>0.1862536564732</v>
      </c>
      <c r="I418" s="3" t="n">
        <v>0.1751922095351</v>
      </c>
      <c r="J418" s="3" t="n">
        <v>0.0962041419038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0.0576413428106</v>
      </c>
      <c r="H419" s="3" t="n">
        <v>0.0145286840082</v>
      </c>
      <c r="I419" s="3" t="n">
        <v>0.0090723111724</v>
      </c>
      <c r="J419" s="3" t="n">
        <v>0.0002208890434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0.131725267833</v>
      </c>
      <c r="G420" s="3" t="n">
        <v>0.1115072722007</v>
      </c>
      <c r="H420" s="3" t="n">
        <v>0.0894287878485</v>
      </c>
      <c r="I420" s="3" t="n">
        <v>0.0694745232564</v>
      </c>
      <c r="J420" s="3" t="n">
        <v>0.0364644582387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0.0244746616765</v>
      </c>
      <c r="H421" s="3" t="n">
        <v>0.0234650315273</v>
      </c>
      <c r="I421" s="3" t="n">
        <v>0.0220387114945</v>
      </c>
      <c r="J421" s="3" t="n">
        <v>0.0164041567662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0.2436029902238</v>
      </c>
      <c r="H423" s="3" t="n">
        <v>0.2365676571379</v>
      </c>
      <c r="I423" s="3" t="n">
        <v>0.2298479914976</v>
      </c>
      <c r="J423" s="3" t="n">
        <v>0.204467940951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0.4079145151621</v>
      </c>
      <c r="H428" s="3" t="n">
        <v>0.4142626587438</v>
      </c>
      <c r="I428" s="3" t="n">
        <v>0.4212567700459</v>
      </c>
      <c r="J428" s="3" t="n">
        <v>0.4395151507163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0.6906250364843</v>
      </c>
      <c r="E451" s="3" t="n">
        <v>6.7856104909371</v>
      </c>
      <c r="F451" s="3" t="n">
        <v>3.9803818114304</v>
      </c>
      <c r="G451" s="3" t="n">
        <v>16.3101477708169</v>
      </c>
      <c r="H451" s="3" t="n">
        <v>2.3675569808618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0.3309650845781</v>
      </c>
      <c r="E452" s="3" t="n">
        <v>6.6205481541641</v>
      </c>
      <c r="F452" s="3" t="n">
        <v>0.1521933165107</v>
      </c>
      <c r="G452" s="3" t="n">
        <v>0.6895168408181</v>
      </c>
      <c r="H452" s="3" t="n">
        <v>0.1293459771996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15.1663993856879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1.6218039904879</v>
      </c>
      <c r="E455" s="3" t="n">
        <v>4.255278848</v>
      </c>
      <c r="F455" s="3" t="n">
        <v>4.7355996540352</v>
      </c>
      <c r="G455" s="3" t="n">
        <v>8.0898920802783</v>
      </c>
      <c r="H455" s="3" t="n">
        <v>0.3674510273475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1.0190343626146</v>
      </c>
      <c r="E456" s="3" t="n">
        <v>3.956132073634</v>
      </c>
      <c r="F456" s="3" t="n">
        <v>1.8135789135536</v>
      </c>
      <c r="G456" s="3" t="n">
        <v>2.4709434767953</v>
      </c>
      <c r="H456" s="3" t="n">
        <v>0.117609920944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19.4740359554902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0.2902088311111</v>
      </c>
      <c r="E459" s="3" t="n">
        <v>1.2702526007549</v>
      </c>
      <c r="F459" s="3" t="n">
        <v>2.8857025066213</v>
      </c>
      <c r="G459" s="3" t="n">
        <v>8.2648998634856</v>
      </c>
      <c r="H459" s="3" t="n">
        <v>1.0461433792211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0.5643450901553</v>
      </c>
      <c r="E460" s="3" t="n">
        <v>2.4979796237378</v>
      </c>
      <c r="F460" s="3" t="n">
        <v>1.1563198343223</v>
      </c>
      <c r="G460" s="3" t="n">
        <v>2.7948587817418</v>
      </c>
      <c r="H460" s="3" t="n">
        <v>0.3653701014559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7.6268669874168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2.2975463599699</v>
      </c>
      <c r="E463" s="3" t="n">
        <v>5.5278277553415</v>
      </c>
      <c r="F463" s="3" t="n">
        <v>9.5046119283526</v>
      </c>
      <c r="G463" s="3" t="n">
        <v>22.5124674086975</v>
      </c>
      <c r="H463" s="3" t="n">
        <v>2.2629399177335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2.8899087018061</v>
      </c>
      <c r="E464" s="3" t="n">
        <v>12.721346144363</v>
      </c>
      <c r="F464" s="3" t="n">
        <v>2.6680832774792</v>
      </c>
      <c r="G464" s="3" t="n">
        <v>8.7551393428628</v>
      </c>
      <c r="H464" s="3" t="n">
        <v>0.6247063240914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17.6743125967365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1.9663936330031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SUM(D451:D466)</f>
        <v>9.7044374572073</v>
      </c>
      <c r="E467" s="0" t="n">
        <f aca="false">SUM(E451:E466)</f>
        <v>109.489031663295</v>
      </c>
      <c r="F467" s="0" t="n">
        <f aca="false">SUM(F451:F466)</f>
        <v>26.8964712423053</v>
      </c>
      <c r="G467" s="0" t="n">
        <f aca="false">SUM(G451:G466)</f>
        <v>69.8878655654963</v>
      </c>
      <c r="H467" s="0" t="n">
        <f aca="false">SUM(H451:H466)</f>
        <v>7.2811236288548</v>
      </c>
      <c r="I467" s="9" t="n">
        <f aca="false">SUM(D467:H467)</f>
        <v>223.258929557159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0.3195287342265</v>
      </c>
      <c r="E472" s="3" t="n">
        <v>6.3886345644741</v>
      </c>
      <c r="F472" s="3" t="n">
        <v>0.1808643758771</v>
      </c>
      <c r="G472" s="3" t="n">
        <v>0.7341875458847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1.0368166250408</v>
      </c>
      <c r="E476" s="3" t="n">
        <v>3.5043206407912</v>
      </c>
      <c r="F476" s="3" t="n">
        <v>2.0503025973138</v>
      </c>
      <c r="G476" s="3" t="n">
        <v>2.627450069103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0.4912341977703</v>
      </c>
      <c r="E480" s="3" t="n">
        <v>2.1499991862602</v>
      </c>
      <c r="F480" s="3" t="n">
        <v>1.3104255996138</v>
      </c>
      <c r="G480" s="3" t="n">
        <v>2.9842097439584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2.7777757123076</v>
      </c>
      <c r="E484" s="3" t="n">
        <v>11.5038764416453</v>
      </c>
      <c r="F484" s="3" t="n">
        <v>3.0814286041341</v>
      </c>
      <c r="G484" s="3" t="n">
        <v>9.4128316735729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SUM(D471:D486)</f>
        <v>8.928747816115</v>
      </c>
      <c r="E487" s="0" t="n">
        <f aca="false">SUM(E471:E486)</f>
        <v>106.461889794075</v>
      </c>
      <c r="F487" s="0" t="n">
        <f aca="false">SUM(F471:F486)</f>
        <v>30.1254773258285</v>
      </c>
      <c r="G487" s="0" t="n">
        <f aca="false">SUM(G471:G486)</f>
        <v>70.4002703147125</v>
      </c>
      <c r="H487" s="0" t="n">
        <f aca="false">SUM(H471:H486)</f>
        <v>7.8500872660626</v>
      </c>
      <c r="I487" s="9" t="n">
        <f aca="false">SUM(D487:H487)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I33" activeCellId="0" sqref="I33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59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r="2" customFormat="false" ht="37.3" hidden="false" customHeight="false" outlineLevel="0" collapsed="false">
      <c r="A2" s="2" t="s">
        <v>11</v>
      </c>
      <c r="B2" s="2" t="s">
        <v>61</v>
      </c>
      <c r="C2" s="2" t="s">
        <v>18</v>
      </c>
      <c r="D2" s="3" t="n">
        <v>7.3902532756643</v>
      </c>
      <c r="E2" s="3" t="n">
        <v>5.8535485765269</v>
      </c>
      <c r="F2" s="3" t="n">
        <v>4.728075505525</v>
      </c>
      <c r="G2" s="3" t="n">
        <v>4.4738208242593</v>
      </c>
      <c r="H2" s="3" t="n">
        <v>4.976261385359</v>
      </c>
      <c r="I2" s="3" t="n">
        <v>12.9399798527866</v>
      </c>
      <c r="K2" s="2" t="s">
        <v>11</v>
      </c>
      <c r="L2" s="2" t="s">
        <v>61</v>
      </c>
      <c r="M2" s="2" t="s">
        <v>18</v>
      </c>
      <c r="N2" s="3" t="n">
        <v>6.2583508411843</v>
      </c>
      <c r="O2" s="3" t="n">
        <v>5.0078103176659</v>
      </c>
      <c r="P2" s="3" t="n">
        <v>4.6926741807783</v>
      </c>
      <c r="Q2" s="3" t="n">
        <v>5.2165155718164</v>
      </c>
      <c r="R2" s="3" t="n">
        <v>6.340023062497</v>
      </c>
      <c r="S2" s="3" t="n">
        <v>15.5850379389579</v>
      </c>
      <c r="U2" s="4" t="s">
        <v>62</v>
      </c>
      <c r="V2" s="4" t="s">
        <v>61</v>
      </c>
      <c r="W2" s="4" t="s">
        <v>18</v>
      </c>
      <c r="X2" s="0" t="n">
        <f aca="false">$N$2/$D$2</f>
        <v>0.846838478701766</v>
      </c>
      <c r="Y2" s="0" t="n">
        <f aca="false">$O$2/$E$2</f>
        <v>0.855517000020729</v>
      </c>
      <c r="Z2" s="0" t="n">
        <f aca="false">$P$2/$F$2</f>
        <v>0.992512529737452</v>
      </c>
      <c r="AA2" s="0" t="n">
        <f aca="false">$Q$2/$G$2</f>
        <v>1.16600905059269</v>
      </c>
      <c r="AB2" s="0" t="n">
        <f aca="false">$R$2/$H$2</f>
        <v>1.27405346534859</v>
      </c>
      <c r="AC2" s="0" t="n">
        <f aca="false">$S$2/$I$2</f>
        <v>1.20440975304932</v>
      </c>
    </row>
    <row r="3" customFormat="false" ht="37.3" hidden="false" customHeight="false" outlineLevel="0" collapsed="false">
      <c r="A3" s="2" t="s">
        <v>11</v>
      </c>
      <c r="B3" s="2" t="s">
        <v>61</v>
      </c>
      <c r="C3" s="2" t="s">
        <v>20</v>
      </c>
      <c r="D3" s="3" t="n">
        <v>3.2636026263352</v>
      </c>
      <c r="E3" s="3" t="n">
        <v>4.554865199676</v>
      </c>
      <c r="F3" s="3" t="n">
        <v>4.886778508586</v>
      </c>
      <c r="G3" s="3" t="n">
        <v>4.8139829603615</v>
      </c>
      <c r="H3" s="3" t="n">
        <v>4.8328018219831</v>
      </c>
      <c r="I3" s="3" t="n">
        <v>1.9980462219317</v>
      </c>
      <c r="K3" s="2" t="s">
        <v>11</v>
      </c>
      <c r="L3" s="2" t="s">
        <v>61</v>
      </c>
      <c r="M3" s="2" t="s">
        <v>20</v>
      </c>
      <c r="N3" s="3" t="n">
        <v>3.3641977648352</v>
      </c>
      <c r="O3" s="3" t="n">
        <v>5.8115039680125</v>
      </c>
      <c r="P3" s="3" t="n">
        <v>6.8348756256069</v>
      </c>
      <c r="Q3" s="3" t="n">
        <v>7.0036802474544</v>
      </c>
      <c r="R3" s="3" t="n">
        <v>7.1103194091901</v>
      </c>
      <c r="S3" s="3" t="n">
        <v>2.3808509236744</v>
      </c>
      <c r="U3" s="4" t="s">
        <v>62</v>
      </c>
      <c r="V3" s="4" t="s">
        <v>61</v>
      </c>
      <c r="W3" s="4" t="s">
        <v>20</v>
      </c>
      <c r="X3" s="0" t="n">
        <f aca="false">$N$3/$D$3</f>
        <v>1.03082334156991</v>
      </c>
      <c r="Y3" s="0" t="n">
        <f aca="false">$O$3/$E$3</f>
        <v>1.27588934320732</v>
      </c>
      <c r="Z3" s="0" t="n">
        <f aca="false">$P$3/$F$3</f>
        <v>1.39864649351267</v>
      </c>
      <c r="AA3" s="0" t="n">
        <f aca="false">$Q$3/$G$3</f>
        <v>1.4548618690849</v>
      </c>
      <c r="AB3" s="0" t="n">
        <f aca="false">$R$3/$H$3</f>
        <v>1.47126235899995</v>
      </c>
      <c r="AC3" s="0" t="n">
        <f aca="false">$S$3/$I$3</f>
        <v>1.19158951256523</v>
      </c>
    </row>
    <row r="4" customFormat="false" ht="49.25" hidden="false" customHeight="false" outlineLevel="0" collapsed="false">
      <c r="A4" s="2" t="s">
        <v>11</v>
      </c>
      <c r="B4" s="2" t="s">
        <v>63</v>
      </c>
      <c r="C4" s="2" t="s">
        <v>18</v>
      </c>
      <c r="D4" s="3" t="n">
        <v>0.0035332709121</v>
      </c>
      <c r="E4" s="3" t="n">
        <v>0.0345851593059</v>
      </c>
      <c r="F4" s="3" t="n">
        <v>0.0810470713796</v>
      </c>
      <c r="G4" s="3" t="n">
        <v>0.1351090130043</v>
      </c>
      <c r="H4" s="3" t="n">
        <v>0.3268422034266</v>
      </c>
      <c r="I4" s="3" t="n">
        <v>2.320564622416</v>
      </c>
      <c r="K4" s="2" t="s">
        <v>11</v>
      </c>
      <c r="L4" s="2" t="s">
        <v>63</v>
      </c>
      <c r="M4" s="2" t="s">
        <v>18</v>
      </c>
      <c r="N4" s="3" t="n">
        <v>0.0037658440103</v>
      </c>
      <c r="O4" s="3" t="n">
        <v>0.0431386527611</v>
      </c>
      <c r="P4" s="3" t="n">
        <v>0.1260816739617</v>
      </c>
      <c r="Q4" s="3" t="n">
        <v>0.2198435202383</v>
      </c>
      <c r="R4" s="3" t="n">
        <v>0.4588259955001</v>
      </c>
      <c r="S4" s="3" t="n">
        <v>2.5428941592357</v>
      </c>
      <c r="U4" s="4" t="s">
        <v>62</v>
      </c>
      <c r="V4" s="4" t="s">
        <v>63</v>
      </c>
      <c r="W4" s="4" t="s">
        <v>18</v>
      </c>
      <c r="X4" s="0" t="n">
        <f aca="false">$N$4/$D$4</f>
        <v>1.06582373782988</v>
      </c>
      <c r="Y4" s="0" t="n">
        <f aca="false">$O$4/$E$4</f>
        <v>1.24731687309998</v>
      </c>
      <c r="Z4" s="0" t="n">
        <f aca="false">$P$4/$F$4</f>
        <v>1.55565983835704</v>
      </c>
      <c r="AA4" s="0" t="n">
        <f aca="false">$Q$4/$G$4</f>
        <v>1.62715658526277</v>
      </c>
      <c r="AB4" s="0" t="n">
        <f aca="false">$R$4/$H$4</f>
        <v>1.40381502354894</v>
      </c>
      <c r="AC4" s="0" t="n">
        <f aca="false">$S$4/$I$4</f>
        <v>1.09580837985379</v>
      </c>
    </row>
    <row r="5" customFormat="false" ht="49.25" hidden="false" customHeight="false" outlineLevel="0" collapsed="false">
      <c r="A5" s="2" t="s">
        <v>11</v>
      </c>
      <c r="B5" s="2" t="s">
        <v>63</v>
      </c>
      <c r="C5" s="2" t="s">
        <v>20</v>
      </c>
      <c r="D5" s="3" t="n">
        <v>0.0331635976088</v>
      </c>
      <c r="E5" s="3" t="n">
        <v>0.191867217902</v>
      </c>
      <c r="F5" s="3" t="n">
        <v>0.2419765159801</v>
      </c>
      <c r="G5" s="3" t="n">
        <v>0.2474648615184</v>
      </c>
      <c r="H5" s="3" t="n">
        <v>0.2830869720959</v>
      </c>
      <c r="I5" s="3" t="n">
        <v>0.2233287364194</v>
      </c>
      <c r="K5" s="2" t="s">
        <v>11</v>
      </c>
      <c r="L5" s="2" t="s">
        <v>63</v>
      </c>
      <c r="M5" s="2" t="s">
        <v>20</v>
      </c>
      <c r="N5" s="3" t="n">
        <v>0.0432068098256</v>
      </c>
      <c r="O5" s="3" t="n">
        <v>0.2487064226736</v>
      </c>
      <c r="P5" s="3" t="n">
        <v>0.3233883268507</v>
      </c>
      <c r="Q5" s="3" t="n">
        <v>0.3401528443371</v>
      </c>
      <c r="R5" s="3" t="n">
        <v>0.3850040639885</v>
      </c>
      <c r="S5" s="3" t="n">
        <v>0.2561326706076</v>
      </c>
      <c r="U5" s="4" t="s">
        <v>62</v>
      </c>
      <c r="V5" s="4" t="s">
        <v>63</v>
      </c>
      <c r="W5" s="4" t="s">
        <v>20</v>
      </c>
      <c r="X5" s="0" t="n">
        <f aca="false">$N$5/$D$5</f>
        <v>1.30283844157291</v>
      </c>
      <c r="Y5" s="0" t="n">
        <f aca="false">$O$5/$E$5</f>
        <v>1.29624239822267</v>
      </c>
      <c r="Z5" s="0" t="n">
        <f aca="false">$P$5/$F$5</f>
        <v>1.33644509071821</v>
      </c>
      <c r="AA5" s="0" t="n">
        <f aca="false">$Q$5/$G$5</f>
        <v>1.37455007652393</v>
      </c>
      <c r="AB5" s="0" t="n">
        <f aca="false">$R$5/$H$5</f>
        <v>1.36002042459967</v>
      </c>
      <c r="AC5" s="0" t="n">
        <f aca="false">$S$5/$I$5</f>
        <v>1.14688631079968</v>
      </c>
    </row>
    <row r="6" customFormat="false" ht="25.35" hidden="false" customHeight="false" outlineLevel="0" collapsed="false">
      <c r="A6" s="2" t="s">
        <v>11</v>
      </c>
      <c r="B6" s="2" t="s">
        <v>64</v>
      </c>
      <c r="C6" s="2" t="s">
        <v>13</v>
      </c>
      <c r="D6" s="3" t="n">
        <v>0.3708589979238</v>
      </c>
      <c r="E6" s="3" t="n">
        <v>0.2805119112154</v>
      </c>
      <c r="F6" s="3" t="n">
        <v>0.1897690515352</v>
      </c>
      <c r="G6" s="3" t="n">
        <v>0.1280432328407</v>
      </c>
      <c r="H6" s="3" t="n">
        <v>0.0691081988099</v>
      </c>
      <c r="I6" s="3" t="n">
        <v>0.0218334597159</v>
      </c>
      <c r="K6" s="2" t="s">
        <v>11</v>
      </c>
      <c r="L6" s="2" t="s">
        <v>64</v>
      </c>
      <c r="M6" s="2" t="s">
        <v>13</v>
      </c>
      <c r="N6" s="3" t="n">
        <v>0.3115215610075</v>
      </c>
      <c r="O6" s="3" t="n">
        <v>0.2356300048541</v>
      </c>
      <c r="P6" s="3" t="n">
        <v>0.1595153888987</v>
      </c>
      <c r="Q6" s="3" t="n">
        <v>0.1078805065186</v>
      </c>
      <c r="R6" s="3" t="n">
        <v>0.0585652768879</v>
      </c>
      <c r="S6" s="3" t="n">
        <v>0.0191728002332</v>
      </c>
      <c r="U6" s="4" t="s">
        <v>62</v>
      </c>
      <c r="V6" s="4" t="s">
        <v>64</v>
      </c>
      <c r="W6" s="4" t="s">
        <v>13</v>
      </c>
      <c r="X6" s="0" t="n">
        <f aca="false">$N$6/$D$6</f>
        <v>0.840000007419283</v>
      </c>
      <c r="Y6" s="0" t="n">
        <f aca="false">$O$6/$E$6</f>
        <v>0.83999999797928</v>
      </c>
      <c r="Z6" s="0" t="n">
        <f aca="false">$P$6/$F$6</f>
        <v>0.840576414374457</v>
      </c>
      <c r="AA6" s="0" t="n">
        <f aca="false">$Q$6/$G$6</f>
        <v>0.842531886498174</v>
      </c>
      <c r="AB6" s="0" t="n">
        <f aca="false">$R$6/$H$6</f>
        <v>0.847443254149902</v>
      </c>
      <c r="AC6" s="0" t="n">
        <f aca="false">$S$6/$I$6</f>
        <v>0.878138439014207</v>
      </c>
    </row>
    <row r="7" customFormat="false" ht="37.3" hidden="false" customHeight="false" outlineLevel="0" collapsed="false">
      <c r="A7" s="2" t="s">
        <v>11</v>
      </c>
      <c r="B7" s="2" t="s">
        <v>65</v>
      </c>
      <c r="C7" s="2" t="s">
        <v>13</v>
      </c>
      <c r="D7" s="3" t="n">
        <v>0.000118909144</v>
      </c>
      <c r="E7" s="3" t="n">
        <v>0.0005603749999</v>
      </c>
      <c r="F7" s="3" t="n">
        <v>0.0006460707693</v>
      </c>
      <c r="G7" s="3" t="n">
        <v>0.0006995124846</v>
      </c>
      <c r="H7" s="3" t="n">
        <v>0.0014250382569</v>
      </c>
      <c r="I7" s="3" t="n">
        <v>0.0067542554196</v>
      </c>
      <c r="K7" s="2" t="s">
        <v>11</v>
      </c>
      <c r="L7" s="2" t="s">
        <v>65</v>
      </c>
      <c r="M7" s="2" t="s">
        <v>13</v>
      </c>
      <c r="N7" s="3" t="n">
        <v>0.0001189091399</v>
      </c>
      <c r="O7" s="3" t="n">
        <v>0.0005603749973</v>
      </c>
      <c r="P7" s="3" t="n">
        <v>0.0006460707836</v>
      </c>
      <c r="Q7" s="3" t="n">
        <v>0.0006995124784</v>
      </c>
      <c r="R7" s="3" t="n">
        <v>0.0014250382277</v>
      </c>
      <c r="S7" s="3" t="n">
        <v>0.0067542553601</v>
      </c>
      <c r="U7" s="4" t="s">
        <v>62</v>
      </c>
      <c r="V7" s="4" t="s">
        <v>65</v>
      </c>
      <c r="W7" s="4" t="s">
        <v>13</v>
      </c>
      <c r="X7" s="0" t="n">
        <f aca="false">$N$7/$D$7</f>
        <v>0.999999965519893</v>
      </c>
      <c r="Y7" s="0" t="n">
        <f aca="false">$O$7/$E$7</f>
        <v>0.999999995360249</v>
      </c>
      <c r="Z7" s="0" t="n">
        <f aca="false">$P$7/$F$7</f>
        <v>1.0000000221338</v>
      </c>
      <c r="AA7" s="0" t="n">
        <f aca="false">$Q$7/$G$7</f>
        <v>0.999999991136684</v>
      </c>
      <c r="AB7" s="0" t="n">
        <f aca="false">$R$7/$H$7</f>
        <v>0.999999979509322</v>
      </c>
      <c r="AC7" s="0" t="n">
        <f aca="false">$S$7/$I$7</f>
        <v>0.999999991190739</v>
      </c>
    </row>
    <row r="8" customFormat="false" ht="37.3" hidden="false" customHeight="false" outlineLevel="0" collapsed="false">
      <c r="A8" s="2" t="s">
        <v>11</v>
      </c>
      <c r="B8" s="2" t="s">
        <v>66</v>
      </c>
      <c r="C8" s="2" t="s">
        <v>16</v>
      </c>
      <c r="D8" s="3" t="n">
        <v>0</v>
      </c>
      <c r="E8" s="3" t="n">
        <v>0.0020027699378</v>
      </c>
      <c r="F8" s="3" t="n">
        <v>0.0041852141298</v>
      </c>
      <c r="G8" s="3" t="n">
        <v>0.0046403848408</v>
      </c>
      <c r="H8" s="3" t="n">
        <v>0.0044826337885</v>
      </c>
      <c r="I8" s="3" t="n">
        <v>1.6081434E-005</v>
      </c>
      <c r="K8" s="2" t="s">
        <v>11</v>
      </c>
      <c r="L8" s="2" t="s">
        <v>66</v>
      </c>
      <c r="M8" s="2" t="s">
        <v>16</v>
      </c>
      <c r="N8" s="3" t="n">
        <v>0</v>
      </c>
      <c r="O8" s="3" t="n">
        <v>0.0014539320309</v>
      </c>
      <c r="P8" s="3" t="n">
        <v>0.0030558188316</v>
      </c>
      <c r="Q8" s="3" t="n">
        <v>0.0033892168159</v>
      </c>
      <c r="R8" s="3" t="n">
        <v>0.0032743960996</v>
      </c>
      <c r="S8" s="3" t="n">
        <v>1.23215964E-005</v>
      </c>
      <c r="U8" s="4" t="s">
        <v>62</v>
      </c>
      <c r="V8" s="4" t="s">
        <v>66</v>
      </c>
      <c r="W8" s="4" t="s">
        <v>16</v>
      </c>
      <c r="X8" s="0" t="e">
        <f aca="false">$N$8/$D$8</f>
        <v>#DIV/0!</v>
      </c>
      <c r="Y8" s="0" t="n">
        <f aca="false">$O$8/$E$8</f>
        <v>0.725960582620445</v>
      </c>
      <c r="Z8" s="0" t="n">
        <f aca="false">$P$8/$F$8</f>
        <v>0.730146352570502</v>
      </c>
      <c r="AA8" s="0" t="n">
        <f aca="false">$Q$8/$G$8</f>
        <v>0.730374081498745</v>
      </c>
      <c r="AB8" s="0" t="n">
        <f aca="false">$R$8/$H$8</f>
        <v>0.73046254815647</v>
      </c>
      <c r="AC8" s="0" t="n">
        <f aca="false">$S$8/$I$8</f>
        <v>0.766200103796714</v>
      </c>
    </row>
    <row r="9" customFormat="false" ht="37.3" hidden="false" customHeight="false" outlineLevel="0" collapsed="false">
      <c r="A9" s="2" t="s">
        <v>11</v>
      </c>
      <c r="B9" s="2" t="s">
        <v>67</v>
      </c>
      <c r="C9" s="2" t="s">
        <v>14</v>
      </c>
      <c r="D9" s="3" t="n">
        <v>0.3172201484065</v>
      </c>
      <c r="E9" s="3" t="n">
        <v>2.6726492974128</v>
      </c>
      <c r="F9" s="3" t="n">
        <v>5.3296969918917</v>
      </c>
      <c r="G9" s="3" t="n">
        <v>6.4752279786768</v>
      </c>
      <c r="H9" s="3" t="n">
        <v>5.6910541563459</v>
      </c>
      <c r="I9" s="3" t="n">
        <v>0.818057122595</v>
      </c>
      <c r="K9" s="2" t="s">
        <v>11</v>
      </c>
      <c r="L9" s="2" t="s">
        <v>67</v>
      </c>
      <c r="M9" s="2" t="s">
        <v>14</v>
      </c>
      <c r="N9" s="3" t="n">
        <v>0.298597690745</v>
      </c>
      <c r="O9" s="3" t="n">
        <v>2.5087979382891</v>
      </c>
      <c r="P9" s="3" t="n">
        <v>4.9957794690837</v>
      </c>
      <c r="Q9" s="3" t="n">
        <v>6.0665577861457</v>
      </c>
      <c r="R9" s="3" t="n">
        <v>5.3349828911384</v>
      </c>
      <c r="S9" s="3" t="n">
        <v>0.7641182631459</v>
      </c>
      <c r="U9" s="4" t="s">
        <v>62</v>
      </c>
      <c r="V9" s="4" t="s">
        <v>67</v>
      </c>
      <c r="W9" s="4" t="s">
        <v>14</v>
      </c>
      <c r="X9" s="0" t="n">
        <f aca="false">$N$9/$D$9</f>
        <v>0.941294846008216</v>
      </c>
      <c r="Y9" s="0" t="n">
        <f aca="false">$O$9/$E$9</f>
        <v>0.938693281126591</v>
      </c>
      <c r="Z9" s="0" t="n">
        <f aca="false">$P$9/$F$9</f>
        <v>0.937347747289198</v>
      </c>
      <c r="AA9" s="0" t="n">
        <f aca="false">$Q$9/$G$9</f>
        <v>0.936887134495207</v>
      </c>
      <c r="AB9" s="0" t="n">
        <f aca="false">$R$9/$H$9</f>
        <v>0.937433161691062</v>
      </c>
      <c r="AC9" s="0" t="n">
        <f aca="false">$S$9/$I$9</f>
        <v>0.934064678420013</v>
      </c>
    </row>
    <row r="10" customFormat="false" ht="25.35" hidden="false" customHeight="false" outlineLevel="0" collapsed="false">
      <c r="A10" s="2" t="s">
        <v>11</v>
      </c>
      <c r="B10" s="2" t="s">
        <v>68</v>
      </c>
      <c r="C10" s="2" t="s">
        <v>16</v>
      </c>
      <c r="D10" s="3" t="n">
        <v>26.1770274291267</v>
      </c>
      <c r="E10" s="3" t="n">
        <v>20.2344614983677</v>
      </c>
      <c r="F10" s="3" t="n">
        <v>13.4818913218925</v>
      </c>
      <c r="G10" s="3" t="n">
        <v>8.3215024173062</v>
      </c>
      <c r="H10" s="3" t="n">
        <v>3.637846067172</v>
      </c>
      <c r="I10" s="3" t="n">
        <v>0.0096667944046</v>
      </c>
      <c r="K10" s="2" t="s">
        <v>11</v>
      </c>
      <c r="L10" s="2" t="s">
        <v>68</v>
      </c>
      <c r="M10" s="2" t="s">
        <v>16</v>
      </c>
      <c r="N10" s="3" t="n">
        <v>16.3947850392575</v>
      </c>
      <c r="O10" s="3" t="n">
        <v>12.6682356108853</v>
      </c>
      <c r="P10" s="3" t="n">
        <v>8.4505978181003</v>
      </c>
      <c r="Q10" s="3" t="n">
        <v>5.214693164855</v>
      </c>
      <c r="R10" s="3" t="n">
        <v>2.2784831982104</v>
      </c>
      <c r="S10" s="3" t="n">
        <v>0.0058910257492</v>
      </c>
      <c r="U10" s="4" t="s">
        <v>62</v>
      </c>
      <c r="V10" s="4" t="s">
        <v>68</v>
      </c>
      <c r="W10" s="4" t="s">
        <v>16</v>
      </c>
      <c r="X10" s="0" t="n">
        <f aca="false">$N$10/$D$10</f>
        <v>0.626304307608866</v>
      </c>
      <c r="Y10" s="0" t="n">
        <f aca="false">$O$10/$E$10</f>
        <v>0.626072288205309</v>
      </c>
      <c r="Z10" s="0" t="n">
        <f aca="false">$P$10/$F$10</f>
        <v>0.626811002724658</v>
      </c>
      <c r="AA10" s="0" t="n">
        <f aca="false">$Q$10/$G$10</f>
        <v>0.626652845045147</v>
      </c>
      <c r="AB10" s="0" t="n">
        <f aca="false">$R$10/$H$10</f>
        <v>0.626327545514221</v>
      </c>
      <c r="AC10" s="0" t="n">
        <f aca="false">$S$10/$I$10</f>
        <v>0.609408403927234</v>
      </c>
    </row>
    <row r="11" customFormat="false" ht="25.35" hidden="false" customHeight="false" outlineLevel="0" collapsed="false">
      <c r="A11" s="2" t="s">
        <v>11</v>
      </c>
      <c r="B11" s="2" t="s">
        <v>69</v>
      </c>
      <c r="C11" s="2" t="s">
        <v>14</v>
      </c>
      <c r="D11" s="3" t="n">
        <v>50.6765968451859</v>
      </c>
      <c r="E11" s="3" t="n">
        <v>48.5614570496457</v>
      </c>
      <c r="F11" s="3" t="n">
        <v>38.2790561724423</v>
      </c>
      <c r="G11" s="3" t="n">
        <v>27.9259040844112</v>
      </c>
      <c r="H11" s="3" t="n">
        <v>17.1350591152264</v>
      </c>
      <c r="I11" s="3" t="n">
        <v>0.7319884150698</v>
      </c>
      <c r="K11" s="2" t="s">
        <v>11</v>
      </c>
      <c r="L11" s="2" t="s">
        <v>69</v>
      </c>
      <c r="M11" s="2" t="s">
        <v>14</v>
      </c>
      <c r="N11" s="3" t="n">
        <v>40.2184639751753</v>
      </c>
      <c r="O11" s="3" t="n">
        <v>38.7601767473636</v>
      </c>
      <c r="P11" s="3" t="n">
        <v>30.8580361446951</v>
      </c>
      <c r="Q11" s="3" t="n">
        <v>22.8002202533908</v>
      </c>
      <c r="R11" s="3" t="n">
        <v>14.1861784781937</v>
      </c>
      <c r="S11" s="3" t="n">
        <v>0.620751042723</v>
      </c>
      <c r="U11" s="4" t="s">
        <v>62</v>
      </c>
      <c r="V11" s="4" t="s">
        <v>69</v>
      </c>
      <c r="W11" s="4" t="s">
        <v>14</v>
      </c>
      <c r="X11" s="0" t="n">
        <f aca="false">$N$11/$D$11</f>
        <v>0.793629929374311</v>
      </c>
      <c r="Y11" s="0" t="n">
        <f aca="false">$O$11/$E$11</f>
        <v>0.798167499540593</v>
      </c>
      <c r="Z11" s="0" t="n">
        <f aca="false">$P$11/$F$11</f>
        <v>0.806133672828388</v>
      </c>
      <c r="AA11" s="0" t="n">
        <f aca="false">$Q$11/$G$11</f>
        <v>0.816454148967673</v>
      </c>
      <c r="AB11" s="0" t="n">
        <f aca="false">$R$11/$H$11</f>
        <v>0.82790367881414</v>
      </c>
      <c r="AC11" s="0" t="n">
        <f aca="false">$S$11/$I$11</f>
        <v>0.848033971499135</v>
      </c>
    </row>
    <row r="12" customFormat="false" ht="13.4" hidden="false" customHeight="false" outlineLevel="0" collapsed="false">
      <c r="A12" s="2" t="s">
        <v>11</v>
      </c>
      <c r="B12" s="2" t="s">
        <v>70</v>
      </c>
      <c r="C12" s="2" t="s">
        <v>13</v>
      </c>
      <c r="D12" s="3" t="n">
        <v>0.4469240524513</v>
      </c>
      <c r="E12" s="3" t="n">
        <v>0.3851493216837</v>
      </c>
      <c r="F12" s="3" t="n">
        <v>0.3902667377908</v>
      </c>
      <c r="G12" s="3" t="n">
        <v>0.4829932487225</v>
      </c>
      <c r="H12" s="3" t="n">
        <v>0.6343834503203</v>
      </c>
      <c r="I12" s="3" t="n">
        <v>0.3113221499139</v>
      </c>
      <c r="K12" s="2" t="s">
        <v>11</v>
      </c>
      <c r="L12" s="2" t="s">
        <v>70</v>
      </c>
      <c r="M12" s="2" t="s">
        <v>13</v>
      </c>
      <c r="N12" s="3" t="n">
        <v>0.922629985094</v>
      </c>
      <c r="O12" s="3" t="n">
        <v>0.7951022585467</v>
      </c>
      <c r="P12" s="3" t="n">
        <v>0.8157736144816</v>
      </c>
      <c r="Q12" s="3" t="n">
        <v>1.0285670896252</v>
      </c>
      <c r="R12" s="3" t="n">
        <v>1.3652636648986</v>
      </c>
      <c r="S12" s="3" t="n">
        <v>0.6741320708093</v>
      </c>
      <c r="U12" s="4" t="s">
        <v>62</v>
      </c>
      <c r="V12" s="4" t="s">
        <v>70</v>
      </c>
      <c r="W12" s="4" t="s">
        <v>13</v>
      </c>
      <c r="X12" s="0" t="n">
        <f aca="false">$N$12/$D$12</f>
        <v>2.06439993558981</v>
      </c>
      <c r="Y12" s="0" t="n">
        <f aca="false">$O$12/$E$12</f>
        <v>2.06439999704756</v>
      </c>
      <c r="Z12" s="0" t="n">
        <f aca="false">$P$12/$F$12</f>
        <v>2.09029757211564</v>
      </c>
      <c r="AA12" s="0" t="n">
        <f aca="false">$Q$12/$G$12</f>
        <v>2.12956825451644</v>
      </c>
      <c r="AB12" s="0" t="n">
        <f aca="false">$R$12/$H$12</f>
        <v>2.15211109969732</v>
      </c>
      <c r="AC12" s="0" t="n">
        <f aca="false">$S$12/$I$12</f>
        <v>2.16538422015825</v>
      </c>
    </row>
    <row r="13" customFormat="false" ht="25.35" hidden="false" customHeight="false" outlineLevel="0" collapsed="false">
      <c r="A13" s="2" t="s">
        <v>11</v>
      </c>
      <c r="B13" s="2" t="s">
        <v>71</v>
      </c>
      <c r="C13" s="2" t="s">
        <v>13</v>
      </c>
      <c r="D13" s="3" t="n">
        <v>1.343654E-007</v>
      </c>
      <c r="E13" s="3" t="n">
        <v>3.51627926E-005</v>
      </c>
      <c r="F13" s="3" t="n">
        <v>0.0036157481926</v>
      </c>
      <c r="G13" s="3" t="n">
        <v>0.0121471668007</v>
      </c>
      <c r="H13" s="3" t="n">
        <v>0.0157420970093</v>
      </c>
      <c r="I13" s="3" t="n">
        <v>0.0021107587342</v>
      </c>
      <c r="K13" s="2" t="s">
        <v>11</v>
      </c>
      <c r="L13" s="2" t="s">
        <v>71</v>
      </c>
      <c r="M13" s="2" t="s">
        <v>13</v>
      </c>
      <c r="N13" s="3" t="n">
        <v>3.819335E-007</v>
      </c>
      <c r="O13" s="3" t="n">
        <v>9.99502375E-005</v>
      </c>
      <c r="P13" s="3" t="n">
        <v>0.0102777643293</v>
      </c>
      <c r="Q13" s="3" t="n">
        <v>0.0345283196212</v>
      </c>
      <c r="R13" s="3" t="n">
        <v>0.044746915445</v>
      </c>
      <c r="S13" s="3" t="n">
        <v>0.0059998316873</v>
      </c>
      <c r="U13" s="4" t="s">
        <v>62</v>
      </c>
      <c r="V13" s="4" t="s">
        <v>71</v>
      </c>
      <c r="W13" s="4" t="s">
        <v>13</v>
      </c>
      <c r="X13" s="0" t="n">
        <f aca="false">$N$13/$D$13</f>
        <v>2.84249888736237</v>
      </c>
      <c r="Y13" s="0" t="n">
        <f aca="false">$O$13/$E$13</f>
        <v>2.84249998676157</v>
      </c>
      <c r="Z13" s="0" t="n">
        <f aca="false">$P$13/$F$13</f>
        <v>2.84250002539848</v>
      </c>
      <c r="AA13" s="0" t="n">
        <f aca="false">$Q$13/$G$13</f>
        <v>2.84249983454662</v>
      </c>
      <c r="AB13" s="0" t="n">
        <f aca="false">$R$13/$H$13</f>
        <v>2.84250029831253</v>
      </c>
      <c r="AC13" s="0" t="n">
        <f aca="false">$S$13/$I$13</f>
        <v>2.84249999305297</v>
      </c>
    </row>
    <row r="14" customFormat="false" ht="25.35" hidden="false" customHeight="false" outlineLevel="0" collapsed="false">
      <c r="A14" s="2" t="s">
        <v>11</v>
      </c>
      <c r="B14" s="2" t="s">
        <v>72</v>
      </c>
      <c r="C14" s="2" t="s">
        <v>13</v>
      </c>
      <c r="D14" s="3" t="n">
        <v>13.1231562971184</v>
      </c>
      <c r="E14" s="3" t="n">
        <v>11.6600665342601</v>
      </c>
      <c r="F14" s="3" t="n">
        <v>9.0544549064663</v>
      </c>
      <c r="G14" s="3" t="n">
        <v>7.260626475969</v>
      </c>
      <c r="H14" s="3" t="n">
        <v>5.5190678808205</v>
      </c>
      <c r="I14" s="3" t="n">
        <v>1.7555599013024</v>
      </c>
      <c r="K14" s="2" t="s">
        <v>11</v>
      </c>
      <c r="L14" s="2" t="s">
        <v>72</v>
      </c>
      <c r="M14" s="2" t="s">
        <v>13</v>
      </c>
      <c r="N14" s="3" t="n">
        <v>12.0661862156585</v>
      </c>
      <c r="O14" s="3" t="n">
        <v>10.721744450388</v>
      </c>
      <c r="P14" s="3" t="n">
        <v>8.3499716444944</v>
      </c>
      <c r="Q14" s="3" t="n">
        <v>6.7328312818969</v>
      </c>
      <c r="R14" s="3" t="n">
        <v>5.1581585530772</v>
      </c>
      <c r="S14" s="3" t="n">
        <v>1.6899174676275</v>
      </c>
      <c r="U14" s="4" t="s">
        <v>62</v>
      </c>
      <c r="V14" s="4" t="s">
        <v>72</v>
      </c>
      <c r="W14" s="4" t="s">
        <v>13</v>
      </c>
      <c r="X14" s="0" t="n">
        <f aca="false">$N$14/$D$14</f>
        <v>0.919457632178625</v>
      </c>
      <c r="Y14" s="0" t="n">
        <f aca="false">$O$14/$E$14</f>
        <v>0.919526867096763</v>
      </c>
      <c r="Z14" s="0" t="n">
        <f aca="false">$P$14/$F$14</f>
        <v>0.922194845603705</v>
      </c>
      <c r="AA14" s="0" t="n">
        <f aca="false">$Q$14/$G$14</f>
        <v>0.927307210222289</v>
      </c>
      <c r="AB14" s="0" t="n">
        <f aca="false">$R$14/$H$14</f>
        <v>0.934606832976723</v>
      </c>
      <c r="AC14" s="0" t="n">
        <f aca="false">$S$14/$I$14</f>
        <v>0.962608832870811</v>
      </c>
    </row>
    <row r="15" customFormat="false" ht="37.3" hidden="false" customHeight="false" outlineLevel="0" collapsed="false">
      <c r="A15" s="2" t="s">
        <v>11</v>
      </c>
      <c r="B15" s="2" t="s">
        <v>73</v>
      </c>
      <c r="C15" s="2" t="s">
        <v>13</v>
      </c>
      <c r="D15" s="3" t="n">
        <v>0.0685389095634</v>
      </c>
      <c r="E15" s="3" t="n">
        <v>0.3585183946041</v>
      </c>
      <c r="F15" s="3" t="n">
        <v>0.5731197651475</v>
      </c>
      <c r="G15" s="3" t="n">
        <v>0.7317228473024</v>
      </c>
      <c r="H15" s="3" t="n">
        <v>0.8947947392579</v>
      </c>
      <c r="I15" s="3" t="n">
        <v>0.5234506130253</v>
      </c>
      <c r="K15" s="2" t="s">
        <v>11</v>
      </c>
      <c r="L15" s="2" t="s">
        <v>73</v>
      </c>
      <c r="M15" s="2" t="s">
        <v>13</v>
      </c>
      <c r="N15" s="3" t="n">
        <v>0.0685388998541</v>
      </c>
      <c r="O15" s="3" t="n">
        <v>0.358518340694</v>
      </c>
      <c r="P15" s="3" t="n">
        <v>0.5731196962759</v>
      </c>
      <c r="Q15" s="3" t="n">
        <v>0.7317227578659</v>
      </c>
      <c r="R15" s="3" t="n">
        <v>0.8947937794851</v>
      </c>
      <c r="S15" s="3" t="n">
        <v>0.523446897096</v>
      </c>
      <c r="U15" s="4" t="s">
        <v>62</v>
      </c>
      <c r="V15" s="4" t="s">
        <v>73</v>
      </c>
      <c r="W15" s="4" t="s">
        <v>13</v>
      </c>
      <c r="X15" s="0" t="n">
        <f aca="false">$N$15/$D$15</f>
        <v>0.999999858338861</v>
      </c>
      <c r="Y15" s="0" t="n">
        <f aca="false">$O$15/$E$15</f>
        <v>0.999999849630867</v>
      </c>
      <c r="Z15" s="0" t="n">
        <f aca="false">$P$15/$F$15</f>
        <v>0.999999879830353</v>
      </c>
      <c r="AA15" s="0" t="n">
        <f aca="false">$Q$15/$G$15</f>
        <v>0.999999877772711</v>
      </c>
      <c r="AB15" s="0" t="n">
        <f aca="false">$R$15/$H$15</f>
        <v>0.999998927382161</v>
      </c>
      <c r="AC15" s="0" t="n">
        <f aca="false">$S$15/$I$15</f>
        <v>0.999992901089028</v>
      </c>
    </row>
    <row r="16" customFormat="false" ht="13.4" hidden="false" customHeight="false" outlineLevel="0" collapsed="false">
      <c r="A16" s="2" t="s">
        <v>11</v>
      </c>
      <c r="B16" s="2" t="s">
        <v>74</v>
      </c>
      <c r="C16" s="2" t="s">
        <v>13</v>
      </c>
      <c r="D16" s="3" t="n">
        <v>2.5100472782002</v>
      </c>
      <c r="E16" s="3" t="n">
        <v>2.6684762261112</v>
      </c>
      <c r="F16" s="3" t="n">
        <v>2.8824437477971</v>
      </c>
      <c r="G16" s="3" t="n">
        <v>3.5479739980358</v>
      </c>
      <c r="H16" s="3" t="n">
        <v>4.3594101256707</v>
      </c>
      <c r="I16" s="3" t="n">
        <v>5.1988536232727</v>
      </c>
      <c r="K16" s="2" t="s">
        <v>11</v>
      </c>
      <c r="L16" s="2" t="s">
        <v>74</v>
      </c>
      <c r="M16" s="2" t="s">
        <v>13</v>
      </c>
      <c r="N16" s="3" t="n">
        <v>6.2598584509211</v>
      </c>
      <c r="O16" s="3" t="n">
        <v>6.665280480052</v>
      </c>
      <c r="P16" s="3" t="n">
        <v>7.2631568476214</v>
      </c>
      <c r="Q16" s="3" t="n">
        <v>9.0437376269092</v>
      </c>
      <c r="R16" s="3" t="n">
        <v>11.1719714841054</v>
      </c>
      <c r="S16" s="3" t="n">
        <v>13.3888399285239</v>
      </c>
      <c r="U16" s="4" t="s">
        <v>62</v>
      </c>
      <c r="V16" s="4" t="s">
        <v>74</v>
      </c>
      <c r="W16" s="4" t="s">
        <v>13</v>
      </c>
      <c r="X16" s="0" t="n">
        <f aca="false">$N$16/$D$16</f>
        <v>2.49392053499871</v>
      </c>
      <c r="Y16" s="0" t="n">
        <f aca="false">$O$16/$E$16</f>
        <v>2.49778522095563</v>
      </c>
      <c r="Z16" s="0" t="n">
        <f aca="false">$P$16/$F$16</f>
        <v>2.51979135869425</v>
      </c>
      <c r="AA16" s="0" t="n">
        <f aca="false">$Q$16/$G$16</f>
        <v>2.54898644463458</v>
      </c>
      <c r="AB16" s="0" t="n">
        <f aca="false">$R$16/$H$16</f>
        <v>2.56272549772696</v>
      </c>
      <c r="AC16" s="0" t="n">
        <f aca="false">$S$16/$I$16</f>
        <v>2.57534466225182</v>
      </c>
    </row>
    <row r="17" customFormat="false" ht="25.35" hidden="false" customHeight="false" outlineLevel="0" collapsed="false">
      <c r="A17" s="2" t="s">
        <v>11</v>
      </c>
      <c r="B17" s="2" t="s">
        <v>75</v>
      </c>
      <c r="C17" s="2" t="s">
        <v>13</v>
      </c>
      <c r="D17" s="3" t="n">
        <v>0.0008881396409</v>
      </c>
      <c r="E17" s="3" t="n">
        <v>0.0082130010656</v>
      </c>
      <c r="F17" s="3" t="n">
        <v>0.0141850565214</v>
      </c>
      <c r="G17" s="3" t="n">
        <v>0.0326515961391</v>
      </c>
      <c r="H17" s="3" t="n">
        <v>0.0827104001512</v>
      </c>
      <c r="I17" s="3" t="n">
        <v>0.2605052695255</v>
      </c>
      <c r="K17" s="2" t="s">
        <v>11</v>
      </c>
      <c r="L17" s="2" t="s">
        <v>75</v>
      </c>
      <c r="M17" s="2" t="s">
        <v>13</v>
      </c>
      <c r="N17" s="3" t="n">
        <v>0.002648489333</v>
      </c>
      <c r="O17" s="3" t="n">
        <v>0.0241528872263</v>
      </c>
      <c r="P17" s="3" t="n">
        <v>0.0422323495018</v>
      </c>
      <c r="Q17" s="3" t="n">
        <v>0.0977883347281</v>
      </c>
      <c r="R17" s="3" t="n">
        <v>0.2473254919355</v>
      </c>
      <c r="S17" s="3" t="n">
        <v>0.7611173167209</v>
      </c>
      <c r="U17" s="4" t="s">
        <v>62</v>
      </c>
      <c r="V17" s="4" t="s">
        <v>75</v>
      </c>
      <c r="W17" s="4" t="s">
        <v>13</v>
      </c>
      <c r="X17" s="0" t="n">
        <f aca="false">$N$17/$D$17</f>
        <v>2.98206409334026</v>
      </c>
      <c r="Y17" s="0" t="n">
        <f aca="false">$O$17/$E$17</f>
        <v>2.94081140783774</v>
      </c>
      <c r="Z17" s="0" t="n">
        <f aca="false">$P$17/$F$17</f>
        <v>2.97724224348962</v>
      </c>
      <c r="AA17" s="0" t="n">
        <f aca="false">$Q$17/$G$17</f>
        <v>2.99490212703566</v>
      </c>
      <c r="AB17" s="0" t="n">
        <f aca="false">$R$17/$H$17</f>
        <v>2.99025867948133</v>
      </c>
      <c r="AC17" s="0" t="n">
        <f aca="false">$S$17/$I$17</f>
        <v>2.92169643288692</v>
      </c>
    </row>
    <row r="18" customFormat="false" ht="13.4" hidden="false" customHeight="false" outlineLevel="0" collapsed="false">
      <c r="A18" s="2" t="s">
        <v>11</v>
      </c>
      <c r="B18" s="2" t="s">
        <v>76</v>
      </c>
      <c r="C18" s="2" t="s">
        <v>13</v>
      </c>
      <c r="D18" s="3" t="n">
        <v>1.1763381023027</v>
      </c>
      <c r="E18" s="3" t="n">
        <v>2.0474266812311</v>
      </c>
      <c r="F18" s="3" t="n">
        <v>2.600775430773</v>
      </c>
      <c r="G18" s="3" t="n">
        <v>3.1253104935403</v>
      </c>
      <c r="H18" s="3" t="n">
        <v>3.5650560150457</v>
      </c>
      <c r="I18" s="3" t="n">
        <v>2.8047312630589</v>
      </c>
      <c r="K18" s="2" t="s">
        <v>11</v>
      </c>
      <c r="L18" s="2" t="s">
        <v>76</v>
      </c>
      <c r="M18" s="2" t="s">
        <v>13</v>
      </c>
      <c r="N18" s="3" t="n">
        <v>2.9404139078902</v>
      </c>
      <c r="O18" s="3" t="n">
        <v>5.1133702774517</v>
      </c>
      <c r="P18" s="3" t="n">
        <v>6.4941333433231</v>
      </c>
      <c r="Q18" s="3" t="n">
        <v>7.8038809233077</v>
      </c>
      <c r="R18" s="3" t="n">
        <v>8.900248931085</v>
      </c>
      <c r="S18" s="3" t="n">
        <v>6.9995297885668</v>
      </c>
      <c r="U18" s="4" t="s">
        <v>62</v>
      </c>
      <c r="V18" s="4" t="s">
        <v>76</v>
      </c>
      <c r="W18" s="4" t="s">
        <v>13</v>
      </c>
      <c r="X18" s="0" t="n">
        <f aca="false">$N$18/$D$18</f>
        <v>2.4996333130197</v>
      </c>
      <c r="Y18" s="0" t="n">
        <f aca="false">$O$18/$E$18</f>
        <v>2.49746197230226</v>
      </c>
      <c r="Z18" s="0" t="n">
        <f aca="false">$P$18/$F$18</f>
        <v>2.49699888213452</v>
      </c>
      <c r="AA18" s="0" t="n">
        <f aca="false">$Q$18/$G$18</f>
        <v>2.49699379931611</v>
      </c>
      <c r="AB18" s="0" t="n">
        <f aca="false">$R$18/$H$18</f>
        <v>2.49652428840474</v>
      </c>
      <c r="AC18" s="0" t="n">
        <f aca="false">$S$18/$I$18</f>
        <v>2.49561513459688</v>
      </c>
    </row>
    <row r="19" customFormat="false" ht="25.35" hidden="false" customHeight="false" outlineLevel="0" collapsed="false">
      <c r="A19" s="2" t="s">
        <v>11</v>
      </c>
      <c r="B19" s="2" t="s">
        <v>77</v>
      </c>
      <c r="C19" s="2" t="s">
        <v>13</v>
      </c>
      <c r="D19" s="3" t="n">
        <v>0.0295987929377</v>
      </c>
      <c r="E19" s="3" t="n">
        <v>0.1777364871296</v>
      </c>
      <c r="F19" s="3" t="n">
        <v>0.3136151486109</v>
      </c>
      <c r="G19" s="3" t="n">
        <v>0.439182073929</v>
      </c>
      <c r="H19" s="3" t="n">
        <v>0.5426382232538</v>
      </c>
      <c r="I19" s="3" t="n">
        <v>0.4862795161392</v>
      </c>
      <c r="K19" s="2" t="s">
        <v>11</v>
      </c>
      <c r="L19" s="2" t="s">
        <v>77</v>
      </c>
      <c r="M19" s="2" t="s">
        <v>13</v>
      </c>
      <c r="N19" s="3" t="n">
        <v>0.0864458320734</v>
      </c>
      <c r="O19" s="3" t="n">
        <v>0.5194742230412</v>
      </c>
      <c r="P19" s="3" t="n">
        <v>0.9170830420669</v>
      </c>
      <c r="Q19" s="3" t="n">
        <v>1.2852984904748</v>
      </c>
      <c r="R19" s="3" t="n">
        <v>1.5896628972803</v>
      </c>
      <c r="S19" s="3" t="n">
        <v>1.4289128605929</v>
      </c>
      <c r="U19" s="4" t="s">
        <v>62</v>
      </c>
      <c r="V19" s="4" t="s">
        <v>77</v>
      </c>
      <c r="W19" s="4" t="s">
        <v>13</v>
      </c>
      <c r="X19" s="0" t="n">
        <f aca="false">$N$19/$D$19</f>
        <v>2.92058639875459</v>
      </c>
      <c r="Y19" s="0" t="n">
        <f aca="false">$O$19/$E$19</f>
        <v>2.92272133556018</v>
      </c>
      <c r="Z19" s="0" t="n">
        <f aca="false">$P$19/$F$19</f>
        <v>2.92423068888397</v>
      </c>
      <c r="AA19" s="0" t="n">
        <f aca="false">$Q$19/$G$19</f>
        <v>2.92657320681669</v>
      </c>
      <c r="AB19" s="0" t="n">
        <f aca="false">$R$19/$H$19</f>
        <v>2.92950778098208</v>
      </c>
      <c r="AC19" s="0" t="n">
        <f aca="false">$S$19/$I$19</f>
        <v>2.93845990457856</v>
      </c>
    </row>
    <row r="20" customFormat="false" ht="13.4" hidden="false" customHeight="false" outlineLevel="0" collapsed="false">
      <c r="A20" s="2" t="s">
        <v>11</v>
      </c>
      <c r="B20" s="2" t="s">
        <v>78</v>
      </c>
      <c r="C20" s="2" t="s">
        <v>14</v>
      </c>
      <c r="D20" s="3" t="n">
        <v>1.6610036035823</v>
      </c>
      <c r="E20" s="3" t="n">
        <v>1.4134767046234</v>
      </c>
      <c r="F20" s="3" t="n">
        <v>1.0833861413462</v>
      </c>
      <c r="G20" s="3" t="n">
        <v>0.7780038697661</v>
      </c>
      <c r="H20" s="3" t="n">
        <v>0.4747975765468</v>
      </c>
      <c r="I20" s="3" t="n">
        <v>0.030252351954</v>
      </c>
      <c r="K20" s="2" t="s">
        <v>11</v>
      </c>
      <c r="L20" s="2" t="s">
        <v>78</v>
      </c>
      <c r="M20" s="2" t="s">
        <v>14</v>
      </c>
      <c r="N20" s="3" t="n">
        <v>1.1930479827124</v>
      </c>
      <c r="O20" s="3" t="n">
        <v>1.019192145566</v>
      </c>
      <c r="P20" s="3" t="n">
        <v>0.7847847294995</v>
      </c>
      <c r="Q20" s="3" t="n">
        <v>0.5673814961456</v>
      </c>
      <c r="R20" s="3" t="n">
        <v>0.3504304782607</v>
      </c>
      <c r="S20" s="3" t="n">
        <v>0.0234224256248</v>
      </c>
      <c r="U20" s="4" t="s">
        <v>62</v>
      </c>
      <c r="V20" s="4" t="s">
        <v>78</v>
      </c>
      <c r="W20" s="4" t="s">
        <v>14</v>
      </c>
      <c r="X20" s="0" t="n">
        <f aca="false">$N$20/$D$20</f>
        <v>0.718269352420033</v>
      </c>
      <c r="Y20" s="0" t="n">
        <f aca="false">$O$20/$E$20</f>
        <v>0.721053373028563</v>
      </c>
      <c r="Z20" s="0" t="n">
        <f aca="false">$P$20/$F$20</f>
        <v>0.724381362793083</v>
      </c>
      <c r="AA20" s="0" t="n">
        <f aca="false">$Q$20/$G$20</f>
        <v>0.729278501296116</v>
      </c>
      <c r="AB20" s="0" t="n">
        <f aca="false">$R$20/$H$20</f>
        <v>0.738062904215685</v>
      </c>
      <c r="AC20" s="0" t="n">
        <f aca="false">$S$20/$I$20</f>
        <v>0.774234864793812</v>
      </c>
    </row>
    <row r="21" customFormat="false" ht="25.35" hidden="false" customHeight="false" outlineLevel="0" collapsed="false">
      <c r="A21" s="2" t="s">
        <v>11</v>
      </c>
      <c r="B21" s="2" t="s">
        <v>79</v>
      </c>
      <c r="C21" s="2" t="s">
        <v>14</v>
      </c>
      <c r="D21" s="3" t="n">
        <v>0.0640216604456</v>
      </c>
      <c r="E21" s="3" t="n">
        <v>0.3497791306528</v>
      </c>
      <c r="F21" s="3" t="n">
        <v>0.5437294893647</v>
      </c>
      <c r="G21" s="3" t="n">
        <v>0.6424674517915</v>
      </c>
      <c r="H21" s="3" t="n">
        <v>0.6651501076397</v>
      </c>
      <c r="I21" s="3" t="n">
        <v>0.0909320023962</v>
      </c>
      <c r="K21" s="2" t="s">
        <v>11</v>
      </c>
      <c r="L21" s="2" t="s">
        <v>79</v>
      </c>
      <c r="M21" s="2" t="s">
        <v>14</v>
      </c>
      <c r="N21" s="3" t="n">
        <v>0.0581582958805</v>
      </c>
      <c r="O21" s="3" t="n">
        <v>0.3173330860714</v>
      </c>
      <c r="P21" s="3" t="n">
        <v>0.4930530083577</v>
      </c>
      <c r="Q21" s="3" t="n">
        <v>0.5822728556954</v>
      </c>
      <c r="R21" s="3" t="n">
        <v>0.602784542456</v>
      </c>
      <c r="S21" s="3" t="n">
        <v>0.0824010194122</v>
      </c>
      <c r="U21" s="4" t="s">
        <v>62</v>
      </c>
      <c r="V21" s="4" t="s">
        <v>79</v>
      </c>
      <c r="W21" s="4" t="s">
        <v>14</v>
      </c>
      <c r="X21" s="0" t="n">
        <f aca="false">$N$21/$D$21</f>
        <v>0.908415924793419</v>
      </c>
      <c r="Y21" s="0" t="n">
        <f aca="false">$O$21/$E$21</f>
        <v>0.907238477833582</v>
      </c>
      <c r="Z21" s="0" t="n">
        <f aca="false">$P$21/$F$21</f>
        <v>0.906798358378151</v>
      </c>
      <c r="AA21" s="0" t="n">
        <f aca="false">$Q$21/$G$21</f>
        <v>0.906307166334654</v>
      </c>
      <c r="AB21" s="0" t="n">
        <f aca="false">$R$21/$H$21</f>
        <v>0.906238359631323</v>
      </c>
      <c r="AC21" s="0" t="n">
        <f aca="false">$S$21/$I$21</f>
        <v>0.906182831575295</v>
      </c>
    </row>
    <row r="22" customFormat="false" ht="13.4" hidden="false" customHeight="false" outlineLevel="0" collapsed="false">
      <c r="A22" s="2" t="s">
        <v>11</v>
      </c>
      <c r="B22" s="2" t="s">
        <v>80</v>
      </c>
      <c r="C22" s="2" t="s">
        <v>13</v>
      </c>
      <c r="D22" s="3" t="n">
        <v>0.3199835993629</v>
      </c>
      <c r="E22" s="3" t="n">
        <v>0.2522755999402</v>
      </c>
      <c r="F22" s="3" t="n">
        <v>0.1805431846225</v>
      </c>
      <c r="G22" s="3" t="n">
        <v>0.1164258212796</v>
      </c>
      <c r="H22" s="3" t="n">
        <v>0.0648204269617</v>
      </c>
      <c r="I22" s="3" t="n">
        <v>0.0647649149602</v>
      </c>
      <c r="K22" s="2" t="s">
        <v>11</v>
      </c>
      <c r="L22" s="2" t="s">
        <v>80</v>
      </c>
      <c r="M22" s="2" t="s">
        <v>13</v>
      </c>
      <c r="N22" s="3" t="n">
        <v>0.3359827636334</v>
      </c>
      <c r="O22" s="3" t="n">
        <v>0.2648894220136</v>
      </c>
      <c r="P22" s="3" t="n">
        <v>0.189570861507</v>
      </c>
      <c r="Q22" s="3" t="n">
        <v>0.1223040957616</v>
      </c>
      <c r="R22" s="3" t="n">
        <v>0.0685268381877</v>
      </c>
      <c r="S22" s="3" t="n">
        <v>0.0708392514645</v>
      </c>
      <c r="U22" s="4" t="s">
        <v>62</v>
      </c>
      <c r="V22" s="4" t="s">
        <v>80</v>
      </c>
      <c r="W22" s="4" t="s">
        <v>13</v>
      </c>
      <c r="X22" s="0" t="n">
        <f aca="false">$N$22/$D$22</f>
        <v>1.04999995094235</v>
      </c>
      <c r="Y22" s="0" t="n">
        <f aca="false">$O$22/$E$22</f>
        <v>1.05000016678739</v>
      </c>
      <c r="Z22" s="0" t="n">
        <f aca="false">$P$22/$F$22</f>
        <v>1.05000286719976</v>
      </c>
      <c r="AA22" s="0" t="n">
        <f aca="false">$Q$22/$G$22</f>
        <v>1.05048943969124</v>
      </c>
      <c r="AB22" s="0" t="n">
        <f aca="false">$R$22/$H$22</f>
        <v>1.05717967930372</v>
      </c>
      <c r="AC22" s="0" t="n">
        <f aca="false">$S$22/$I$22</f>
        <v>1.09379054242614</v>
      </c>
    </row>
    <row r="23" customFormat="false" ht="13.4" hidden="false" customHeight="false" outlineLevel="0" collapsed="false">
      <c r="A23" s="2" t="s">
        <v>11</v>
      </c>
      <c r="B23" s="2" t="s">
        <v>80</v>
      </c>
      <c r="C23" s="2" t="s">
        <v>14</v>
      </c>
      <c r="D23" s="3" t="n">
        <v>1.755610446136</v>
      </c>
      <c r="E23" s="3" t="n">
        <v>2.1800449409436</v>
      </c>
      <c r="F23" s="3" t="n">
        <v>2.3122526339779</v>
      </c>
      <c r="G23" s="3" t="n">
        <v>2.2210102714974</v>
      </c>
      <c r="H23" s="3" t="n">
        <v>1.9187205540003</v>
      </c>
      <c r="I23" s="3" t="n">
        <v>0.1599297797865</v>
      </c>
      <c r="K23" s="2" t="s">
        <v>11</v>
      </c>
      <c r="L23" s="2" t="s">
        <v>80</v>
      </c>
      <c r="M23" s="2" t="s">
        <v>14</v>
      </c>
      <c r="N23" s="3" t="n">
        <v>1.8433910517406</v>
      </c>
      <c r="O23" s="3" t="n">
        <v>2.2890471869349</v>
      </c>
      <c r="P23" s="3" t="n">
        <v>2.4438852034935</v>
      </c>
      <c r="Q23" s="3" t="n">
        <v>2.3644184194403</v>
      </c>
      <c r="R23" s="3" t="n">
        <v>2.0511204750421</v>
      </c>
      <c r="S23" s="3" t="n">
        <v>0.1757858438862</v>
      </c>
      <c r="U23" s="4" t="s">
        <v>62</v>
      </c>
      <c r="V23" s="4" t="s">
        <v>80</v>
      </c>
      <c r="W23" s="4" t="s">
        <v>14</v>
      </c>
      <c r="X23" s="0" t="n">
        <f aca="false">$N$23/$D$23</f>
        <v>1.05000004744663</v>
      </c>
      <c r="Y23" s="0" t="n">
        <f aca="false">$O$23/$E$23</f>
        <v>1.04999999951566</v>
      </c>
      <c r="Z23" s="0" t="n">
        <f aca="false">$P$23/$F$23</f>
        <v>1.0569282817895</v>
      </c>
      <c r="AA23" s="0" t="n">
        <f aca="false">$Q$23/$G$23</f>
        <v>1.06456888101027</v>
      </c>
      <c r="AB23" s="0" t="n">
        <f aca="false">$R$23/$H$23</f>
        <v>1.06900427514875</v>
      </c>
      <c r="AC23" s="0" t="n">
        <f aca="false">$S$23/$I$23</f>
        <v>1.09914391254004</v>
      </c>
    </row>
    <row r="24" customFormat="false" ht="13.4" hidden="false" customHeight="false" outlineLevel="0" collapsed="false">
      <c r="A24" s="2" t="s">
        <v>11</v>
      </c>
      <c r="B24" s="2" t="s">
        <v>80</v>
      </c>
      <c r="C24" s="2" t="s">
        <v>16</v>
      </c>
      <c r="D24" s="3" t="n">
        <v>1.112542297151</v>
      </c>
      <c r="E24" s="3" t="n">
        <v>0.869831632134</v>
      </c>
      <c r="F24" s="3" t="n">
        <v>0.5970961167236</v>
      </c>
      <c r="G24" s="3" t="n">
        <v>0.359452043859</v>
      </c>
      <c r="H24" s="3" t="n">
        <v>0.1519706818855</v>
      </c>
      <c r="I24" s="3" t="n">
        <v>0.0003388269421</v>
      </c>
      <c r="K24" s="2" t="s">
        <v>11</v>
      </c>
      <c r="L24" s="2" t="s">
        <v>80</v>
      </c>
      <c r="M24" s="2" t="s">
        <v>16</v>
      </c>
      <c r="N24" s="3" t="n">
        <v>1.1681694788263</v>
      </c>
      <c r="O24" s="3" t="n">
        <v>0.9133232659952</v>
      </c>
      <c r="P24" s="3" t="n">
        <v>0.6269508977914</v>
      </c>
      <c r="Q24" s="3" t="n">
        <v>0.3774246254927</v>
      </c>
      <c r="R24" s="3" t="n">
        <v>0.1595692156437</v>
      </c>
      <c r="S24" s="3" t="n">
        <v>0.0003557682905</v>
      </c>
      <c r="U24" s="4" t="s">
        <v>62</v>
      </c>
      <c r="V24" s="4" t="s">
        <v>80</v>
      </c>
      <c r="W24" s="4" t="s">
        <v>16</v>
      </c>
      <c r="X24" s="0" t="n">
        <f aca="false">$N$24/$D$24</f>
        <v>1.05000006005862</v>
      </c>
      <c r="Y24" s="0" t="n">
        <f aca="false">$O$24/$E$24</f>
        <v>1.05000006007427</v>
      </c>
      <c r="Z24" s="0" t="n">
        <f aca="false">$P$24/$F$24</f>
        <v>1.0499999585186</v>
      </c>
      <c r="AA24" s="0" t="n">
        <f aca="false">$Q$24/$G$24</f>
        <v>1.04999994280391</v>
      </c>
      <c r="AB24" s="0" t="n">
        <f aca="false">$R$24/$H$24</f>
        <v>1.04999999778855</v>
      </c>
      <c r="AC24" s="0" t="n">
        <f aca="false">$S$24/$I$24</f>
        <v>1.05000000382201</v>
      </c>
    </row>
    <row r="25" customFormat="false" ht="13.4" hidden="false" customHeight="false" outlineLevel="0" collapsed="false">
      <c r="A25" s="2" t="s">
        <v>11</v>
      </c>
      <c r="B25" s="2" t="s">
        <v>80</v>
      </c>
      <c r="C25" s="2" t="s">
        <v>18</v>
      </c>
      <c r="D25" s="3" t="n">
        <v>0.1850660642909</v>
      </c>
      <c r="E25" s="3" t="n">
        <v>0.1559575693311</v>
      </c>
      <c r="F25" s="3" t="n">
        <v>0.1261209277645</v>
      </c>
      <c r="G25" s="3" t="n">
        <v>0.1662323612641</v>
      </c>
      <c r="H25" s="3" t="n">
        <v>0.28574576059</v>
      </c>
      <c r="I25" s="3" t="n">
        <v>1.0169101704264</v>
      </c>
      <c r="K25" s="2" t="s">
        <v>11</v>
      </c>
      <c r="L25" s="2" t="s">
        <v>80</v>
      </c>
      <c r="M25" s="2" t="s">
        <v>18</v>
      </c>
      <c r="N25" s="3" t="n">
        <v>0.1943193595861</v>
      </c>
      <c r="O25" s="3" t="n">
        <v>0.1637554363556</v>
      </c>
      <c r="P25" s="3" t="n">
        <v>0.132426961711</v>
      </c>
      <c r="Q25" s="3" t="n">
        <v>0.1781571269266</v>
      </c>
      <c r="R25" s="3" t="n">
        <v>0.3109980452243</v>
      </c>
      <c r="S25" s="3" t="n">
        <v>1.1172172120942</v>
      </c>
      <c r="U25" s="4" t="s">
        <v>62</v>
      </c>
      <c r="V25" s="4" t="s">
        <v>80</v>
      </c>
      <c r="W25" s="4" t="s">
        <v>18</v>
      </c>
      <c r="X25" s="0" t="n">
        <f aca="false">$N$25/$D$25</f>
        <v>1.04999995720801</v>
      </c>
      <c r="Y25" s="0" t="n">
        <f aca="false">$O$25/$E$25</f>
        <v>1.04999992663354</v>
      </c>
      <c r="Z25" s="0" t="n">
        <f aca="false">$P$25/$F$25</f>
        <v>1.04999990135083</v>
      </c>
      <c r="AA25" s="0" t="n">
        <f aca="false">$Q$25/$G$25</f>
        <v>1.07173552473068</v>
      </c>
      <c r="AB25" s="0" t="n">
        <f aca="false">$R$25/$H$25</f>
        <v>1.08837326083914</v>
      </c>
      <c r="AC25" s="0" t="n">
        <f aca="false">$S$25/$I$25</f>
        <v>1.09863903871248</v>
      </c>
    </row>
    <row r="26" customFormat="false" ht="13.4" hidden="false" customHeight="false" outlineLevel="0" collapsed="false">
      <c r="A26" s="2" t="s">
        <v>11</v>
      </c>
      <c r="B26" s="2" t="s">
        <v>80</v>
      </c>
      <c r="C26" s="2" t="s">
        <v>20</v>
      </c>
      <c r="D26" s="3" t="n">
        <v>0.1745648576938</v>
      </c>
      <c r="E26" s="3" t="n">
        <v>0.1534518004752</v>
      </c>
      <c r="F26" s="3" t="n">
        <v>0.1836452879848</v>
      </c>
      <c r="G26" s="3" t="n">
        <v>0.3245298637801</v>
      </c>
      <c r="H26" s="3" t="n">
        <v>0.549063941412</v>
      </c>
      <c r="I26" s="3" t="n">
        <v>0.9828784828311</v>
      </c>
      <c r="K26" s="2" t="s">
        <v>11</v>
      </c>
      <c r="L26" s="2" t="s">
        <v>80</v>
      </c>
      <c r="M26" s="2" t="s">
        <v>20</v>
      </c>
      <c r="N26" s="3" t="n">
        <v>0.1832931267863</v>
      </c>
      <c r="O26" s="3" t="n">
        <v>0.1611243874308</v>
      </c>
      <c r="P26" s="3" t="n">
        <v>0.1961372655583</v>
      </c>
      <c r="Q26" s="3" t="n">
        <v>0.3530539336022</v>
      </c>
      <c r="R26" s="3" t="n">
        <v>0.6018966949282</v>
      </c>
      <c r="S26" s="3" t="n">
        <v>1.0819952591894</v>
      </c>
      <c r="U26" s="4" t="s">
        <v>62</v>
      </c>
      <c r="V26" s="4" t="s">
        <v>80</v>
      </c>
      <c r="W26" s="4" t="s">
        <v>20</v>
      </c>
      <c r="X26" s="0" t="n">
        <f aca="false">$N$26/$D$26</f>
        <v>1.05000015013222</v>
      </c>
      <c r="Y26" s="0" t="n">
        <f aca="false">$O$26/$E$26</f>
        <v>1.04999998000571</v>
      </c>
      <c r="Z26" s="0" t="n">
        <f aca="false">$P$26/$F$26</f>
        <v>1.06802231470559</v>
      </c>
      <c r="AA26" s="0" t="n">
        <f aca="false">$Q$26/$G$26</f>
        <v>1.08789351306488</v>
      </c>
      <c r="AB26" s="0" t="n">
        <f aca="false">$R$26/$H$26</f>
        <v>1.09622331668755</v>
      </c>
      <c r="AC26" s="0" t="n">
        <f aca="false">$S$26/$I$26</f>
        <v>1.10084336781166</v>
      </c>
    </row>
    <row r="27" customFormat="false" ht="12.75" hidden="false" customHeight="false" outlineLevel="0" collapsed="false">
      <c r="I27" s="0" t="n">
        <f aca="false">SUM($I$2:$I$26)</f>
        <v>32.7590551864612</v>
      </c>
    </row>
    <row r="28" customFormat="false" ht="14.05" hidden="false" customHeight="false" outlineLevel="0" collapsed="false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r="29" customFormat="false" ht="12.8" hidden="false" customHeight="false" outlineLevel="0" collapsed="false">
      <c r="B29" s="0" t="s">
        <v>81</v>
      </c>
      <c r="D29" s="11" t="n">
        <f aca="false">$D12+$D13+$D16+$D17+$D18+$D19</f>
        <v>4.1637964998982</v>
      </c>
      <c r="E29" s="11" t="n">
        <f aca="false">$E12+$E13+$E16+$E17+$E18+$E19</f>
        <v>5.2870368800138</v>
      </c>
      <c r="F29" s="11" t="n">
        <f aca="false">F$12+F$13+F$16+F$17+F$18+F$19</f>
        <v>6.2049018696858</v>
      </c>
      <c r="G29" s="11" t="n">
        <f aca="false">$G12+$G13+$G16+$G17+$G18+$G19</f>
        <v>7.6402585771674</v>
      </c>
      <c r="H29" s="11" t="n">
        <f aca="false">$H12+$H13+$H16+$H17+$H18+$H19</f>
        <v>9.199940311451</v>
      </c>
      <c r="I29" s="12" t="n">
        <f aca="false">I12+I13+I16+I17+I18+I19</f>
        <v>9.0638025806444</v>
      </c>
      <c r="J29" s="13"/>
      <c r="L29" s="0" t="s">
        <v>81</v>
      </c>
      <c r="N29" s="11" t="n">
        <f aca="false">N$12+N$13+N$16+N$17+N$18+N$19</f>
        <v>10.2119970472452</v>
      </c>
      <c r="O29" s="11" t="n">
        <f aca="false">O$12+O$13+O$16+O$17+O$18+O$19</f>
        <v>13.1174800765554</v>
      </c>
      <c r="P29" s="11" t="n">
        <f aca="false">P$12+P$13+P$16+P$17+P$18+P$19</f>
        <v>15.5426569613241</v>
      </c>
      <c r="Q29" s="11" t="n">
        <f aca="false">Q$12+Q$13+Q$16+Q$17+Q$18+Q$19</f>
        <v>19.2938007846662</v>
      </c>
      <c r="R29" s="11" t="n">
        <f aca="false">R$12+R$13+R$16+R$17+R$18+R$19</f>
        <v>23.3192193847498</v>
      </c>
      <c r="S29" s="11" t="n">
        <f aca="false">S$12+S$13+S$16+S$17+S$18+S$19</f>
        <v>23.2585317969011</v>
      </c>
      <c r="V29" s="0" t="s">
        <v>81</v>
      </c>
      <c r="X29" s="11" t="n">
        <f aca="false">N$29/D$29</f>
        <v>2.45256871883505</v>
      </c>
      <c r="Y29" s="11" t="n">
        <f aca="false">O$29/E$29</f>
        <v>2.48106460655541</v>
      </c>
      <c r="Z29" s="11" t="n">
        <f aca="false">P$29/F$29</f>
        <v>2.50489972085749</v>
      </c>
      <c r="AA29" s="11" t="n">
        <f aca="false">Q$29/G$29</f>
        <v>2.52528112625991</v>
      </c>
      <c r="AB29" s="11" t="n">
        <f aca="false">R$29/H$29</f>
        <v>2.53471420414813</v>
      </c>
      <c r="AC29" s="11" t="n">
        <f aca="false">S$29/I$29</f>
        <v>2.5660898491511</v>
      </c>
    </row>
    <row r="30" customFormat="false" ht="12.8" hidden="false" customHeight="false" outlineLevel="0" collapsed="false">
      <c r="B30" s="0" t="s">
        <v>82</v>
      </c>
      <c r="D30" s="11" t="n">
        <f aca="false">D$6+D$7+D$14+D$15+D$22</f>
        <v>13.8826567131125</v>
      </c>
      <c r="E30" s="11" t="n">
        <f aca="false">$E6+$E7+$E14+$E15+$E22</f>
        <v>12.5519328150197</v>
      </c>
      <c r="F30" s="11" t="n">
        <f aca="false">F$6+F$7+F$14+F$15+F$22</f>
        <v>9.9985329785408</v>
      </c>
      <c r="G30" s="11" t="n">
        <f aca="false">G$6+G$7+G$14+G$15+G$22</f>
        <v>8.2375178898763</v>
      </c>
      <c r="H30" s="11" t="n">
        <f aca="false">H$6+H$7+H$14+H$15+H$22</f>
        <v>6.5492162841069</v>
      </c>
      <c r="I30" s="11" t="n">
        <f aca="false">I$6+I$7+I$14+I$15+I$22</f>
        <v>2.3723631444234</v>
      </c>
      <c r="L30" s="0" t="s">
        <v>82</v>
      </c>
      <c r="N30" s="11" t="n">
        <f aca="false">N$6+N$7+N$14+N$15+N$22</f>
        <v>12.7823483492934</v>
      </c>
      <c r="O30" s="11" t="n">
        <f aca="false">O$6+O$7+O$14+O$15+O$22</f>
        <v>11.581342592947</v>
      </c>
      <c r="P30" s="11" t="n">
        <f aca="false">P$6+P$7+P$14+P$15+P$22</f>
        <v>9.2728236619596</v>
      </c>
      <c r="Q30" s="11" t="n">
        <f aca="false">Q$6+Q$7+Q$14+Q$15+Q$22</f>
        <v>7.6954381545214</v>
      </c>
      <c r="R30" s="11" t="n">
        <f aca="false">R$6+R$7+R$14+R$15+R$22</f>
        <v>6.1814694858656</v>
      </c>
      <c r="S30" s="11" t="n">
        <f aca="false">S$6+S$7+S$14+S$15+S$22</f>
        <v>2.3101306717813</v>
      </c>
      <c r="V30" s="0" t="s">
        <v>82</v>
      </c>
      <c r="X30" s="11" t="n">
        <f aca="false">N$30/D$30</f>
        <v>0.920742233525098</v>
      </c>
      <c r="Y30" s="11" t="n">
        <f aca="false">O$30/E$30</f>
        <v>0.922674042605511</v>
      </c>
      <c r="Z30" s="11" t="n">
        <f aca="false">P$30/F$30</f>
        <v>0.927418420468408</v>
      </c>
      <c r="AA30" s="11" t="n">
        <f aca="false">Q$30/G$30</f>
        <v>0.934193801749299</v>
      </c>
      <c r="AB30" s="11" t="n">
        <f aca="false">R$30/H$30</f>
        <v>0.943848732079025</v>
      </c>
      <c r="AC30" s="11" t="n">
        <f aca="false">S$30/I$30</f>
        <v>0.973767729115002</v>
      </c>
    </row>
    <row r="31" customFormat="false" ht="12.8" hidden="false" customHeight="false" outlineLevel="0" collapsed="false">
      <c r="B31" s="0" t="s">
        <v>13</v>
      </c>
      <c r="D31" s="11" t="n">
        <f aca="false">D$29+D$30</f>
        <v>18.0464532130107</v>
      </c>
      <c r="E31" s="11" t="n">
        <f aca="false">E$29+E$30</f>
        <v>17.8389696950335</v>
      </c>
      <c r="F31" s="11" t="n">
        <f aca="false">F$29+F$30</f>
        <v>16.2034348482266</v>
      </c>
      <c r="G31" s="11" t="n">
        <f aca="false">G$29+G$30</f>
        <v>15.8777764670437</v>
      </c>
      <c r="H31" s="11" t="n">
        <f aca="false">H$29+H$30</f>
        <v>15.7491565955579</v>
      </c>
      <c r="I31" s="11" t="n">
        <f aca="false">I$29+I$30</f>
        <v>11.4361657250678</v>
      </c>
      <c r="L31" s="0" t="s">
        <v>13</v>
      </c>
      <c r="N31" s="11" t="n">
        <f aca="false">N$29+N$30</f>
        <v>22.9943453965386</v>
      </c>
      <c r="O31" s="11" t="n">
        <f aca="false">O$29+O$30</f>
        <v>24.6988226695024</v>
      </c>
      <c r="P31" s="11" t="n">
        <f aca="false">P$29+P$30</f>
        <v>24.8154806232837</v>
      </c>
      <c r="Q31" s="11" t="n">
        <f aca="false">Q$29+Q$30</f>
        <v>26.9892389391876</v>
      </c>
      <c r="R31" s="11" t="n">
        <f aca="false">R$29+R$30</f>
        <v>29.5006888706154</v>
      </c>
      <c r="S31" s="11" t="n">
        <f aca="false">S$29+S$30</f>
        <v>25.5686624686824</v>
      </c>
      <c r="V31" s="0" t="s">
        <v>13</v>
      </c>
      <c r="X31" s="11" t="n">
        <f aca="false">N$31/D$31</f>
        <v>1.27417532548505</v>
      </c>
      <c r="Y31" s="11" t="n">
        <f aca="false">O$31/E$31</f>
        <v>1.38454311497478</v>
      </c>
      <c r="Z31" s="11" t="n">
        <f aca="false">P$31/F$31</f>
        <v>1.53149507223153</v>
      </c>
      <c r="AA31" s="11" t="n">
        <f aca="false">Q$31/G$31</f>
        <v>1.69981224985798</v>
      </c>
      <c r="AB31" s="11" t="n">
        <f aca="false">R$31/H$31</f>
        <v>1.87315991758798</v>
      </c>
      <c r="AC31" s="11" t="n">
        <f aca="false">S$31/I$31</f>
        <v>2.23577229321157</v>
      </c>
    </row>
    <row r="32" customFormat="false" ht="12.8" hidden="false" customHeight="false" outlineLevel="0" collapsed="false">
      <c r="D32" s="14"/>
      <c r="E32" s="14"/>
      <c r="F32" s="14"/>
      <c r="G32" s="14"/>
      <c r="H32" s="14"/>
      <c r="I32" s="14"/>
    </row>
    <row r="33" customFormat="false" ht="12.8" hidden="false" customHeight="false" outlineLevel="0" collapsed="false">
      <c r="B33" s="0" t="s">
        <v>83</v>
      </c>
      <c r="D33" s="15" t="n">
        <f aca="false">D$29*(X$29-1)</f>
        <v>6.048200547347</v>
      </c>
      <c r="E33" s="15" t="n">
        <f aca="false">E$29*(Y$29-1)</f>
        <v>7.8304431965416</v>
      </c>
      <c r="F33" s="15" t="n">
        <f aca="false">F$29*(Z$29-1)</f>
        <v>9.3377550916383</v>
      </c>
      <c r="G33" s="15" t="n">
        <f aca="false">G$29*(AA$29-1)</f>
        <v>11.6535422074988</v>
      </c>
      <c r="H33" s="15" t="n">
        <f aca="false">$H29*($AB29-1)</f>
        <v>14.1192790732988</v>
      </c>
      <c r="I33" s="15" t="n">
        <f aca="false">I$29*(AC$29-1)</f>
        <v>14.1947292162567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88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88</v>
      </c>
      <c r="D3" s="3" t="n">
        <v>5912441047.0313</v>
      </c>
      <c r="E3" s="3" t="n">
        <v>18932192795.3883</v>
      </c>
      <c r="F3" s="3" t="n">
        <v>3.20209413418073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88</v>
      </c>
      <c r="D4" s="3" t="n">
        <v>6148263069.1953</v>
      </c>
      <c r="E4" s="3" t="n">
        <v>21364437446.2808</v>
      </c>
      <c r="F4" s="3" t="n">
        <v>3.47487366852002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88</v>
      </c>
      <c r="D5" s="3" t="n">
        <v>6001476725.8784</v>
      </c>
      <c r="E5" s="3" t="n">
        <v>23068556237.8656</v>
      </c>
      <c r="F5" s="3" t="n">
        <v>3.84381332987494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88</v>
      </c>
      <c r="D6" s="3" t="n">
        <v>6087204349.7952</v>
      </c>
      <c r="E6" s="3" t="n">
        <v>24868254703.0388</v>
      </c>
      <c r="F6" s="3" t="n">
        <v>4.08533265420529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88</v>
      </c>
      <c r="D7" s="3" t="n">
        <v>6365346019.2455</v>
      </c>
      <c r="E7" s="3" t="n">
        <v>29959918228.2739</v>
      </c>
      <c r="F7" s="3" t="n">
        <v>4.7067226412658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89</v>
      </c>
      <c r="B11" s="0" t="n">
        <f aca="false">D$2/10^9</f>
        <v>5.4238186881371</v>
      </c>
      <c r="C11" s="0" t="n">
        <f aca="false">D$2/10^9</f>
        <v>5.4238186881371</v>
      </c>
      <c r="D11" s="0" t="n">
        <f aca="false">D$4/10^9</f>
        <v>6.1482630691953</v>
      </c>
      <c r="E11" s="0" t="n">
        <f aca="false">D$5/10^9</f>
        <v>6.0014767258784</v>
      </c>
      <c r="F11" s="0" t="n">
        <f aca="false">D$6/10^9</f>
        <v>6.0872043497952</v>
      </c>
      <c r="G11" s="0" t="n">
        <f aca="false">D$7/10^9</f>
        <v>6.3653460192455</v>
      </c>
    </row>
    <row r="12" customFormat="false" ht="12.8" hidden="false" customHeight="false" outlineLevel="0" collapsed="false">
      <c r="A12" s="0" t="s">
        <v>90</v>
      </c>
      <c r="B12" s="0" t="n">
        <f aca="false">F$2</f>
        <v>3.05790913979661</v>
      </c>
      <c r="C12" s="0" t="n">
        <f aca="false">F$3</f>
        <v>3.20209413418073</v>
      </c>
      <c r="D12" s="0" t="n">
        <f aca="false">F$4</f>
        <v>3.47487366852002</v>
      </c>
      <c r="E12" s="0" t="n">
        <f aca="false">F$4</f>
        <v>3.47487366852002</v>
      </c>
      <c r="F12" s="0" t="n">
        <f aca="false">F$6</f>
        <v>4.08533265420529</v>
      </c>
      <c r="G12" s="0" t="n">
        <f aca="false">F$7</f>
        <v>4.7067226412658</v>
      </c>
    </row>
    <row r="13" customFormat="false" ht="12.8" hidden="false" customHeight="false" outlineLevel="0" collapsed="false">
      <c r="A13" s="0" t="s">
        <v>83</v>
      </c>
      <c r="B13" s="0" t="n">
        <f aca="false">B$11*(B$12-1)</f>
        <v>11.161726050917</v>
      </c>
      <c r="C13" s="0" t="n">
        <f aca="false">C$11*(C$12-1)</f>
        <v>11.9437593180065</v>
      </c>
      <c r="D13" s="0" t="n">
        <f aca="false">D$11*(D$12-1)</f>
        <v>15.2161743770855</v>
      </c>
      <c r="E13" s="0" t="n">
        <f aca="false">E$11*(E$12-1)</f>
        <v>14.8528967211122</v>
      </c>
      <c r="F13" s="0" t="n">
        <f aca="false">F$11*(F$12-1)</f>
        <v>18.7810503532436</v>
      </c>
      <c r="G13" s="0" t="n">
        <f aca="false">G$11*(G$12-1)</f>
        <v>23.5945722090284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84</v>
      </c>
      <c r="C1" s="1" t="s">
        <v>85</v>
      </c>
      <c r="D1" s="1" t="s">
        <v>57</v>
      </c>
      <c r="E1" s="1" t="s">
        <v>86</v>
      </c>
      <c r="F1" s="1" t="s">
        <v>87</v>
      </c>
      <c r="G1" s="1" t="s">
        <v>60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91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91</v>
      </c>
      <c r="D3" s="2" t="s">
        <v>20</v>
      </c>
      <c r="E3" s="3" t="n">
        <v>2065626832.4679</v>
      </c>
      <c r="F3" s="3" t="n">
        <v>1206401400.4825</v>
      </c>
      <c r="G3" s="3" t="n">
        <v>0.584036468504409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91</v>
      </c>
      <c r="D4" s="2" t="s">
        <v>20</v>
      </c>
      <c r="E4" s="3" t="n">
        <v>2966197570.2959</v>
      </c>
      <c r="F4" s="3" t="n">
        <v>1754343953.3904</v>
      </c>
      <c r="G4" s="3" t="n">
        <v>0.591445415153311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91</v>
      </c>
      <c r="D5" s="2" t="s">
        <v>20</v>
      </c>
      <c r="E5" s="3" t="n">
        <v>3594591658.8402</v>
      </c>
      <c r="F5" s="3" t="n">
        <v>2173448853.8469</v>
      </c>
      <c r="G5" s="3" t="n">
        <v>0.60464415992891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91</v>
      </c>
      <c r="D6" s="2" t="s">
        <v>20</v>
      </c>
      <c r="E6" s="3" t="n">
        <v>3618652513.891</v>
      </c>
      <c r="F6" s="3" t="n">
        <v>2299423399.9622</v>
      </c>
      <c r="G6" s="3" t="n">
        <v>0.635436365093181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91</v>
      </c>
      <c r="D7" s="2" t="s">
        <v>20</v>
      </c>
      <c r="E7" s="3" t="n">
        <v>3221551628.2541</v>
      </c>
      <c r="F7" s="3" t="n">
        <v>2460396915.2965</v>
      </c>
      <c r="G7" s="3" t="n">
        <v>0.763730400505764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88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88</v>
      </c>
      <c r="D9" s="2" t="s">
        <v>13</v>
      </c>
      <c r="E9" s="3" t="n">
        <v>7981170477.7701</v>
      </c>
      <c r="F9" s="3" t="n">
        <v>7875928299.2103</v>
      </c>
      <c r="G9" s="3" t="n">
        <v>0.986813691193174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88</v>
      </c>
      <c r="D10" s="2" t="s">
        <v>13</v>
      </c>
      <c r="E10" s="3" t="n">
        <v>8870471695.3079</v>
      </c>
      <c r="F10" s="3" t="n">
        <v>9384848593.1403</v>
      </c>
      <c r="G10" s="3" t="n">
        <v>1.05798754739328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88</v>
      </c>
      <c r="D11" s="2" t="s">
        <v>13</v>
      </c>
      <c r="E11" s="3" t="n">
        <v>8669737080.8118</v>
      </c>
      <c r="F11" s="3" t="n">
        <v>10468596883.7025</v>
      </c>
      <c r="G11" s="3" t="n">
        <v>1.20748723820841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88</v>
      </c>
      <c r="D12" s="2" t="s">
        <v>13</v>
      </c>
      <c r="E12" s="3" t="n">
        <v>8154192496.8043</v>
      </c>
      <c r="F12" s="3" t="n">
        <v>10891097678.7813</v>
      </c>
      <c r="G12" s="3" t="n">
        <v>1.33564392587612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88</v>
      </c>
      <c r="D13" s="2" t="s">
        <v>13</v>
      </c>
      <c r="E13" s="3" t="n">
        <v>4751467835.4567</v>
      </c>
      <c r="F13" s="3" t="n">
        <v>11462656504.1104</v>
      </c>
      <c r="G13" s="3" t="n">
        <v>2.41244535395421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92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92</v>
      </c>
      <c r="D15" s="2" t="s">
        <v>16</v>
      </c>
      <c r="E15" s="3" t="n">
        <v>2384066130.7587</v>
      </c>
      <c r="F15" s="3" t="n">
        <v>1236578586.2921</v>
      </c>
      <c r="G15" s="3" t="n">
        <v>0.518684683423011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92</v>
      </c>
      <c r="D16" s="2" t="s">
        <v>16</v>
      </c>
      <c r="E16" s="3" t="n">
        <v>1187783803.3291</v>
      </c>
      <c r="F16" s="3" t="n">
        <v>619861297.7801</v>
      </c>
      <c r="G16" s="3" t="n">
        <v>0.521863739884955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92</v>
      </c>
      <c r="D17" s="2" t="s">
        <v>16</v>
      </c>
      <c r="E17" s="3" t="n">
        <v>298617302.9051</v>
      </c>
      <c r="F17" s="3" t="n">
        <v>162420027.4386</v>
      </c>
      <c r="G17" s="3" t="n">
        <v>0.543906953342944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92</v>
      </c>
      <c r="D18" s="2" t="s">
        <v>16</v>
      </c>
      <c r="E18" s="3" t="n">
        <v>184823482.0517</v>
      </c>
      <c r="F18" s="3" t="n">
        <v>103511167.3946</v>
      </c>
      <c r="G18" s="3" t="n">
        <v>0.560054200069909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92</v>
      </c>
      <c r="D19" s="2" t="s">
        <v>16</v>
      </c>
      <c r="E19" s="3" t="n">
        <v>5768153.2099</v>
      </c>
      <c r="F19" s="3" t="n">
        <v>4250282.5972</v>
      </c>
      <c r="G19" s="3" t="n">
        <v>0.736853277389573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93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93</v>
      </c>
      <c r="D21" s="2" t="s">
        <v>14</v>
      </c>
      <c r="E21" s="3" t="n">
        <v>8042122608.6564</v>
      </c>
      <c r="F21" s="3" t="n">
        <v>5951971426.7509</v>
      </c>
      <c r="G21" s="3" t="n">
        <v>0.740099562812472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93</v>
      </c>
      <c r="D22" s="2" t="s">
        <v>14</v>
      </c>
      <c r="E22" s="3" t="n">
        <v>6261622610.7914</v>
      </c>
      <c r="F22" s="3" t="n">
        <v>4703707537.4601</v>
      </c>
      <c r="G22" s="3" t="n">
        <v>0.751196268097289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93</v>
      </c>
      <c r="D23" s="2" t="s">
        <v>14</v>
      </c>
      <c r="E23" s="3" t="n">
        <v>4672164000.662</v>
      </c>
      <c r="F23" s="3" t="n">
        <v>3573427194.4512</v>
      </c>
      <c r="G23" s="3" t="n">
        <v>0.764833424927909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93</v>
      </c>
      <c r="D24" s="2" t="s">
        <v>14</v>
      </c>
      <c r="E24" s="3" t="n">
        <v>3852877526.5921</v>
      </c>
      <c r="F24" s="3" t="n">
        <v>3025894420.519</v>
      </c>
      <c r="G24" s="3" t="n">
        <v>0.785359617489691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93</v>
      </c>
      <c r="D25" s="2" t="s">
        <v>14</v>
      </c>
      <c r="E25" s="3" t="n">
        <v>1914360984.4996</v>
      </c>
      <c r="F25" s="3" t="n">
        <v>1646166736.8144</v>
      </c>
      <c r="G25" s="3" t="n">
        <v>0.859904035938497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94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94</v>
      </c>
      <c r="D27" s="2" t="s">
        <v>18</v>
      </c>
      <c r="E27" s="3" t="n">
        <v>1237032323.6909</v>
      </c>
      <c r="F27" s="3" t="n">
        <v>708884672.6716</v>
      </c>
      <c r="G27" s="3" t="n">
        <v>0.573052667335741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94</v>
      </c>
      <c r="D28" s="2" t="s">
        <v>18</v>
      </c>
      <c r="E28" s="3" t="n">
        <v>1212865121.873</v>
      </c>
      <c r="F28" s="3" t="n">
        <v>710124632.4986</v>
      </c>
      <c r="G28" s="3" t="n">
        <v>0.585493489500276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94</v>
      </c>
      <c r="D29" s="2" t="s">
        <v>18</v>
      </c>
      <c r="E29" s="3" t="n">
        <v>1165999519.1052</v>
      </c>
      <c r="F29" s="3" t="n">
        <v>704001174.5122</v>
      </c>
      <c r="G29" s="3" t="n">
        <v>0.603774841221597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94</v>
      </c>
      <c r="D30" s="2" t="s">
        <v>18</v>
      </c>
      <c r="E30" s="3" t="n">
        <v>1103653023.1329</v>
      </c>
      <c r="F30" s="3" t="n">
        <v>701591722.7845</v>
      </c>
      <c r="G30" s="3" t="n">
        <v>0.635699543315631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94</v>
      </c>
      <c r="D31" s="2" t="s">
        <v>18</v>
      </c>
      <c r="E31" s="3" t="n">
        <v>874918107.891</v>
      </c>
      <c r="F31" s="3" t="n">
        <v>664495855.9058</v>
      </c>
      <c r="G31" s="3" t="n">
        <v>0.759494917195822</v>
      </c>
    </row>
    <row r="34" customFormat="false" ht="12.8" hidden="false" customHeight="false" outlineLevel="0" collapsed="false">
      <c r="B34" s="0" t="s">
        <v>95</v>
      </c>
      <c r="C34" s="0" t="n">
        <v>2.5</v>
      </c>
    </row>
    <row r="35" customFormat="false" ht="12.8" hidden="false" customHeight="false" outlineLevel="0" collapsed="false">
      <c r="B35" s="0" t="s">
        <v>96</v>
      </c>
      <c r="C35" s="0" t="n">
        <v>0.9</v>
      </c>
    </row>
    <row r="36" customFormat="false" ht="12.8" hidden="false" customHeight="false" outlineLevel="0" collapsed="false">
      <c r="K36" s="16" t="s">
        <v>97</v>
      </c>
      <c r="L36" s="16"/>
      <c r="M36" s="16"/>
    </row>
    <row r="37" customFormat="false" ht="12.8" hidden="false" customHeight="false" outlineLevel="0" collapsed="false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r="38" customFormat="false" ht="12.8" hidden="false" customHeight="false" outlineLevel="0" collapsed="false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$E8</f>
        <v>6020980789.6891</v>
      </c>
      <c r="F38" s="19" t="n">
        <f aca="false">$F8</f>
        <v>5613877039.829</v>
      </c>
      <c r="G38" s="19" t="n">
        <f aca="false">$G8</f>
        <v>0.932385808212964</v>
      </c>
      <c r="H38" s="0" t="n">
        <v>0.06</v>
      </c>
      <c r="I38" s="0" t="n">
        <f aca="false">1-$H38</f>
        <v>0.94</v>
      </c>
      <c r="J38" s="0" t="n">
        <f aca="false">$F38/($F38*$H38/C34+$F38*$I38/C35)</f>
        <v>0.935940099833611</v>
      </c>
      <c r="K38" s="20" t="n">
        <f aca="false">$H38*E$38/10^9</f>
        <v>0.361258847381346</v>
      </c>
      <c r="L38" s="20" t="n">
        <f aca="false">$I38*E$38/10^9</f>
        <v>5.65972194230775</v>
      </c>
      <c r="M38" s="16"/>
    </row>
    <row r="39" customFormat="false" ht="12.8" hidden="false" customHeight="false" outlineLevel="0" collapsed="false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$E9</f>
        <v>7981170477.7701</v>
      </c>
      <c r="F39" s="19" t="n">
        <f aca="false">$F9</f>
        <v>7875928299.2103</v>
      </c>
      <c r="G39" s="19" t="n">
        <f aca="false">$G9</f>
        <v>0.986813691193174</v>
      </c>
      <c r="H39" s="0" t="n">
        <v>0.135</v>
      </c>
      <c r="I39" s="0" t="n">
        <f aca="false">1-$H39</f>
        <v>0.865</v>
      </c>
      <c r="J39" s="0" t="n">
        <f aca="false">$F39/($F39*$H39/C34+$F39*$I39/C35)</f>
        <v>0.985113835376532</v>
      </c>
      <c r="K39" s="20" t="n">
        <f aca="false">$H39*E$39/10^9</f>
        <v>1.07745801449896</v>
      </c>
      <c r="L39" s="20" t="n">
        <f aca="false">$I39*E$39/10^9</f>
        <v>6.90371246327114</v>
      </c>
      <c r="M39" s="16"/>
    </row>
    <row r="40" customFormat="false" ht="12.8" hidden="false" customHeight="false" outlineLevel="0" collapsed="false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$E10</f>
        <v>8870471695.3079</v>
      </c>
      <c r="F40" s="19" t="n">
        <f aca="false">$F10</f>
        <v>9384848593.1403</v>
      </c>
      <c r="G40" s="19" t="n">
        <f aca="false">$G10</f>
        <v>1.05798754739328</v>
      </c>
      <c r="H40" s="0" t="n">
        <v>0.24</v>
      </c>
      <c r="I40" s="0" t="n">
        <f aca="false">1-$H40</f>
        <v>0.76</v>
      </c>
      <c r="J40" s="0" t="n">
        <f aca="false">$F40/($F40*$H40/C34+$F40*$I40/C35)</f>
        <v>1.06332703213611</v>
      </c>
      <c r="K40" s="20" t="n">
        <f aca="false">$H40*E$40/10^9</f>
        <v>2.1289132068739</v>
      </c>
      <c r="L40" s="20" t="n">
        <f aca="false">$I40*E$40/10^9</f>
        <v>6.741558488434</v>
      </c>
      <c r="M40" s="16"/>
    </row>
    <row r="41" customFormat="false" ht="12.8" hidden="false" customHeight="false" outlineLevel="0" collapsed="false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$E11</f>
        <v>8669737080.8118</v>
      </c>
      <c r="F41" s="19" t="n">
        <f aca="false">$F11</f>
        <v>10468596883.7025</v>
      </c>
      <c r="G41" s="19" t="n">
        <f aca="false">$G11</f>
        <v>1.20748723820841</v>
      </c>
      <c r="H41" s="0" t="n">
        <v>0.4</v>
      </c>
      <c r="I41" s="0" t="n">
        <f aca="false">1-$H41</f>
        <v>0.6</v>
      </c>
      <c r="J41" s="0" t="n">
        <f aca="false">$F41/($F41*$H41/C34+$F41*$I41/C35)</f>
        <v>1.20967741935484</v>
      </c>
      <c r="K41" s="20" t="n">
        <f aca="false">$H41*E$41/10^9</f>
        <v>3.46789483232472</v>
      </c>
      <c r="L41" s="20" t="n">
        <f aca="false">$I41*E$41/10^9</f>
        <v>5.20184224848708</v>
      </c>
      <c r="M41" s="16"/>
    </row>
    <row r="42" customFormat="false" ht="12.8" hidden="false" customHeight="false" outlineLevel="0" collapsed="false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$E12</f>
        <v>8154192496.8043</v>
      </c>
      <c r="F42" s="19" t="n">
        <f aca="false">$F12</f>
        <v>10891097678.7813</v>
      </c>
      <c r="G42" s="19" t="n">
        <f aca="false">$G12</f>
        <v>1.33564392587612</v>
      </c>
      <c r="H42" s="0" t="n">
        <v>0.5</v>
      </c>
      <c r="I42" s="0" t="n">
        <f aca="false">1-$H42</f>
        <v>0.5</v>
      </c>
      <c r="J42" s="0" t="n">
        <f aca="false">$F42/($F42*$H42/C34+$F42*$I42/C35)</f>
        <v>1.32352941176471</v>
      </c>
      <c r="K42" s="20" t="n">
        <f aca="false">$H42*E$42/10^9</f>
        <v>4.07709624840215</v>
      </c>
      <c r="L42" s="20" t="n">
        <f aca="false">$I42*E$42/10^9</f>
        <v>4.07709624840215</v>
      </c>
      <c r="M42" s="16"/>
    </row>
    <row r="43" customFormat="false" ht="12.8" hidden="false" customHeight="false" outlineLevel="0" collapsed="false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$E13</f>
        <v>4751467835.4567</v>
      </c>
      <c r="F43" s="19" t="n">
        <f aca="false">$F13</f>
        <v>11462656504.1104</v>
      </c>
      <c r="G43" s="19" t="n">
        <f aca="false">$G13</f>
        <v>2.41244535395421</v>
      </c>
      <c r="H43" s="0" t="n">
        <v>0.975</v>
      </c>
      <c r="I43" s="0" t="n">
        <f aca="false">1-$H43</f>
        <v>0.025</v>
      </c>
      <c r="J43" s="0" t="n">
        <f aca="false">$F43/($F43*$H43/C34+$F43*$I43/C35)</f>
        <v>2.3936170212766</v>
      </c>
      <c r="K43" s="20" t="n">
        <f aca="false">$K47</f>
        <v>4.07709624840215</v>
      </c>
      <c r="L43" s="20" t="n">
        <f aca="false">$I43*E$43/10^9</f>
        <v>0.118786695886418</v>
      </c>
      <c r="M43" s="16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101</v>
      </c>
      <c r="F47" s="15" t="n">
        <f aca="false">$K38</f>
        <v>0.361258847381346</v>
      </c>
      <c r="G47" s="15" t="n">
        <f aca="false">$K39</f>
        <v>1.07745801449896</v>
      </c>
      <c r="H47" s="15" t="n">
        <f aca="false">$K40</f>
        <v>2.1289132068739</v>
      </c>
      <c r="I47" s="15" t="n">
        <f aca="false">$K41</f>
        <v>3.46789483232472</v>
      </c>
      <c r="J47" s="15" t="n">
        <f aca="false">$K42</f>
        <v>4.07709624840215</v>
      </c>
      <c r="K47" s="15" t="n">
        <f aca="false">$L42</f>
        <v>4.07709624840215</v>
      </c>
    </row>
    <row r="48" customFormat="false" ht="12.8" hidden="false" customHeight="false" outlineLevel="0" collapsed="false">
      <c r="E48" s="0" t="s">
        <v>102</v>
      </c>
      <c r="F48" s="15" t="n">
        <f aca="false">$L38</f>
        <v>5.65972194230775</v>
      </c>
      <c r="G48" s="15" t="n">
        <f aca="false">$L39</f>
        <v>6.90371246327114</v>
      </c>
      <c r="H48" s="15" t="n">
        <f aca="false">$L40</f>
        <v>6.741558488434</v>
      </c>
      <c r="I48" s="15" t="n">
        <f aca="false">$L41</f>
        <v>5.20184224848708</v>
      </c>
      <c r="J48" s="15" t="n">
        <f aca="false">$L42</f>
        <v>4.07709624840215</v>
      </c>
      <c r="K48" s="15" t="n">
        <f aca="false">$L43</f>
        <v>0.118786695886418</v>
      </c>
    </row>
    <row r="49" customFormat="false" ht="12.8" hidden="false" customHeight="false" outlineLevel="0" collapsed="false">
      <c r="F49" s="15"/>
      <c r="G49" s="15"/>
      <c r="H49" s="15"/>
      <c r="I49" s="15"/>
      <c r="J49" s="15"/>
      <c r="K49" s="15"/>
    </row>
    <row r="50" customFormat="false" ht="12.8" hidden="false" customHeight="false" outlineLevel="0" collapsed="false">
      <c r="E50" s="0" t="s">
        <v>83</v>
      </c>
      <c r="F50" s="15" t="n">
        <f aca="false">$F47*(C34-1)</f>
        <v>0.541888271072019</v>
      </c>
      <c r="G50" s="15" t="n">
        <f aca="false">$G47*(C34-1)</f>
        <v>1.61618702174845</v>
      </c>
      <c r="H50" s="15" t="n">
        <f aca="false">$H47*(C34-1)</f>
        <v>3.19336981031084</v>
      </c>
      <c r="I50" s="15" t="n">
        <f aca="false">$I47*(C34-1)</f>
        <v>5.20184224848708</v>
      </c>
      <c r="J50" s="15" t="n">
        <f aca="false">$J47*(C34-1)</f>
        <v>6.11564437260322</v>
      </c>
      <c r="K50" s="15" t="n">
        <f aca="false">$K47*(C34-1)</f>
        <v>6.11564437260322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K43" colorId="64" zoomScale="80" zoomScaleNormal="80" zoomScalePageLayoutView="100" workbookViewId="0">
      <selection pane="topLeft" activeCell="G65" activeCellId="0" sqref="G65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customFormat="false" ht="41.95" hidden="false" customHeight="false" outlineLevel="0" collapsed="false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r="3" customFormat="false" ht="13.8" hidden="false" customHeight="false" outlineLevel="0" collapsed="false">
      <c r="A3" s="0" t="s">
        <v>19</v>
      </c>
      <c r="B3" s="27" t="n">
        <f aca="false">D147</f>
        <v>12.5519328150197</v>
      </c>
      <c r="C3" s="27" t="n">
        <f aca="false">D146</f>
        <v>5.2870368800138</v>
      </c>
      <c r="D3" s="27" t="n">
        <f aca="false">$D104</f>
        <v>6.0440913051639</v>
      </c>
      <c r="E3" s="27"/>
      <c r="F3" s="27" t="n">
        <f aca="false">$D105*0.8</f>
        <v>3.92014737444256</v>
      </c>
      <c r="G3" s="27" t="n">
        <f aca="false">$D102</f>
        <v>55.1774071232783</v>
      </c>
      <c r="H3" s="27" t="n">
        <f aca="false">$D103</f>
        <v>21.1062959004395</v>
      </c>
      <c r="I3" s="27" t="n">
        <f aca="false">$D105*0.2</f>
        <v>0.98003684361064</v>
      </c>
      <c r="J3" s="28" t="n">
        <f aca="false">D150</f>
        <v>7.8304431965416</v>
      </c>
      <c r="K3" s="29" t="n">
        <f aca="false">SUM($B3:$I3)</f>
        <v>105.066948241968</v>
      </c>
      <c r="L3" s="29" t="n">
        <f aca="false">SUM($B3:$J3)</f>
        <v>112.89739143851</v>
      </c>
    </row>
    <row r="4" customFormat="false" ht="13.8" hidden="false" customHeight="false" outlineLevel="0" collapsed="false">
      <c r="A4" s="0" t="s">
        <v>24</v>
      </c>
      <c r="B4" s="30" t="n">
        <f aca="false">D157</f>
        <v>6.90371246327114</v>
      </c>
      <c r="C4" s="27" t="n">
        <f aca="false">D156</f>
        <v>1.07745801449896</v>
      </c>
      <c r="D4" s="31" t="n">
        <f aca="false">D124</f>
        <v>1.2370323236909</v>
      </c>
      <c r="E4" s="28" t="n">
        <f aca="false">D125/2</f>
        <v>1.03281341623395</v>
      </c>
      <c r="F4" s="32" t="n">
        <v>0</v>
      </c>
      <c r="G4" s="30" t="n">
        <f aca="false">D122</f>
        <v>8.0421226086564</v>
      </c>
      <c r="H4" s="30" t="n">
        <f aca="false">D123</f>
        <v>2.3840661307587</v>
      </c>
      <c r="I4" s="28" t="n">
        <f aca="false">D125/2</f>
        <v>1.03281341623395</v>
      </c>
      <c r="J4" s="28" t="n">
        <f aca="false">D159</f>
        <v>1.61618702174845</v>
      </c>
      <c r="K4" s="29" t="n">
        <f aca="false">SUM($B4:$I4)</f>
        <v>21.710018373344</v>
      </c>
      <c r="L4" s="29" t="n">
        <f aca="false">SUM($B4:$J4)</f>
        <v>23.3262053950924</v>
      </c>
      <c r="M4" s="0" t="n">
        <f aca="false">SUM(D121:D125)</f>
        <v>21.710018373344</v>
      </c>
      <c r="N4" s="0" t="s">
        <v>114</v>
      </c>
    </row>
    <row r="5" customFormat="false" ht="13.8" hidden="false" customHeight="false" outlineLevel="0" collapsed="false">
      <c r="A5" s="0" t="s">
        <v>22</v>
      </c>
      <c r="B5" s="30" t="n">
        <f aca="false">D111</f>
        <v>8.9358473663911</v>
      </c>
      <c r="C5" s="30" t="n">
        <v>0</v>
      </c>
      <c r="D5" s="31" t="n">
        <f aca="false">D114</f>
        <v>0</v>
      </c>
      <c r="E5" s="31" t="n">
        <v>0</v>
      </c>
      <c r="F5" s="31" t="n">
        <v>0</v>
      </c>
      <c r="G5" s="31" t="n">
        <f aca="false">D112</f>
        <v>4.1110437237771</v>
      </c>
      <c r="H5" s="28" t="n">
        <f aca="false">D115</f>
        <v>1.4519374850925</v>
      </c>
      <c r="I5" s="31" t="n">
        <v>0</v>
      </c>
      <c r="J5" s="31" t="n">
        <v>0</v>
      </c>
      <c r="K5" s="29" t="n">
        <f aca="false">SUM($B5:$I5)</f>
        <v>14.4988285752607</v>
      </c>
      <c r="L5" s="29" t="n">
        <f aca="false">SUM($B5:$J5)</f>
        <v>14.4988285752607</v>
      </c>
      <c r="M5" s="0" t="n">
        <f aca="false">SUM(D111:D115)</f>
        <v>14.4988285752607</v>
      </c>
      <c r="N5" s="0" t="s">
        <v>115</v>
      </c>
    </row>
    <row r="6" customFormat="false" ht="13.8" hidden="false" customHeight="false" outlineLevel="0" collapsed="false">
      <c r="A6" s="0" t="s">
        <v>23</v>
      </c>
      <c r="B6" s="30" t="n">
        <f aca="false">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SUM($B6:$I6)</f>
        <v>24.9401523606955</v>
      </c>
      <c r="L6" s="29" t="n">
        <f aca="false">SUM($B6:$J6)</f>
        <v>24.9401523606955</v>
      </c>
      <c r="M6" s="0" t="n">
        <f aca="false">SUM(D116:D120)</f>
        <v>24.9401523606955</v>
      </c>
    </row>
    <row r="7" customFormat="false" ht="13.8" hidden="false" customHeight="false" outlineLevel="0" collapsed="false">
      <c r="A7" s="0" t="s">
        <v>116</v>
      </c>
      <c r="B7" s="30" t="n">
        <f aca="false">D86+D91+D96+D126+D131+D136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SUM($B7:$I7)</f>
        <v>43.8804507163736</v>
      </c>
      <c r="L7" s="29" t="n">
        <f aca="false">SUM($B7:$J7)</f>
        <v>43.8804507163736</v>
      </c>
      <c r="M7" s="0" t="n">
        <f aca="false">D86+SUM(D91:D95)+SUM(D96:D100)+SUM(D126:D140)</f>
        <v>43.8804507163736</v>
      </c>
    </row>
    <row r="8" customFormat="false" ht="13.8" hidden="false" customHeight="false" outlineLevel="0" collapsed="false">
      <c r="A8" s="33" t="s">
        <v>21</v>
      </c>
      <c r="C8" s="30" t="n">
        <f aca="false">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D165</f>
        <v>11.9437593180065</v>
      </c>
      <c r="K8" s="29" t="n">
        <f aca="false">SUM($B8:$I8)</f>
        <v>5.9124410470313</v>
      </c>
      <c r="L8" s="29" t="n">
        <f aca="false">SUM($B8:$J8)</f>
        <v>17.8562003650378</v>
      </c>
      <c r="M8" s="0" t="n">
        <f aca="false">SUM(D106:D110)</f>
        <v>5.9124410470313</v>
      </c>
    </row>
    <row r="9" customFormat="false" ht="13.8" hidden="false" customHeight="false" outlineLevel="0" collapsed="false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D90</f>
        <v>1.2866889215937</v>
      </c>
      <c r="F9" s="31" t="n">
        <v>0</v>
      </c>
      <c r="G9" s="31" t="n">
        <f aca="false">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SUM($B9:$I9)</f>
        <v>3.8439810313782</v>
      </c>
      <c r="L9" s="29" t="n">
        <f aca="false">SUM($B9:$J9)</f>
        <v>3.8439810313782</v>
      </c>
      <c r="M9" s="0" t="n">
        <f aca="false">SUM(D87:D90)</f>
        <v>7.2500902424853</v>
      </c>
      <c r="N9" s="0" t="s">
        <v>118</v>
      </c>
    </row>
    <row r="10" customFormat="false" ht="13.8" hidden="false" customHeight="false" outlineLevel="0" collapsed="false">
      <c r="A10" s="33" t="s">
        <v>119</v>
      </c>
      <c r="B10" s="30" t="n">
        <f aca="false">SUM($B3:$B9)</f>
        <v>97.212095721751</v>
      </c>
      <c r="C10" s="30" t="n">
        <f aca="false">SUM($C3:$C9)</f>
        <v>12.2769359415441</v>
      </c>
      <c r="D10" s="30" t="n">
        <f aca="false">SUM($D3:$D9)</f>
        <v>7.2811236288548</v>
      </c>
      <c r="E10" s="30" t="n">
        <f aca="false">SUM($E3:$E9)</f>
        <v>2.31950233782765</v>
      </c>
      <c r="F10" s="30" t="n">
        <f aca="false">SUM($F3:$F9)</f>
        <v>3.92014737444256</v>
      </c>
      <c r="G10" s="30" t="n">
        <f aca="false">SUM($G3:$G9)</f>
        <v>69.8878655654963</v>
      </c>
      <c r="H10" s="30" t="n">
        <f aca="false">SUM($H3:$H9)</f>
        <v>24.9422995162907</v>
      </c>
      <c r="I10" s="30" t="n">
        <f aca="false">SUM($I3:$I9)</f>
        <v>2.01285025984459</v>
      </c>
      <c r="J10" s="30" t="n">
        <f aca="false">SUM($J3:$J9)</f>
        <v>21.3903895362966</v>
      </c>
      <c r="K10" s="29" t="n">
        <f aca="false">SUM($B10:$I10)</f>
        <v>219.852820346052</v>
      </c>
      <c r="L10" s="29" t="n">
        <f aca="false">SUM($B10:$J10)</f>
        <v>241.243209882348</v>
      </c>
    </row>
    <row r="11" customFormat="false" ht="13.8" hidden="false" customHeight="false" outlineLevel="0" collapsed="false">
      <c r="A11" s="33" t="s">
        <v>120</v>
      </c>
      <c r="B11" s="30" t="n">
        <f aca="false">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SUM($B11:$I11)</f>
        <v>27.6799518849621</v>
      </c>
      <c r="L11" s="29" t="n">
        <f aca="false">SUM($B11:$J11)</f>
        <v>27.6799518849621</v>
      </c>
    </row>
    <row r="12" customFormat="false" ht="13.8" hidden="false" customHeight="false" outlineLevel="0" collapsed="false">
      <c r="A12" s="0" t="s">
        <v>113</v>
      </c>
      <c r="B12" s="31" t="n">
        <f aca="false">$B10+$B11</f>
        <v>124.892047606713</v>
      </c>
      <c r="C12" s="31" t="n">
        <f aca="false">$C10+$C11</f>
        <v>12.2769359415441</v>
      </c>
      <c r="D12" s="31" t="n">
        <f aca="false">$D10+$D11</f>
        <v>7.2811236288548</v>
      </c>
      <c r="E12" s="31" t="n">
        <f aca="false">$E10+$E11</f>
        <v>2.31950233782765</v>
      </c>
      <c r="F12" s="31" t="n">
        <f aca="false">$F10+$F11</f>
        <v>3.92014737444256</v>
      </c>
      <c r="G12" s="31" t="n">
        <f aca="false">$G10+$G11</f>
        <v>69.8878655654963</v>
      </c>
      <c r="H12" s="31" t="n">
        <f aca="false">$H10+$H11</f>
        <v>24.9422995162907</v>
      </c>
      <c r="I12" s="31" t="n">
        <f aca="false">$I10+$I11</f>
        <v>2.01285025984459</v>
      </c>
      <c r="J12" s="31" t="n">
        <f aca="false">$J10+$J11</f>
        <v>21.3903895362966</v>
      </c>
      <c r="K12" s="29" t="n">
        <f aca="false">SUM($B12:$I12)</f>
        <v>247.532772231014</v>
      </c>
      <c r="L12" s="29" t="n">
        <f aca="false">SUM($B12:$J12)</f>
        <v>268.92316176731</v>
      </c>
      <c r="M12" s="34"/>
    </row>
    <row r="13" customFormat="false" ht="13.8" hidden="false" customHeight="false" outlineLevel="0" collapsed="false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r="14" customFormat="false" ht="13.8" hidden="false" customHeight="false" outlineLevel="0" collapsed="false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r="15" customFormat="false" ht="12.8" hidden="false" customHeight="false" outlineLevel="0" collapsed="false">
      <c r="B15" s="38"/>
    </row>
    <row r="17" customFormat="false" ht="12.8" hidden="false" customHeight="false" outlineLevel="0" collapsed="false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customFormat="false" ht="41.95" hidden="false" customHeight="false" outlineLevel="0" collapsed="false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r="19" customFormat="false" ht="13.8" hidden="false" customHeight="false" outlineLevel="0" collapsed="false">
      <c r="A19" s="0" t="s">
        <v>19</v>
      </c>
      <c r="B19" s="27" t="n">
        <f aca="false">E147</f>
        <v>9.9985329785408</v>
      </c>
      <c r="C19" s="27" t="n">
        <f aca="false">E146</f>
        <v>6.2049018696858</v>
      </c>
      <c r="D19" s="27" t="n">
        <f aca="false">$E104</f>
        <v>4.9352435046691</v>
      </c>
      <c r="E19" s="27"/>
      <c r="F19" s="27" t="n">
        <f aca="false">$E105*0.8</f>
        <v>4.24992025004072</v>
      </c>
      <c r="G19" s="27" t="n">
        <f aca="false">$E102</f>
        <v>47.5481214290228</v>
      </c>
      <c r="H19" s="27" t="n">
        <f aca="false">$E103</f>
        <v>14.0831726527459</v>
      </c>
      <c r="I19" s="28" t="n">
        <f aca="false">$E105*0.2</f>
        <v>1.06248006251018</v>
      </c>
      <c r="J19" s="28" t="n">
        <f aca="false">E150</f>
        <v>9.3377550916383</v>
      </c>
      <c r="K19" s="29" t="n">
        <f aca="false">SUM($B19:$I19)</f>
        <v>88.0823727472153</v>
      </c>
      <c r="L19" s="29" t="n">
        <f aca="false">SUM($B19:$J19)</f>
        <v>97.4201278388536</v>
      </c>
    </row>
    <row r="20" customFormat="false" ht="13.8" hidden="false" customHeight="false" outlineLevel="0" collapsed="false">
      <c r="A20" s="0" t="s">
        <v>24</v>
      </c>
      <c r="B20" s="30" t="n">
        <f aca="false">E157</f>
        <v>6.741558488434</v>
      </c>
      <c r="C20" s="27" t="n">
        <f aca="false">E156</f>
        <v>2.1289132068739</v>
      </c>
      <c r="D20" s="31" t="n">
        <f aca="false">E124</f>
        <v>1.212865121873</v>
      </c>
      <c r="E20" s="28" t="n">
        <f aca="false">0.3*E125</f>
        <v>0.88985927108877</v>
      </c>
      <c r="F20" s="32" t="n">
        <v>0</v>
      </c>
      <c r="G20" s="30" t="n">
        <f aca="false">E122</f>
        <v>6.2616226107914</v>
      </c>
      <c r="H20" s="30" t="n">
        <f aca="false">E123</f>
        <v>1.1877838033291</v>
      </c>
      <c r="I20" s="28" t="n">
        <f aca="false">0.7*E125</f>
        <v>2.07633829920713</v>
      </c>
      <c r="J20" s="28" t="n">
        <f aca="false">E159</f>
        <v>3.19336981031084</v>
      </c>
      <c r="K20" s="29" t="n">
        <f aca="false">SUM($B20:$I20)</f>
        <v>20.4989408015973</v>
      </c>
      <c r="L20" s="29" t="n">
        <f aca="false">SUM($B20:$J20)</f>
        <v>23.6923106119081</v>
      </c>
      <c r="N20" s="0" t="s">
        <v>123</v>
      </c>
    </row>
    <row r="21" customFormat="false" ht="13.8" hidden="false" customHeight="false" outlineLevel="0" collapsed="false">
      <c r="A21" s="0" t="s">
        <v>22</v>
      </c>
      <c r="B21" s="30" t="n">
        <f aca="false">E111</f>
        <v>10.5272388274995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E112</f>
        <v>3.6096074825077</v>
      </c>
      <c r="H21" s="28" t="n">
        <f aca="false">E115</f>
        <v>1.1084110529891</v>
      </c>
      <c r="I21" s="31" t="n">
        <v>0</v>
      </c>
      <c r="J21" s="31"/>
      <c r="K21" s="29" t="n">
        <f aca="false">SUM($B21:$I21)</f>
        <v>15.2452573629963</v>
      </c>
      <c r="L21" s="29" t="n">
        <f aca="false">SUM($B21:$J21)</f>
        <v>15.2452573629963</v>
      </c>
      <c r="N21" s="0" t="s">
        <v>115</v>
      </c>
    </row>
    <row r="22" customFormat="false" ht="13.8" hidden="false" customHeight="false" outlineLevel="0" collapsed="false">
      <c r="A22" s="0" t="s">
        <v>23</v>
      </c>
      <c r="B22" s="30" t="n">
        <f aca="false">E116</f>
        <v>23.2958091387551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SUM($B22:$I22)</f>
        <v>23.2958091387551</v>
      </c>
      <c r="L22" s="29" t="n">
        <f aca="false">SUM($B22:$J22)</f>
        <v>23.2958091387551</v>
      </c>
    </row>
    <row r="23" customFormat="false" ht="13.8" hidden="false" customHeight="false" outlineLevel="0" collapsed="false">
      <c r="A23" s="0" t="s">
        <v>116</v>
      </c>
      <c r="B23" s="30" t="n">
        <f aca="false">E86+E91+E96+E126+E131+E136</f>
        <v>46.6466672313515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SUM($B23:$I23)</f>
        <v>46.6466672313515</v>
      </c>
      <c r="L23" s="29" t="n">
        <f aca="false">SUM($B23:$J23)</f>
        <v>46.6466672313515</v>
      </c>
    </row>
    <row r="24" customFormat="false" ht="13.8" hidden="false" customHeight="false" outlineLevel="0" collapsed="false">
      <c r="A24" s="33" t="s">
        <v>21</v>
      </c>
      <c r="C24" s="30" t="n">
        <f aca="false">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E165</f>
        <v>15.2161743770855</v>
      </c>
      <c r="K24" s="29" t="n">
        <f aca="false">SUM($B24:$I24)</f>
        <v>6.1482630691953</v>
      </c>
      <c r="L24" s="29" t="n">
        <f aca="false">SUM($B24:$J24)</f>
        <v>21.3644374462808</v>
      </c>
    </row>
    <row r="25" customFormat="false" ht="13.8" hidden="false" customHeight="false" outlineLevel="0" collapsed="false">
      <c r="A25" s="33" t="s">
        <v>117</v>
      </c>
      <c r="B25" s="30" t="n">
        <f aca="false">0.2*E90</f>
        <v>0.22503353377834</v>
      </c>
      <c r="C25" s="30" t="n">
        <v>0</v>
      </c>
      <c r="D25" s="31" t="n">
        <f aca="false">E89</f>
        <v>0</v>
      </c>
      <c r="E25" s="31" t="n">
        <f aca="false">0.8*E90</f>
        <v>0.90013413511336</v>
      </c>
      <c r="F25" s="31" t="n">
        <v>0</v>
      </c>
      <c r="G25" s="31" t="n">
        <f aca="false">E87</f>
        <v>2.2363979079805</v>
      </c>
      <c r="H25" s="31" t="n">
        <v>0</v>
      </c>
      <c r="I25" s="31" t="n">
        <v>0</v>
      </c>
      <c r="J25" s="31"/>
      <c r="K25" s="29" t="n">
        <f aca="false">SUM($B25:$I25)</f>
        <v>3.3615655768722</v>
      </c>
      <c r="L25" s="29" t="n">
        <f aca="false">SUM($B25:$J25)</f>
        <v>3.3615655768722</v>
      </c>
      <c r="N25" s="0" t="s">
        <v>124</v>
      </c>
    </row>
    <row r="26" customFormat="false" ht="13.8" hidden="false" customHeight="false" outlineLevel="0" collapsed="false">
      <c r="A26" s="33" t="s">
        <v>119</v>
      </c>
      <c r="B26" s="30" t="n">
        <f aca="false">SUM($B19:$B25)</f>
        <v>97.4348401983592</v>
      </c>
      <c r="C26" s="30" t="n">
        <f aca="false">SUM($C19:$C25)</f>
        <v>14.482078145755</v>
      </c>
      <c r="D26" s="30" t="n">
        <f aca="false">SUM($D19:$D25)</f>
        <v>6.1481086265421</v>
      </c>
      <c r="E26" s="30" t="n">
        <f aca="false">SUM($E19:$E25)</f>
        <v>1.78999340620213</v>
      </c>
      <c r="F26" s="30" t="n">
        <f aca="false">SUM($F19:$F25)</f>
        <v>4.24992025004072</v>
      </c>
      <c r="G26" s="30" t="n">
        <f aca="false">SUM($G19:$G25)</f>
        <v>59.6557494303024</v>
      </c>
      <c r="H26" s="30" t="n">
        <f aca="false">SUM($H19:$H25)</f>
        <v>16.3793675090641</v>
      </c>
      <c r="I26" s="30" t="n">
        <f aca="false">SUM($I19:$I25)</f>
        <v>3.13881836171731</v>
      </c>
      <c r="J26" s="30" t="n">
        <f aca="false">SUM($J19:$J25)</f>
        <v>27.7472992790346</v>
      </c>
      <c r="K26" s="29" t="n">
        <f aca="false">SUM($B26:$I26)</f>
        <v>203.278875927983</v>
      </c>
      <c r="L26" s="29" t="n">
        <f aca="false">SUM($B26:$J26)</f>
        <v>231.026175207018</v>
      </c>
    </row>
    <row r="27" customFormat="false" ht="13.8" hidden="false" customHeight="false" outlineLevel="0" collapsed="false">
      <c r="A27" s="33" t="s">
        <v>120</v>
      </c>
      <c r="B27" s="30" t="n">
        <f aca="false">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SUM($B27:$I27)</f>
        <v>34.388452213464</v>
      </c>
      <c r="L27" s="29" t="n">
        <f aca="false">SUM($B27:$J27)</f>
        <v>34.388452213464</v>
      </c>
    </row>
    <row r="28" customFormat="false" ht="13.8" hidden="false" customHeight="false" outlineLevel="0" collapsed="false">
      <c r="A28" s="0" t="s">
        <v>113</v>
      </c>
      <c r="B28" s="31" t="n">
        <f aca="false">$B26+$B27</f>
        <v>131.823292411823</v>
      </c>
      <c r="C28" s="31" t="n">
        <f aca="false">$C26+$C27</f>
        <v>14.482078145755</v>
      </c>
      <c r="D28" s="31" t="n">
        <f aca="false">$D26+$D27</f>
        <v>6.1481086265421</v>
      </c>
      <c r="E28" s="31" t="n">
        <f aca="false">$E26+$E27</f>
        <v>1.78999340620213</v>
      </c>
      <c r="F28" s="31" t="n">
        <f aca="false">$F26+$F27</f>
        <v>4.24992025004072</v>
      </c>
      <c r="G28" s="31" t="n">
        <f aca="false">$G26+$G27</f>
        <v>59.6557494303024</v>
      </c>
      <c r="H28" s="31" t="n">
        <f aca="false">$H26+$H27</f>
        <v>16.3793675090641</v>
      </c>
      <c r="I28" s="31" t="n">
        <f aca="false">$I26+$I27</f>
        <v>3.13881836171731</v>
      </c>
      <c r="J28" s="31" t="n">
        <f aca="false">$J26+$J27</f>
        <v>27.7472992790346</v>
      </c>
      <c r="K28" s="29" t="n">
        <f aca="false">SUM($B28:$I28)</f>
        <v>237.667328141447</v>
      </c>
      <c r="L28" s="29" t="n">
        <f aca="false">SUM($B28:$J28)</f>
        <v>265.414627420482</v>
      </c>
      <c r="M28" s="34"/>
    </row>
    <row r="29" customFormat="false" ht="13.8" hidden="false" customHeight="false" outlineLevel="0" collapsed="false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r="30" customFormat="false" ht="13.8" hidden="false" customHeight="false" outlineLevel="0" collapsed="false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r="32" customFormat="false" ht="12.8" hidden="false" customHeight="false" outlineLevel="0" collapsed="false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customFormat="false" ht="41.95" hidden="false" customHeight="false" outlineLevel="0" collapsed="false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r="34" customFormat="false" ht="13.8" hidden="false" customHeight="false" outlineLevel="0" collapsed="false">
      <c r="A34" s="0" t="s">
        <v>19</v>
      </c>
      <c r="B34" s="27" t="n">
        <f aca="false">F147</f>
        <v>8.2375178898763</v>
      </c>
      <c r="C34" s="27" t="n">
        <f aca="false">F146</f>
        <v>7.6402585771674</v>
      </c>
      <c r="D34" s="27" t="n">
        <f aca="false">$F104</f>
        <v>4.7751621985277</v>
      </c>
      <c r="E34" s="27"/>
      <c r="F34" s="27" t="n">
        <f aca="false">$F105*0.8</f>
        <v>4.308782148528</v>
      </c>
      <c r="G34" s="27" t="n">
        <f aca="false">$F102</f>
        <v>38.042613656143</v>
      </c>
      <c r="H34" s="27" t="n">
        <f aca="false">$F103</f>
        <v>8.685594846006</v>
      </c>
      <c r="I34" s="28" t="n">
        <f aca="false">$F105*0.2</f>
        <v>1.077195537132</v>
      </c>
      <c r="J34" s="28" t="n">
        <f aca="false">F150</f>
        <v>11.6535422074988</v>
      </c>
      <c r="K34" s="39" t="n">
        <f aca="false">SUM($B34:$I34)</f>
        <v>72.7671248533804</v>
      </c>
      <c r="L34" s="29" t="n">
        <f aca="false">SUM($B34:$J34)</f>
        <v>84.4206670608792</v>
      </c>
    </row>
    <row r="35" customFormat="false" ht="13.8" hidden="false" customHeight="false" outlineLevel="0" collapsed="false">
      <c r="A35" s="0" t="s">
        <v>24</v>
      </c>
      <c r="B35" s="30" t="n">
        <f aca="false">F157</f>
        <v>5.20184224848708</v>
      </c>
      <c r="C35" s="27" t="n">
        <f aca="false">F156</f>
        <v>3.46789483232472</v>
      </c>
      <c r="D35" s="31" t="n">
        <f aca="false">F124</f>
        <v>1.1659995191052</v>
      </c>
      <c r="E35" s="28" t="n">
        <f aca="false">0.2*F125</f>
        <v>0.71891833176804</v>
      </c>
      <c r="F35" s="32" t="n">
        <v>0</v>
      </c>
      <c r="G35" s="30" t="n">
        <f aca="false">F122</f>
        <v>4.672164000662</v>
      </c>
      <c r="H35" s="30" t="n">
        <f aca="false">F123</f>
        <v>0.2986173029051</v>
      </c>
      <c r="I35" s="28" t="n">
        <f aca="false">0.8*F125</f>
        <v>2.87567332707216</v>
      </c>
      <c r="J35" s="28" t="n">
        <f aca="false">F159</f>
        <v>5.20184224848708</v>
      </c>
      <c r="K35" s="29" t="n">
        <f aca="false">SUM($B35:$I35)</f>
        <v>18.4011095623243</v>
      </c>
      <c r="L35" s="29" t="n">
        <f aca="false">SUM($B35:$J35)</f>
        <v>23.6029518108114</v>
      </c>
      <c r="N35" s="0" t="s">
        <v>125</v>
      </c>
    </row>
    <row r="36" customFormat="false" ht="13.8" hidden="false" customHeight="false" outlineLevel="0" collapsed="false">
      <c r="A36" s="0" t="s">
        <v>22</v>
      </c>
      <c r="B36" s="30" t="n">
        <f aca="false">F111</f>
        <v>11.2851008647375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F112</f>
        <v>3.0165702022733</v>
      </c>
      <c r="H36" s="28" t="n">
        <f aca="false">F115</f>
        <v>0.8214761176964</v>
      </c>
      <c r="I36" s="31" t="n">
        <v>0</v>
      </c>
      <c r="J36" s="31"/>
      <c r="K36" s="29" t="n">
        <f aca="false">SUM($B36:$I36)</f>
        <v>15.1231471847072</v>
      </c>
      <c r="L36" s="29" t="n">
        <f aca="false">SUM($B36:$J36)</f>
        <v>15.1231471847072</v>
      </c>
      <c r="N36" s="0" t="s">
        <v>115</v>
      </c>
    </row>
    <row r="37" customFormat="false" ht="13.8" hidden="false" customHeight="false" outlineLevel="0" collapsed="false">
      <c r="A37" s="0" t="s">
        <v>23</v>
      </c>
      <c r="B37" s="30" t="n">
        <f aca="false">F116</f>
        <v>19.2473091118896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SUM($B37:$I37)</f>
        <v>19.2473091118896</v>
      </c>
      <c r="L37" s="29" t="n">
        <f aca="false">SUM($B37:$J37)</f>
        <v>19.2473091118896</v>
      </c>
    </row>
    <row r="38" customFormat="false" ht="13.8" hidden="false" customHeight="false" outlineLevel="0" collapsed="false">
      <c r="A38" s="0" t="s">
        <v>116</v>
      </c>
      <c r="B38" s="30" t="n">
        <f aca="false">F86+F91+F96+F126+F131+F136</f>
        <v>46.3868618521176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SUM($B38:$I38)</f>
        <v>46.3868618521176</v>
      </c>
      <c r="L38" s="29" t="n">
        <f aca="false">SUM($B38:$J38)</f>
        <v>46.3868618521176</v>
      </c>
    </row>
    <row r="39" customFormat="false" ht="13.8" hidden="false" customHeight="false" outlineLevel="0" collapsed="false">
      <c r="A39" s="33" t="s">
        <v>21</v>
      </c>
      <c r="C39" s="30" t="n">
        <f aca="false">F106</f>
        <v>6.0014767258784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F165</f>
        <v>14.8528967211122</v>
      </c>
      <c r="K39" s="29" t="n">
        <f aca="false">SUM($B39:$I39)</f>
        <v>6.0014767258784</v>
      </c>
      <c r="L39" s="29" t="n">
        <f aca="false">SUM($B39:$J39)</f>
        <v>20.8543734469906</v>
      </c>
    </row>
    <row r="40" customFormat="false" ht="13.8" hidden="false" customHeight="false" outlineLevel="0" collapsed="false">
      <c r="A40" s="33" t="s">
        <v>117</v>
      </c>
      <c r="B40" s="30" t="n">
        <f aca="false">0.6*F90</f>
        <v>0.5755397860209</v>
      </c>
      <c r="C40" s="27"/>
      <c r="D40" s="31" t="n">
        <v>0</v>
      </c>
      <c r="E40" s="31" t="n">
        <f aca="false">0.4*F90</f>
        <v>0.3836931906806</v>
      </c>
      <c r="F40" s="31" t="n">
        <v>0</v>
      </c>
      <c r="G40" s="31" t="n">
        <f aca="false">F87</f>
        <v>1.9118451143951</v>
      </c>
      <c r="H40" s="31" t="n">
        <v>0</v>
      </c>
      <c r="I40" s="31" t="n">
        <v>0</v>
      </c>
      <c r="J40" s="31"/>
      <c r="K40" s="29" t="n">
        <f aca="false">SUM($B40:$I40)</f>
        <v>2.8710780910966</v>
      </c>
      <c r="L40" s="29" t="n">
        <f aca="false">SUM($B40:$J40)</f>
        <v>2.8710780910966</v>
      </c>
      <c r="N40" s="0" t="s">
        <v>126</v>
      </c>
    </row>
    <row r="41" customFormat="false" ht="13.8" hidden="false" customHeight="false" outlineLevel="0" collapsed="false">
      <c r="A41" s="33" t="s">
        <v>119</v>
      </c>
      <c r="B41" s="30" t="n">
        <f aca="false">SUM($B34:$B40)</f>
        <v>90.934171753129</v>
      </c>
      <c r="C41" s="30" t="n">
        <f aca="false">SUM($C34:$C40)</f>
        <v>17.1096301353705</v>
      </c>
      <c r="D41" s="30" t="n">
        <f aca="false">SUM($D34:$D40)</f>
        <v>5.9411617176329</v>
      </c>
      <c r="E41" s="30" t="n">
        <f aca="false">SUM($E34:$E40)</f>
        <v>1.10261152244864</v>
      </c>
      <c r="F41" s="30" t="n">
        <f aca="false">SUM($F34:$F40)</f>
        <v>4.308782148528</v>
      </c>
      <c r="G41" s="30" t="n">
        <f aca="false">SUM($G34:$G40)</f>
        <v>47.6431929734734</v>
      </c>
      <c r="H41" s="30" t="n">
        <f aca="false">SUM($H34:$H40)</f>
        <v>9.8056882666075</v>
      </c>
      <c r="I41" s="30" t="n">
        <f aca="false">SUM($I34:$I40)</f>
        <v>3.95286886420416</v>
      </c>
      <c r="J41" s="30" t="n">
        <f aca="false">SUM($J34:$J40)</f>
        <v>31.7082811770981</v>
      </c>
      <c r="K41" s="29" t="n">
        <f aca="false">SUM($B41:$I41)</f>
        <v>180.798107381394</v>
      </c>
      <c r="L41" s="29" t="n">
        <f aca="false">SUM($B41:$J41)</f>
        <v>212.506388558492</v>
      </c>
    </row>
    <row r="42" customFormat="false" ht="13.8" hidden="false" customHeight="false" outlineLevel="0" collapsed="false">
      <c r="A42" s="33" t="s">
        <v>120</v>
      </c>
      <c r="B42" s="30" t="n">
        <f aca="false">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SUM($B42:$I42)</f>
        <v>39.8656411063733</v>
      </c>
      <c r="L42" s="29" t="n">
        <f aca="false">SUM($B42:$J42)</f>
        <v>39.8656411063733</v>
      </c>
    </row>
    <row r="43" customFormat="false" ht="13.8" hidden="false" customHeight="false" outlineLevel="0" collapsed="false">
      <c r="A43" s="0" t="s">
        <v>113</v>
      </c>
      <c r="B43" s="31" t="n">
        <f aca="false">$B41+$B42</f>
        <v>130.799812859502</v>
      </c>
      <c r="C43" s="31" t="n">
        <f aca="false">$C41+$C42</f>
        <v>17.1096301353705</v>
      </c>
      <c r="D43" s="31" t="n">
        <f aca="false">$D41+$D42</f>
        <v>5.9411617176329</v>
      </c>
      <c r="E43" s="31" t="n">
        <f aca="false">$E41+$E42</f>
        <v>1.10261152244864</v>
      </c>
      <c r="F43" s="31" t="n">
        <f aca="false">$F41+$F42</f>
        <v>4.308782148528</v>
      </c>
      <c r="G43" s="31" t="n">
        <f aca="false">$G41+$G42</f>
        <v>47.6431929734734</v>
      </c>
      <c r="H43" s="31" t="n">
        <f aca="false">$H41+$H42</f>
        <v>9.8056882666075</v>
      </c>
      <c r="I43" s="31" t="n">
        <f aca="false">$I41+$I42</f>
        <v>3.95286886420416</v>
      </c>
      <c r="J43" s="31" t="n">
        <f aca="false">$J41+$J42</f>
        <v>31.7082811770981</v>
      </c>
      <c r="K43" s="29" t="n">
        <f aca="false">SUM($B43:$I43)</f>
        <v>220.663748487767</v>
      </c>
      <c r="L43" s="29" t="n">
        <f aca="false">SUM($B43:$J43)</f>
        <v>252.372029664865</v>
      </c>
      <c r="M43" s="34"/>
    </row>
    <row r="44" customFormat="false" ht="13.8" hidden="false" customHeight="false" outlineLevel="0" collapsed="false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r="45" customFormat="false" ht="13.8" hidden="false" customHeight="false" outlineLevel="0" collapsed="false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r="46" customFormat="false" ht="13.8" hidden="false" customHeight="false" outlineLevel="0" collapsed="false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r="47" customFormat="false" ht="12.8" hidden="false" customHeight="false" outlineLevel="0" collapsed="false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customFormat="false" ht="41.95" hidden="false" customHeight="false" outlineLevel="0" collapsed="false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r="49" customFormat="false" ht="13.8" hidden="false" customHeight="false" outlineLevel="0" collapsed="false">
      <c r="A49" s="0" t="s">
        <v>19</v>
      </c>
      <c r="B49" s="27" t="n">
        <f aca="false">G147</f>
        <v>6.5492162841069</v>
      </c>
      <c r="C49" s="27" t="n">
        <f aca="false">G146</f>
        <v>9.199940311451</v>
      </c>
      <c r="D49" s="27" t="n">
        <f aca="false">$G104</f>
        <v>5.5888493493756</v>
      </c>
      <c r="E49" s="27"/>
      <c r="F49" s="27" t="n">
        <f aca="false">$G105*0.8</f>
        <v>4.5319621883928</v>
      </c>
      <c r="G49" s="27" t="n">
        <f aca="false">$G102</f>
        <v>25.8847815097591</v>
      </c>
      <c r="H49" s="27" t="n">
        <f aca="false">$G103</f>
        <v>3.794299382846</v>
      </c>
      <c r="I49" s="28" t="n">
        <f aca="false">$G105*0.2</f>
        <v>1.1329905470982</v>
      </c>
      <c r="J49" s="28" t="n">
        <f aca="false">G150</f>
        <v>14.1192790732988</v>
      </c>
      <c r="K49" s="40" t="n">
        <f aca="false">SUM($B49:$I49)</f>
        <v>56.6820395730296</v>
      </c>
      <c r="L49" s="29" t="n">
        <f aca="false">SUM($B49:$J49)</f>
        <v>70.8013186463284</v>
      </c>
    </row>
    <row r="50" customFormat="false" ht="13.8" hidden="false" customHeight="false" outlineLevel="0" collapsed="false">
      <c r="A50" s="0" t="s">
        <v>24</v>
      </c>
      <c r="B50" s="30" t="n">
        <f aca="false">G157</f>
        <v>4.07709624840215</v>
      </c>
      <c r="C50" s="27" t="n">
        <f aca="false">G156</f>
        <v>4.07709624840215</v>
      </c>
      <c r="D50" s="31" t="n">
        <f aca="false">H124</f>
        <v>0.874918107891</v>
      </c>
      <c r="E50" s="28" t="n">
        <v>0</v>
      </c>
      <c r="F50" s="32" t="n">
        <v>0</v>
      </c>
      <c r="G50" s="30" t="n">
        <f aca="false">G122</f>
        <v>3.8528775265921</v>
      </c>
      <c r="H50" s="30" t="n">
        <f aca="false">G123</f>
        <v>0.1848234820517</v>
      </c>
      <c r="I50" s="28" t="n">
        <f aca="false">G125</f>
        <v>3.618652513891</v>
      </c>
      <c r="J50" s="28" t="n">
        <f aca="false">G159</f>
        <v>6.11564437260322</v>
      </c>
      <c r="K50" s="40" t="n">
        <f aca="false">SUM($B50:$I50)</f>
        <v>16.6854641272301</v>
      </c>
      <c r="L50" s="29" t="n">
        <f aca="false">SUM($B50:$J50)</f>
        <v>22.8011084998333</v>
      </c>
      <c r="N50" s="0" t="s">
        <v>127</v>
      </c>
    </row>
    <row r="51" customFormat="false" ht="13.8" hidden="false" customHeight="false" outlineLevel="0" collapsed="false">
      <c r="A51" s="0" t="s">
        <v>22</v>
      </c>
      <c r="B51" s="30" t="n">
        <f aca="false">G111</f>
        <v>11.8721852743281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G112</f>
        <v>2.5273926513916</v>
      </c>
      <c r="H51" s="28" t="n">
        <f aca="false">G115</f>
        <v>0.6116654827409</v>
      </c>
      <c r="I51" s="31" t="n">
        <v>0</v>
      </c>
      <c r="J51" s="31"/>
      <c r="K51" s="40" t="n">
        <f aca="false">SUM($B51:$I51)</f>
        <v>15.0112434084606</v>
      </c>
      <c r="L51" s="29" t="n">
        <f aca="false">SUM($B51:$J51)</f>
        <v>15.0112434084606</v>
      </c>
      <c r="N51" s="0" t="s">
        <v>115</v>
      </c>
    </row>
    <row r="52" customFormat="false" ht="13.8" hidden="false" customHeight="false" outlineLevel="0" collapsed="false">
      <c r="A52" s="0" t="s">
        <v>23</v>
      </c>
      <c r="B52" s="30" t="n">
        <f aca="false">G116</f>
        <v>15.13210097619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SUM($B52:$I52)</f>
        <v>15.13210097619</v>
      </c>
      <c r="L52" s="29" t="n">
        <f aca="false">SUM($B52:$J52)</f>
        <v>15.13210097619</v>
      </c>
    </row>
    <row r="53" customFormat="false" ht="13.8" hidden="false" customHeight="false" outlineLevel="0" collapsed="false">
      <c r="A53" s="0" t="s">
        <v>116</v>
      </c>
      <c r="B53" s="30" t="n">
        <f aca="false">G86+G96+G91+G126+G131+G136</f>
        <v>45.9535137510631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SUM($B53:$I53)</f>
        <v>45.9535137510631</v>
      </c>
      <c r="L53" s="29" t="n">
        <f aca="false">SUM($B53:$J53)</f>
        <v>45.9535137510631</v>
      </c>
    </row>
    <row r="54" customFormat="false" ht="13.8" hidden="false" customHeight="false" outlineLevel="0" collapsed="false">
      <c r="A54" s="33" t="s">
        <v>21</v>
      </c>
      <c r="C54" s="30" t="n">
        <f aca="false">G106</f>
        <v>6.0872043497952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G165</f>
        <v>18.7810503532436</v>
      </c>
      <c r="K54" s="40" t="n">
        <f aca="false">SUM($B54:$I54)</f>
        <v>6.0872043497952</v>
      </c>
      <c r="L54" s="29" t="n">
        <f aca="false">SUM($B54:$J54)</f>
        <v>24.8682547030388</v>
      </c>
    </row>
    <row r="55" customFormat="false" ht="13.8" hidden="false" customHeight="false" outlineLevel="0" collapsed="false">
      <c r="A55" s="33" t="s">
        <v>117</v>
      </c>
      <c r="B55" s="30" t="n">
        <f aca="false">G90</f>
        <v>0.8198833734528</v>
      </c>
      <c r="C55" s="27"/>
      <c r="D55" s="31" t="n">
        <v>0</v>
      </c>
      <c r="E55" s="31" t="n">
        <v>0</v>
      </c>
      <c r="F55" s="31" t="n">
        <v>0</v>
      </c>
      <c r="G55" s="31" t="n">
        <f aca="false">G87</f>
        <v>1.6393653426933</v>
      </c>
      <c r="H55" s="31" t="n">
        <v>0</v>
      </c>
      <c r="I55" s="31" t="n">
        <v>0</v>
      </c>
      <c r="J55" s="31"/>
      <c r="K55" s="40" t="n">
        <f aca="false">SUM($B55:$I55)</f>
        <v>2.4592487161461</v>
      </c>
      <c r="L55" s="29" t="n">
        <f aca="false">SUM($B55:$J55)</f>
        <v>2.4592487161461</v>
      </c>
      <c r="N55" s="0" t="s">
        <v>128</v>
      </c>
    </row>
    <row r="56" customFormat="false" ht="13.8" hidden="false" customHeight="false" outlineLevel="0" collapsed="false">
      <c r="A56" s="33" t="s">
        <v>119</v>
      </c>
      <c r="B56" s="30" t="n">
        <f aca="false">SUM($B49:$B55)</f>
        <v>84.4039959075431</v>
      </c>
      <c r="C56" s="30" t="n">
        <f aca="false">SUM($C49:$C55)</f>
        <v>19.3642409096483</v>
      </c>
      <c r="D56" s="30" t="n">
        <f aca="false">SUM($D49:$D55)</f>
        <v>6.4637674572666</v>
      </c>
      <c r="E56" s="30" t="n">
        <f aca="false">SUM($E49:$E55)</f>
        <v>0</v>
      </c>
      <c r="F56" s="30" t="n">
        <f aca="false">SUM($F49:$F55)</f>
        <v>4.5319621883928</v>
      </c>
      <c r="G56" s="30" t="n">
        <f aca="false">SUM($G49:$G55)</f>
        <v>33.9044170304361</v>
      </c>
      <c r="H56" s="30" t="n">
        <f aca="false">SUM($H49:$H55)</f>
        <v>4.5907883476386</v>
      </c>
      <c r="I56" s="30" t="n">
        <f aca="false">SUM($I49:$I55)</f>
        <v>4.7516430609892</v>
      </c>
      <c r="J56" s="30" t="n">
        <f aca="false">SUM($J49:$J55)</f>
        <v>39.0159737991456</v>
      </c>
      <c r="K56" s="40" t="n">
        <f aca="false">SUM($B56:$I56)</f>
        <v>158.010814901915</v>
      </c>
      <c r="L56" s="29" t="n">
        <f aca="false">SUM($B56:$J56)</f>
        <v>197.02678870106</v>
      </c>
    </row>
    <row r="57" customFormat="false" ht="13.8" hidden="false" customHeight="false" outlineLevel="0" collapsed="false">
      <c r="A57" s="33" t="s">
        <v>120</v>
      </c>
      <c r="B57" s="30" t="n">
        <f aca="false">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SUM($B57:$I57)</f>
        <v>44.0148890528076</v>
      </c>
      <c r="L57" s="29" t="n">
        <f aca="false">SUM($B57:$J57)</f>
        <v>44.0148890528076</v>
      </c>
    </row>
    <row r="58" customFormat="false" ht="13.8" hidden="false" customHeight="false" outlineLevel="0" collapsed="false">
      <c r="A58" s="0" t="s">
        <v>113</v>
      </c>
      <c r="B58" s="31" t="n">
        <f aca="false">$B56+$B57</f>
        <v>128.418884960351</v>
      </c>
      <c r="C58" s="31" t="n">
        <f aca="false">$C56+$C57</f>
        <v>19.3642409096483</v>
      </c>
      <c r="D58" s="31" t="n">
        <f aca="false">$D56+$D57</f>
        <v>6.4637674572666</v>
      </c>
      <c r="E58" s="31" t="n">
        <f aca="false">$E56+$E57</f>
        <v>0</v>
      </c>
      <c r="F58" s="31" t="n">
        <f aca="false">$F56+$F57</f>
        <v>4.5319621883928</v>
      </c>
      <c r="G58" s="31" t="n">
        <f aca="false">$G56+$G57</f>
        <v>33.9044170304361</v>
      </c>
      <c r="H58" s="31" t="n">
        <f aca="false">$H56+$H57</f>
        <v>4.5907883476386</v>
      </c>
      <c r="I58" s="31" t="n">
        <f aca="false">$I56+$I57</f>
        <v>4.7516430609892</v>
      </c>
      <c r="J58" s="31" t="n">
        <f aca="false">$J56+$J57</f>
        <v>39.0159737991456</v>
      </c>
      <c r="K58" s="40" t="n">
        <f aca="false">SUM($B58:$I58)</f>
        <v>202.025703954722</v>
      </c>
      <c r="L58" s="29" t="n">
        <f aca="false">SUM($B58:$J58)</f>
        <v>241.041677753868</v>
      </c>
      <c r="M58" s="34"/>
    </row>
    <row r="59" customFormat="false" ht="13.8" hidden="false" customHeight="false" outlineLevel="0" collapsed="false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r="60" customFormat="false" ht="13.8" hidden="false" customHeight="false" outlineLevel="0" collapsed="false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r="61" customFormat="false" ht="13.8" hidden="false" customHeight="false" outlineLevel="0" collapsed="false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r="62" customFormat="false" ht="12.8" hidden="false" customHeight="false" outlineLevel="0" collapsed="false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customFormat="false" ht="41.75" hidden="false" customHeight="false" outlineLevel="0" collapsed="false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r="64" customFormat="false" ht="13.8" hidden="false" customHeight="false" outlineLevel="0" collapsed="false">
      <c r="A64" s="0" t="s">
        <v>19</v>
      </c>
      <c r="B64" s="27" t="n">
        <f aca="false">H147</f>
        <v>2.3723631444234</v>
      </c>
      <c r="C64" s="27" t="n">
        <f aca="false">H146</f>
        <v>9.0638025806444</v>
      </c>
      <c r="D64" s="27" t="n">
        <f aca="false">$H104</f>
        <v>16.277454645629</v>
      </c>
      <c r="E64" s="27"/>
      <c r="F64" s="27" t="n">
        <f aca="false">$H105*0.8</f>
        <v>2.56340275294576</v>
      </c>
      <c r="G64" s="27" t="n">
        <f aca="false">$H102</f>
        <v>1.8311596718015</v>
      </c>
      <c r="H64" s="27" t="n">
        <f aca="false">$H103</f>
        <v>0.0100217027807</v>
      </c>
      <c r="I64" s="28" t="n">
        <f aca="false">$H105*0.2</f>
        <v>0.64085068823644</v>
      </c>
      <c r="J64" s="28" t="n">
        <f aca="false">H150</f>
        <v>14.1947292162567</v>
      </c>
      <c r="K64" s="29" t="n">
        <f aca="false">SUM($B64:$I64)</f>
        <v>32.7590551864612</v>
      </c>
      <c r="L64" s="29" t="n">
        <f aca="false">SUM($B64:$J64)</f>
        <v>46.9537844027179</v>
      </c>
      <c r="M64" s="42" t="n">
        <f aca="false">$K64/$K3-1</f>
        <v>-0.68820779765091</v>
      </c>
      <c r="N64" s="42" t="n">
        <f aca="false">$L64/$L3 -1</f>
        <v>-0.584102131993976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$L64</f>
        <v>46.9537844027179</v>
      </c>
      <c r="AB64" s="15" t="n">
        <v>50.5638470169684</v>
      </c>
    </row>
    <row r="65" customFormat="false" ht="13.8" hidden="false" customHeight="false" outlineLevel="0" collapsed="false">
      <c r="A65" s="0" t="s">
        <v>24</v>
      </c>
      <c r="B65" s="30" t="n">
        <f aca="false">H157</f>
        <v>0.118786695886418</v>
      </c>
      <c r="C65" s="27" t="n">
        <f aca="false">H156</f>
        <v>4.07709624840215</v>
      </c>
      <c r="D65" s="31" t="n">
        <f aca="false">H124</f>
        <v>0.874918107891</v>
      </c>
      <c r="E65" s="28" t="n">
        <v>0</v>
      </c>
      <c r="F65" s="32" t="n">
        <v>0</v>
      </c>
      <c r="G65" s="30" t="n">
        <f aca="false">H122</f>
        <v>1.9143609844996</v>
      </c>
      <c r="H65" s="30" t="n">
        <f aca="false">H123</f>
        <v>0.0057681532099</v>
      </c>
      <c r="I65" s="28" t="n">
        <f aca="false">H125</f>
        <v>3.2215516282541</v>
      </c>
      <c r="J65" s="28" t="n">
        <f aca="false">H159</f>
        <v>6.11564437260322</v>
      </c>
      <c r="K65" s="29" t="n">
        <f aca="false">SUM($B65:$I65)</f>
        <v>10.2124818181432</v>
      </c>
      <c r="L65" s="29" t="n">
        <f aca="false">SUM($B65:$J65)</f>
        <v>16.3281261907464</v>
      </c>
      <c r="M65" s="42" t="n">
        <f aca="false">$K65/$K4-1</f>
        <v>-0.529595892434515</v>
      </c>
      <c r="N65" s="42" t="n">
        <f aca="false">$L65/$L4 -1</f>
        <v>-0.300009327956032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$L65</f>
        <v>16.3281261907464</v>
      </c>
      <c r="AB65" s="15" t="n">
        <v>16.7586685738249</v>
      </c>
    </row>
    <row r="66" customFormat="false" ht="13.8" hidden="false" customHeight="false" outlineLevel="0" collapsed="false">
      <c r="A66" s="0" t="s">
        <v>22</v>
      </c>
      <c r="B66" s="30" t="n">
        <f aca="false">H111</f>
        <v>12.134143001141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H112</f>
        <v>1.3503071793594</v>
      </c>
      <c r="H66" s="28" t="n">
        <f aca="false">H115</f>
        <v>0.238335759977</v>
      </c>
      <c r="I66" s="31" t="n">
        <v>0</v>
      </c>
      <c r="J66" s="31"/>
      <c r="K66" s="29" t="n">
        <f aca="false">SUM($B66:$I66)</f>
        <v>13.7227859404774</v>
      </c>
      <c r="L66" s="29" t="n">
        <f aca="false">SUM($B66:$J66)</f>
        <v>13.7227859404774</v>
      </c>
      <c r="M66" s="42" t="n">
        <f aca="false">$K66/$K5-1</f>
        <v>-0.0535245058423172</v>
      </c>
      <c r="N66" s="42" t="n">
        <f aca="false">$L66/$L5 -1</f>
        <v>-0.0535245058423172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$L66</f>
        <v>13.7227859404774</v>
      </c>
      <c r="AB66" s="15" t="n">
        <v>14.1583777473564</v>
      </c>
    </row>
    <row r="67" customFormat="false" ht="13.8" hidden="false" customHeight="false" outlineLevel="0" collapsed="false">
      <c r="A67" s="0" t="s">
        <v>23</v>
      </c>
      <c r="B67" s="30" t="n">
        <f aca="false">H116</f>
        <v>9.8162037800846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SUM($B67:$I67)</f>
        <v>9.8162037800846</v>
      </c>
      <c r="L67" s="29" t="n">
        <f aca="false">SUM($B67:$J67)</f>
        <v>9.8162037800846</v>
      </c>
      <c r="M67" s="42" t="n">
        <f aca="false">$K67/$K6-1</f>
        <v>-0.606409630618197</v>
      </c>
      <c r="N67" s="42" t="n">
        <f aca="false">$L67/$L6 -1</f>
        <v>-0.606409630618197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$L67+$L68+$L69+$L70</f>
        <v>83.9417494453588</v>
      </c>
      <c r="AB67" s="15" t="n">
        <v>82.2993773756886</v>
      </c>
    </row>
    <row r="68" customFormat="false" ht="13.8" hidden="false" customHeight="false" outlineLevel="0" collapsed="false">
      <c r="A68" s="0" t="s">
        <v>116</v>
      </c>
      <c r="B68" s="30" t="n">
        <f aca="false">H86+H91+H96+H126+H131+H136</f>
        <v>42.7520707139906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SUM($B68:$I68)</f>
        <v>42.7520707139906</v>
      </c>
      <c r="L68" s="29" t="n">
        <f aca="false">SUM($B68:$J68)</f>
        <v>42.7520707139906</v>
      </c>
      <c r="M68" s="42" t="n">
        <f aca="false">$K68/$K7-1</f>
        <v>-0.0257148681009777</v>
      </c>
      <c r="N68" s="42" t="n">
        <f aca="false">$L68/$L7 -1</f>
        <v>-0.0257148681009777</v>
      </c>
      <c r="S68" s="0" t="s">
        <v>119</v>
      </c>
      <c r="T68" s="15" t="n">
        <f aca="false">SUM($T64:$T67)</f>
        <v>100.086</v>
      </c>
      <c r="U68" s="15" t="n">
        <f aca="false">SUM($U64:$U67)</f>
        <v>13.114</v>
      </c>
      <c r="V68" s="15" t="n">
        <f aca="false">SUM($V64:$V67)</f>
        <v>21.58</v>
      </c>
      <c r="W68" s="15" t="n">
        <f aca="false">SUM($W64:$W67)</f>
        <v>6.474</v>
      </c>
      <c r="X68" s="15" t="n">
        <f aca="false">SUM($X64:$X67)</f>
        <v>8.798</v>
      </c>
      <c r="Y68" s="15" t="n">
        <f aca="false">SUM($Y64:$Y67)</f>
        <v>6.308</v>
      </c>
      <c r="Z68" s="15" t="n">
        <f aca="false">SUM($Z64:$Z67)</f>
        <v>166.36</v>
      </c>
      <c r="AA68" s="15" t="n">
        <f aca="false">L71</f>
        <v>160.9464459793</v>
      </c>
      <c r="AB68" s="15" t="n">
        <v>163.780270713838</v>
      </c>
    </row>
    <row r="69" customFormat="false" ht="13.8" hidden="false" customHeight="false" outlineLevel="0" collapsed="false">
      <c r="A69" s="33" t="s">
        <v>21</v>
      </c>
      <c r="C69" s="30" t="n">
        <f aca="false">H106</f>
        <v>6.3653460192455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H165</f>
        <v>23.5945722090284</v>
      </c>
      <c r="K69" s="29" t="n">
        <f aca="false">SUM($B69:$I69)</f>
        <v>6.3653460192455</v>
      </c>
      <c r="L69" s="29" t="n">
        <f aca="false">SUM($B69:$J69)</f>
        <v>29.9599182282739</v>
      </c>
      <c r="M69" s="42" t="n">
        <f aca="false">$K69/$K8-1</f>
        <v>0.0766020275908894</v>
      </c>
      <c r="N69" s="42" t="n">
        <f aca="false">$L69/$L8 -1</f>
        <v>0.67784397664662</v>
      </c>
    </row>
    <row r="70" customFormat="false" ht="13.8" hidden="false" customHeight="false" outlineLevel="0" collapsed="false">
      <c r="A70" s="33" t="s">
        <v>117</v>
      </c>
      <c r="B70" s="30" t="n">
        <f aca="false">H90</f>
        <v>0.4612626779609</v>
      </c>
      <c r="C70" s="27"/>
      <c r="D70" s="31" t="n">
        <v>0</v>
      </c>
      <c r="E70" s="31" t="n">
        <v>0</v>
      </c>
      <c r="F70" s="31" t="n">
        <v>0</v>
      </c>
      <c r="G70" s="31" t="n">
        <f aca="false">H87</f>
        <v>0.9522940450488</v>
      </c>
      <c r="H70" s="31" t="n">
        <v>0</v>
      </c>
      <c r="I70" s="31" t="n">
        <v>0</v>
      </c>
      <c r="J70" s="31"/>
      <c r="K70" s="29" t="n">
        <f aca="false">SUM($B70:$I70)</f>
        <v>1.4135567230097</v>
      </c>
      <c r="L70" s="29" t="n">
        <f aca="false">SUM($B70:$J70)</f>
        <v>1.4135567230097</v>
      </c>
      <c r="M70" s="42" t="n">
        <f aca="false">$K70/$K9-1</f>
        <v>-0.632267508223658</v>
      </c>
      <c r="N70" s="42" t="n">
        <f aca="false">$L70/$L9 -1</f>
        <v>-0.632267508223658</v>
      </c>
      <c r="O70" s="0" t="s">
        <v>128</v>
      </c>
    </row>
    <row r="71" customFormat="false" ht="13.8" hidden="false" customHeight="false" outlineLevel="0" collapsed="false">
      <c r="A71" s="33" t="s">
        <v>119</v>
      </c>
      <c r="B71" s="30" t="n">
        <f aca="false">SUM($B64:$B70)</f>
        <v>67.6548300134869</v>
      </c>
      <c r="C71" s="30" t="n">
        <f aca="false">SUM($C64:$C70)</f>
        <v>19.5062448482921</v>
      </c>
      <c r="D71" s="30" t="n">
        <f aca="false">SUM($D64:$D70)</f>
        <v>17.15237275352</v>
      </c>
      <c r="E71" s="30" t="n">
        <f aca="false">SUM($E64:$E70)</f>
        <v>0</v>
      </c>
      <c r="F71" s="30" t="n">
        <f aca="false">SUM($F64:$F70)</f>
        <v>2.56340275294576</v>
      </c>
      <c r="G71" s="30" t="n">
        <f aca="false">SUM($G64:$G70)</f>
        <v>6.0481218807093</v>
      </c>
      <c r="H71" s="30" t="n">
        <f aca="false">SUM($H64:$H70)</f>
        <v>0.2541256159676</v>
      </c>
      <c r="I71" s="30" t="n">
        <f aca="false">SUM($I64:$I70)</f>
        <v>3.86240231649054</v>
      </c>
      <c r="J71" s="30" t="n">
        <f aca="false">SUM($J64:$J70)</f>
        <v>43.9049457978883</v>
      </c>
      <c r="K71" s="29" t="n">
        <f aca="false">SUM($B71:$I71)</f>
        <v>117.041500181412</v>
      </c>
      <c r="L71" s="29" t="n">
        <f aca="false">SUM($B71:$J71)</f>
        <v>160.9464459793</v>
      </c>
      <c r="M71" s="42" t="n">
        <f aca="false">$K71/$K10-1</f>
        <v>-0.46763703100471</v>
      </c>
      <c r="N71" s="42" t="n">
        <f aca="false">$L71/$L10 -1</f>
        <v>-0.332845695189546</v>
      </c>
    </row>
    <row r="72" customFormat="false" ht="13.8" hidden="false" customHeight="false" outlineLevel="0" collapsed="false">
      <c r="A72" s="33" t="s">
        <v>120</v>
      </c>
      <c r="B72" s="30" t="n">
        <f aca="false">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SUM($B72:$I72)</f>
        <v>65.4038097722956</v>
      </c>
      <c r="L72" s="29" t="n">
        <f aca="false">SUM($B72:$J72)</f>
        <v>65.4038097722956</v>
      </c>
      <c r="M72" s="42" t="n">
        <f aca="false">$K72/$K11-1</f>
        <v>1.36285850655065</v>
      </c>
      <c r="N72" s="42" t="n">
        <f aca="false">$L72/$L11 -1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r="73" customFormat="false" ht="13.8" hidden="false" customHeight="false" outlineLevel="0" collapsed="false">
      <c r="A73" s="0" t="s">
        <v>113</v>
      </c>
      <c r="B73" s="31" t="n">
        <f aca="false">$B71+$B72</f>
        <v>133.058639785782</v>
      </c>
      <c r="C73" s="31" t="n">
        <f aca="false">$C71+$C72</f>
        <v>19.5062448482921</v>
      </c>
      <c r="D73" s="31" t="n">
        <f aca="false">$D71+$D72</f>
        <v>17.15237275352</v>
      </c>
      <c r="E73" s="31" t="n">
        <f aca="false">$E71+$E72</f>
        <v>0</v>
      </c>
      <c r="F73" s="31" t="n">
        <f aca="false">$F71+$F72</f>
        <v>2.56340275294576</v>
      </c>
      <c r="G73" s="31" t="n">
        <f aca="false">$G71+$G72</f>
        <v>6.0481218807093</v>
      </c>
      <c r="H73" s="31" t="n">
        <f aca="false">$H71+$H72</f>
        <v>0.2541256159676</v>
      </c>
      <c r="I73" s="31" t="n">
        <f aca="false">$I71+$I72</f>
        <v>3.86240231649054</v>
      </c>
      <c r="J73" s="31" t="n">
        <f aca="false">$J71+$J72</f>
        <v>43.9049457978883</v>
      </c>
      <c r="K73" s="29" t="n">
        <f aca="false">SUM($B73:$I73)</f>
        <v>182.445309953708</v>
      </c>
      <c r="L73" s="29" t="n">
        <f aca="false">SUM($B73:$J73)</f>
        <v>226.350255751596</v>
      </c>
      <c r="M73" s="42" t="n">
        <f aca="false">$K73/$K12-1</f>
        <v>-0.262944828236974</v>
      </c>
      <c r="N73" s="42" t="n">
        <f aca="false">$L73/$L12 -1</f>
        <v>-0.158308811096573</v>
      </c>
      <c r="T73" s="31"/>
      <c r="U73" s="31"/>
      <c r="V73" s="31"/>
      <c r="W73" s="31"/>
      <c r="X73" s="31"/>
      <c r="Y73" s="31"/>
      <c r="Z73" s="35"/>
    </row>
    <row r="74" customFormat="false" ht="13.8" hidden="false" customHeight="false" outlineLevel="0" collapsed="false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r="75" customFormat="false" ht="13.8" hidden="false" customHeight="false" outlineLevel="0" collapsed="false">
      <c r="A75" s="36" t="s">
        <v>122</v>
      </c>
      <c r="B75" s="26" t="n">
        <f aca="false">B73/$L$73</f>
        <v>0.587844000193246</v>
      </c>
      <c r="C75" s="26" t="n">
        <f aca="false">C73/$L$73</f>
        <v>0.0861772600323404</v>
      </c>
      <c r="D75" s="26" t="n">
        <f aca="false">D73/$L$73</f>
        <v>0.0757780135770801</v>
      </c>
      <c r="E75" s="26" t="n">
        <f aca="false">E73/$L$73</f>
        <v>0</v>
      </c>
      <c r="F75" s="26" t="n">
        <f aca="false">F73/$L$73</f>
        <v>0.0113249386197245</v>
      </c>
      <c r="G75" s="26" t="n">
        <f aca="false">G73/$L$73</f>
        <v>0.0267201901788293</v>
      </c>
      <c r="H75" s="26" t="n">
        <f aca="false">H73/$L$73</f>
        <v>0.00112270964803541</v>
      </c>
      <c r="I75" s="26" t="n">
        <f aca="false">I73/$L$73</f>
        <v>0.0170638301408825</v>
      </c>
      <c r="J75" s="26" t="n">
        <f aca="false">J73/$L$73</f>
        <v>0.193969057609862</v>
      </c>
      <c r="K75" s="26"/>
      <c r="L75" s="26" t="n">
        <f aca="false">L73/$L$73</f>
        <v>1</v>
      </c>
      <c r="R75" s="36"/>
      <c r="S75" s="26"/>
      <c r="T75" s="26"/>
      <c r="U75" s="26"/>
      <c r="V75" s="26"/>
      <c r="W75" s="26"/>
      <c r="X75" s="26"/>
      <c r="Y75" s="37"/>
    </row>
    <row r="76" customFormat="false" ht="13.8" hidden="false" customHeight="false" outlineLevel="0" collapsed="false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r="78" s="48" customFormat="true" ht="12.8" hidden="false" customHeight="false" outlineLevel="0" collapsed="false">
      <c r="A78" s="48" t="s">
        <v>136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r="83" s="49" customFormat="true" ht="12.8" hidden="false" customHeight="false" outlineLevel="0" collapsed="false">
      <c r="A83" s="49" t="s">
        <v>138</v>
      </c>
    </row>
    <row r="85" customFormat="false" ht="13.4" hidden="false" customHeight="false" outlineLevel="0" collapsed="false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r="86" customFormat="false" ht="13.4" hidden="false" customHeight="false" outlineLevel="0" collapsed="false">
      <c r="A86" s="51" t="str">
        <f aca="false">Conso_energie_usage!B2</f>
        <v>Autre</v>
      </c>
      <c r="B86" s="51" t="str">
        <f aca="false">Conso_energie_usage!C2</f>
        <v>Electricité</v>
      </c>
      <c r="C86" s="51" t="n">
        <f aca="false">Conso_energie_usage!D2</f>
        <v>6.0791570898897</v>
      </c>
      <c r="D86" s="51" t="n">
        <f aca="false">Conso_energie_usage!E2</f>
        <v>8.8789881517377</v>
      </c>
      <c r="E86" s="51" t="n">
        <f aca="false">Conso_energie_usage!F2</f>
        <v>10.6077627199754</v>
      </c>
      <c r="F86" s="51" t="n">
        <f aca="false">Conso_energie_usage!G2</f>
        <v>11.4793929133871</v>
      </c>
      <c r="G86" s="51" t="n">
        <f aca="false">Conso_energie_usage!H2</f>
        <v>12.1456275399529</v>
      </c>
      <c r="H86" s="51" t="n">
        <f aca="false">Conso_energie_usage!I2</f>
        <v>12.9803058211596</v>
      </c>
      <c r="J86" s="4" t="s">
        <v>12</v>
      </c>
      <c r="K86" s="0" t="n">
        <f aca="false">SUMIFS($C$86:$C$140,A86:A140,J$86)</f>
        <v>15.303179490221</v>
      </c>
      <c r="L86" s="0" t="n">
        <f aca="false">SUMIFS($D$86:$D$140,A86:A140,J$86)</f>
        <v>16.129078394223</v>
      </c>
      <c r="M86" s="0" t="n">
        <f aca="false">SUMIFS($E$86:$E$140,A86:A140,J$86)</f>
        <v>16.614695049239</v>
      </c>
      <c r="N86" s="0" t="n">
        <f aca="false">SUMIFS($F$86:$F$140,A86:A140,J$86)</f>
        <v>16.3873938710514</v>
      </c>
      <c r="O86" s="0" t="n">
        <f aca="false">SUMIFS($G$86:$G$140,A86:A140,J$86)</f>
        <v>16.1811087143374</v>
      </c>
      <c r="P86" s="0" t="n">
        <f aca="false">SUMIFS($H$86:$H$140,A86:A140,J$86)</f>
        <v>15.0949924457991</v>
      </c>
    </row>
    <row r="87" customFormat="false" ht="13.4" hidden="false" customHeight="false" outlineLevel="0" collapsed="false">
      <c r="A87" s="51" t="str">
        <f aca="false">Conso_energie_usage!B3</f>
        <v>Autre</v>
      </c>
      <c r="B87" s="51" t="str">
        <f aca="false">Conso_energie_usage!C3</f>
        <v>Gaz</v>
      </c>
      <c r="C87" s="51" t="n">
        <f aca="false">Conso_energie_usage!D3</f>
        <v>3.0083180403482</v>
      </c>
      <c r="D87" s="51" t="n">
        <f aca="false">Conso_energie_usage!E3</f>
        <v>2.5572921097845</v>
      </c>
      <c r="E87" s="51" t="n">
        <f aca="false">Conso_energie_usage!F3</f>
        <v>2.2363979079805</v>
      </c>
      <c r="F87" s="51" t="n">
        <f aca="false">Conso_energie_usage!G3</f>
        <v>1.9118451143951</v>
      </c>
      <c r="G87" s="51" t="n">
        <f aca="false">Conso_energie_usage!H3</f>
        <v>1.6393653426933</v>
      </c>
      <c r="H87" s="51" t="n">
        <f aca="false">Conso_energie_usage!I3</f>
        <v>0.9522940450488</v>
      </c>
      <c r="J87" s="4" t="s">
        <v>15</v>
      </c>
      <c r="K87" s="0" t="n">
        <f aca="false">SUMIFS($C$86:$C$140,A86:A140,J$87)</f>
        <v>4.9206550760369</v>
      </c>
      <c r="L87" s="0" t="n">
        <f aca="false">SUMIFS($D$86:$D$140,A86:A140,J$87)</f>
        <v>5.6582719124568</v>
      </c>
      <c r="M87" s="0" t="n">
        <f aca="false">SUMIFS($E$86:$E$140,A86:A140,J$87)</f>
        <v>5.6256406819944</v>
      </c>
      <c r="N87" s="0" t="n">
        <f aca="false">SUMIFS($F$86:$F$140,A86:A140,J$87)</f>
        <v>5.5637746341318</v>
      </c>
      <c r="O87" s="0" t="n">
        <f aca="false">SUMIFS($G$86:$G$140,A86:A140,J$87)</f>
        <v>5.3550261566015</v>
      </c>
      <c r="P87" s="0" t="n">
        <f aca="false">SUMIFS($H$86:$H$140,A86:A140,J$87)</f>
        <v>3.92343717826</v>
      </c>
    </row>
    <row r="88" customFormat="false" ht="13.4" hidden="false" customHeight="false" outlineLevel="0" collapsed="false">
      <c r="A88" s="51" t="str">
        <f aca="false">Conso_energie_usage!B4</f>
        <v>Autre</v>
      </c>
      <c r="B88" s="51" t="str">
        <f aca="false">Conso_energie_usage!C4</f>
        <v>Fioul</v>
      </c>
      <c r="C88" s="51" t="n">
        <f aca="false">Conso_energie_usage!D4</f>
        <v>4.7065148885455</v>
      </c>
      <c r="D88" s="51" t="n">
        <f aca="false">Conso_energie_usage!E4</f>
        <v>3.4061092111071</v>
      </c>
      <c r="E88" s="51" t="n">
        <f aca="false">Conso_energie_usage!F4</f>
        <v>2.6453667523914</v>
      </c>
      <c r="F88" s="51" t="n">
        <f aca="false">Conso_energie_usage!G4</f>
        <v>2.0369228665677</v>
      </c>
      <c r="G88" s="51" t="n">
        <f aca="false">Conso_energie_usage!H4</f>
        <v>1.5762324582384</v>
      </c>
      <c r="H88" s="51" t="n">
        <f aca="false">Conso_energie_usage!I4</f>
        <v>0.7011299016298</v>
      </c>
      <c r="J88" s="4" t="s">
        <v>17</v>
      </c>
      <c r="K88" s="0" t="n">
        <f aca="false">SUMIFS($C$86:$C$140,A86:A140,J$88)</f>
        <v>9.1684083833807</v>
      </c>
      <c r="L88" s="0" t="n">
        <f aca="false">SUMIFS($D$86:$D$140,A86:A140,J$88)</f>
        <v>10.5406316064033</v>
      </c>
      <c r="M88" s="0" t="n">
        <f aca="false">SUMIFS($E$86:$E$140,A86:A140,J$88)</f>
        <v>11.474689667984</v>
      </c>
      <c r="N88" s="0" t="n">
        <f aca="false">SUMIFS($F$86:$F$140,A86:A140,J$88)</f>
        <v>10.6625291695103</v>
      </c>
      <c r="O88" s="0" t="n">
        <f aca="false">SUMIFS($G$86:$G$140,A86:A140,J$88)</f>
        <v>9.9237876300034</v>
      </c>
      <c r="P88" s="0" t="n">
        <f aca="false">SUMIFS($H$86:$H$140,A86:A140,J$88)</f>
        <v>8.0880272721935</v>
      </c>
    </row>
    <row r="89" customFormat="false" ht="13.4" hidden="false" customHeight="false" outlineLevel="0" collapsed="false">
      <c r="A89" s="51" t="str">
        <f aca="false">Conso_energie_usage!B5</f>
        <v>Autre</v>
      </c>
      <c r="B89" s="51" t="str">
        <f aca="false">Conso_energie_usage!C5</f>
        <v>Urbain</v>
      </c>
      <c r="C89" s="51" t="n">
        <f aca="false">Conso_energie_usage!D5</f>
        <v>0</v>
      </c>
      <c r="D89" s="51" t="n">
        <f aca="false">Conso_energie_usage!E5</f>
        <v>0</v>
      </c>
      <c r="E89" s="51" t="n">
        <f aca="false">Conso_energie_usage!F5</f>
        <v>0</v>
      </c>
      <c r="F89" s="51" t="n">
        <f aca="false">Conso_energie_usage!G5</f>
        <v>0</v>
      </c>
      <c r="G89" s="51" t="n">
        <f aca="false">Conso_energie_usage!H5</f>
        <v>0</v>
      </c>
      <c r="H89" s="51" t="n">
        <f aca="false">Conso_energie_usage!I5</f>
        <v>0</v>
      </c>
      <c r="J89" s="4" t="s">
        <v>19</v>
      </c>
      <c r="K89" s="0" t="n">
        <f aca="false">SUMIFS($C$86:$C$140,A86:A140,J$89)</f>
        <v>111.71019013645</v>
      </c>
      <c r="L89" s="0" t="n">
        <f aca="false">SUMIFS($D$86:$D$140,A86:A140,J$89)</f>
        <v>105.066948241968</v>
      </c>
      <c r="M89" s="0" t="n">
        <f aca="false">SUMIFS($E$86:$E$140,A86:A140,J$89)</f>
        <v>88.0823727472153</v>
      </c>
      <c r="N89" s="0" t="n">
        <f aca="false">SUMIFS($F$86:$F$140,A86:A140,J$89)</f>
        <v>72.7671248533804</v>
      </c>
      <c r="O89" s="0" t="n">
        <f aca="false">SUMIFS($G$86:$G$140,A86:A140,J$89)</f>
        <v>56.6820395730296</v>
      </c>
      <c r="P89" s="0" t="n">
        <f aca="false">SUMIFS($H$86:$H$140,A86:A140,J$89)</f>
        <v>32.7590551864612</v>
      </c>
    </row>
    <row r="90" customFormat="false" ht="14.9" hidden="false" customHeight="false" outlineLevel="0" collapsed="false">
      <c r="A90" s="51" t="str">
        <f aca="false">Conso_energie_usage!B6</f>
        <v>Autre</v>
      </c>
      <c r="B90" s="51" t="str">
        <f aca="false">Conso_energie_usage!C6</f>
        <v>Autres</v>
      </c>
      <c r="C90" s="51" t="n">
        <f aca="false">Conso_energie_usage!D6</f>
        <v>1.5091894714376</v>
      </c>
      <c r="D90" s="51" t="n">
        <f aca="false">Conso_energie_usage!E6</f>
        <v>1.2866889215937</v>
      </c>
      <c r="E90" s="51" t="n">
        <f aca="false">Conso_energie_usage!F6</f>
        <v>1.1251676688917</v>
      </c>
      <c r="F90" s="51" t="n">
        <f aca="false">Conso_energie_usage!G6</f>
        <v>0.9592329767015</v>
      </c>
      <c r="G90" s="51" t="n">
        <f aca="false">Conso_energie_usage!H6</f>
        <v>0.8198833734528</v>
      </c>
      <c r="H90" s="51" t="n">
        <f aca="false">Conso_energie_usage!I6</f>
        <v>0.4612626779609</v>
      </c>
      <c r="J90" s="4" t="s">
        <v>21</v>
      </c>
      <c r="K90" s="0" t="n">
        <f aca="false">SUMIFS($C$86:$C$140,A86:A140,J$90)</f>
        <v>5.4238186881371</v>
      </c>
      <c r="L90" s="0" t="n">
        <f aca="false">SUMIFS($D$86:$D$140,A86:A140,J$90)</f>
        <v>5.9124410470313</v>
      </c>
      <c r="M90" s="0" t="n">
        <f aca="false">SUMIFS($E$86:$E$140,A86:A140,J$90)</f>
        <v>6.1482630691953</v>
      </c>
      <c r="N90" s="0" t="n">
        <f aca="false">SUMIFS($F$86:$F$140,A86:A140,J$90)</f>
        <v>6.0014767258784</v>
      </c>
      <c r="O90" s="0" t="n">
        <f aca="false">SUMIFS($G$86:$G$140,A86:A140,J$90)</f>
        <v>6.0872043497952</v>
      </c>
      <c r="P90" s="0" t="n">
        <f aca="false">SUMIFS($H$86:$H$140,A86:A140,J$90)</f>
        <v>6.3653460192455</v>
      </c>
    </row>
    <row r="91" customFormat="false" ht="13.4" hidden="false" customHeight="false" outlineLevel="0" collapsed="false">
      <c r="A91" s="51" t="str">
        <f aca="false">Conso_energie_usage!B7</f>
        <v>Auxiliaires</v>
      </c>
      <c r="B91" s="51" t="str">
        <f aca="false">Conso_energie_usage!C7</f>
        <v>Electricité</v>
      </c>
      <c r="C91" s="51" t="n">
        <f aca="false">Conso_energie_usage!D7</f>
        <v>4.9206550760369</v>
      </c>
      <c r="D91" s="51" t="n">
        <f aca="false">Conso_energie_usage!E7</f>
        <v>5.6582719124568</v>
      </c>
      <c r="E91" s="51" t="n">
        <f aca="false">Conso_energie_usage!F7</f>
        <v>5.6256406819944</v>
      </c>
      <c r="F91" s="51" t="n">
        <f aca="false">Conso_energie_usage!G7</f>
        <v>5.5637746341318</v>
      </c>
      <c r="G91" s="51" t="n">
        <f aca="false">Conso_energie_usage!H7</f>
        <v>5.3550261566015</v>
      </c>
      <c r="H91" s="51" t="n">
        <f aca="false">Conso_energie_usage!I7</f>
        <v>3.92343717826</v>
      </c>
      <c r="J91" s="4" t="s">
        <v>22</v>
      </c>
      <c r="K91" s="0" t="n">
        <f aca="false">SUMIFS($C$86:$C$140,A86:A140,J$91)</f>
        <v>13.7919529816168</v>
      </c>
      <c r="L91" s="0" t="n">
        <f aca="false">SUMIFS($D$86:$D$140,A86:A140,J$91)</f>
        <v>14.4988285752607</v>
      </c>
      <c r="M91" s="0" t="n">
        <f aca="false">SUMIFS($E$86:$E$140,A86:A140,J$91)</f>
        <v>15.2452573629963</v>
      </c>
      <c r="N91" s="0" t="n">
        <f aca="false">SUMIFS($F$86:$F$140,A86:A140,J$91)</f>
        <v>15.1231471847072</v>
      </c>
      <c r="O91" s="0" t="n">
        <f aca="false">SUMIFS($G$86:$G$140,A86:A140,J$91)</f>
        <v>15.0112434084606</v>
      </c>
      <c r="P91" s="0" t="n">
        <f aca="false">SUMIFS($H$86:$H$140,A86:A140,J$91)</f>
        <v>13.7227859404774</v>
      </c>
    </row>
    <row r="92" customFormat="false" ht="13.4" hidden="false" customHeight="false" outlineLevel="0" collapsed="false">
      <c r="A92" s="51" t="str">
        <f aca="false">Conso_energie_usage!B8</f>
        <v>Auxiliaires</v>
      </c>
      <c r="B92" s="51" t="str">
        <f aca="false">Conso_energie_usage!C8</f>
        <v>Gaz</v>
      </c>
      <c r="C92" s="51" t="n">
        <f aca="false">Conso_energie_usage!D8</f>
        <v>0</v>
      </c>
      <c r="D92" s="51" t="n">
        <f aca="false">Conso_energie_usage!E8</f>
        <v>0</v>
      </c>
      <c r="E92" s="51" t="n">
        <f aca="false">Conso_energie_usage!F8</f>
        <v>0</v>
      </c>
      <c r="F92" s="51" t="n">
        <f aca="false">Conso_energie_usage!G8</f>
        <v>0</v>
      </c>
      <c r="G92" s="51" t="n">
        <f aca="false">Conso_energie_usage!H8</f>
        <v>0</v>
      </c>
      <c r="H92" s="51" t="n">
        <f aca="false">Conso_energie_usage!I8</f>
        <v>0</v>
      </c>
      <c r="J92" s="4" t="s">
        <v>23</v>
      </c>
      <c r="K92" s="0" t="n">
        <f aca="false">SUMIFS($C$86:$C$140,A86:A140,J$92)</f>
        <v>24.6721905629085</v>
      </c>
      <c r="L92" s="0" t="n">
        <f aca="false">SUMIFS($D$86:$D$140,A86:A140,J$92)</f>
        <v>24.9401523606955</v>
      </c>
      <c r="M92" s="0" t="n">
        <f aca="false">SUMIFS($E$86:$E$140,A86:A140,J$92)</f>
        <v>23.2958091387551</v>
      </c>
      <c r="N92" s="0" t="n">
        <f aca="false">SUMIFS($F$86:$F$140,A86:A140,J$92)</f>
        <v>19.2473091118896</v>
      </c>
      <c r="O92" s="0" t="n">
        <f aca="false">SUMIFS($G$86:$G$140,A86:A140,J$92)</f>
        <v>15.13210097619</v>
      </c>
      <c r="P92" s="0" t="n">
        <f aca="false">SUMIFS($H$86:$H$140,A86:A140,J$92)</f>
        <v>9.8162037800846</v>
      </c>
    </row>
    <row r="93" customFormat="false" ht="13.4" hidden="false" customHeight="false" outlineLevel="0" collapsed="false">
      <c r="A93" s="51" t="str">
        <f aca="false">Conso_energie_usage!B9</f>
        <v>Auxiliaires</v>
      </c>
      <c r="B93" s="51" t="str">
        <f aca="false">Conso_energie_usage!C9</f>
        <v>Fioul</v>
      </c>
      <c r="C93" s="51" t="n">
        <f aca="false">Conso_energie_usage!D9</f>
        <v>0</v>
      </c>
      <c r="D93" s="51" t="n">
        <f aca="false">Conso_energie_usage!E9</f>
        <v>0</v>
      </c>
      <c r="E93" s="51" t="n">
        <f aca="false">Conso_energie_usage!F9</f>
        <v>0</v>
      </c>
      <c r="F93" s="51" t="n">
        <f aca="false">Conso_energie_usage!G9</f>
        <v>0</v>
      </c>
      <c r="G93" s="51" t="n">
        <f aca="false">Conso_energie_usage!H9</f>
        <v>0</v>
      </c>
      <c r="H93" s="51" t="n">
        <f aca="false">Conso_energie_usage!I9</f>
        <v>0</v>
      </c>
      <c r="J93" s="4" t="s">
        <v>24</v>
      </c>
      <c r="K93" s="0" t="n">
        <f aca="false">SUMIFS($C$86:$C$140,A86:A140,J$93)</f>
        <v>21.7172314310581</v>
      </c>
      <c r="L93" s="0" t="n">
        <f aca="false">SUMIFS($D$86:$D$140,A86:A140,J$93)</f>
        <v>21.710018373344</v>
      </c>
      <c r="M93" s="0" t="n">
        <f aca="false">SUMIFS($E$86:$E$140,A86:A140,J$93)</f>
        <v>20.4989408015973</v>
      </c>
      <c r="N93" s="0" t="n">
        <f aca="false">SUMIFS($F$86:$F$140,A86:A140,J$93)</f>
        <v>18.4011095623243</v>
      </c>
      <c r="O93" s="0" t="n">
        <f aca="false">SUMIFS($G$86:$G$140,A86:A140,J$93)</f>
        <v>16.914199042472</v>
      </c>
      <c r="P93" s="0" t="n">
        <f aca="false">SUMIFS($H$86:$H$140,A86:A140,J$93)</f>
        <v>10.7680667093113</v>
      </c>
    </row>
    <row r="94" customFormat="false" ht="25.35" hidden="false" customHeight="false" outlineLevel="0" collapsed="false">
      <c r="A94" s="51" t="str">
        <f aca="false">Conso_energie_usage!B10</f>
        <v>Auxiliaires</v>
      </c>
      <c r="B94" s="51" t="str">
        <f aca="false">Conso_energie_usage!C10</f>
        <v>Urbain</v>
      </c>
      <c r="C94" s="51" t="n">
        <f aca="false">Conso_energie_usage!D10</f>
        <v>0</v>
      </c>
      <c r="D94" s="51" t="n">
        <f aca="false">Conso_energie_usage!E10</f>
        <v>0</v>
      </c>
      <c r="E94" s="51" t="n">
        <f aca="false">Conso_energie_usage!F10</f>
        <v>0</v>
      </c>
      <c r="F94" s="51" t="n">
        <f aca="false">Conso_energie_usage!G10</f>
        <v>0</v>
      </c>
      <c r="G94" s="51" t="n">
        <f aca="false">Conso_energie_usage!H10</f>
        <v>0</v>
      </c>
      <c r="H94" s="51" t="n">
        <f aca="false">Conso_energie_usage!I10</f>
        <v>0</v>
      </c>
      <c r="J94" s="4" t="s">
        <v>25</v>
      </c>
      <c r="K94" s="0" t="n">
        <f aca="false">SUMIFS($C$86:$C$140,A86:A140,J$94)</f>
        <v>7.8370158116684</v>
      </c>
      <c r="L94" s="0" t="n">
        <f aca="false">SUMIFS($D$86:$D$140,A86:A140,J$94)</f>
        <v>7.6079977446449</v>
      </c>
      <c r="M94" s="0" t="n">
        <f aca="false">SUMIFS($E$86:$E$140,A86:A140,J$94)</f>
        <v>7.3344480123436</v>
      </c>
      <c r="N94" s="0" t="n">
        <f aca="false">SUMIFS($F$86:$F$140,A86:A140,J$94)</f>
        <v>6.9438467363642</v>
      </c>
      <c r="O94" s="0" t="n">
        <f aca="false">SUMIFS($G$86:$G$140,A86:A140,J$94)</f>
        <v>6.5873135467253</v>
      </c>
      <c r="P94" s="0" t="n">
        <f aca="false">SUMIFS($H$86:$H$140,A86:A140,J$94)</f>
        <v>5.4799555498838</v>
      </c>
    </row>
    <row r="95" customFormat="false" ht="13.4" hidden="false" customHeight="false" outlineLevel="0" collapsed="false">
      <c r="A95" s="51" t="str">
        <f aca="false">Conso_energie_usage!B11</f>
        <v>Auxiliaires</v>
      </c>
      <c r="B95" s="51" t="str">
        <f aca="false">Conso_energie_usage!C11</f>
        <v>Autres</v>
      </c>
      <c r="C95" s="51" t="n">
        <f aca="false">Conso_energie_usage!D11</f>
        <v>0</v>
      </c>
      <c r="D95" s="51" t="n">
        <f aca="false">Conso_energie_usage!E11</f>
        <v>0</v>
      </c>
      <c r="E95" s="51" t="n">
        <f aca="false">Conso_energie_usage!F11</f>
        <v>0</v>
      </c>
      <c r="F95" s="51" t="n">
        <f aca="false">Conso_energie_usage!G11</f>
        <v>0</v>
      </c>
      <c r="G95" s="51" t="n">
        <f aca="false">Conso_energie_usage!H11</f>
        <v>0</v>
      </c>
      <c r="H95" s="51" t="n">
        <f aca="false">Conso_energie_usage!I11</f>
        <v>0</v>
      </c>
      <c r="J95" s="4" t="s">
        <v>26</v>
      </c>
      <c r="K95" s="0" t="n">
        <f aca="false">SUMIFS($C$86:$C$140,A86:A140,J$95)</f>
        <v>4.0699795790205</v>
      </c>
      <c r="L95" s="0" t="n">
        <f aca="false">SUMIFS($D$86:$D$140,A86:A140,J$95)</f>
        <v>4.2312854683671</v>
      </c>
      <c r="M95" s="0" t="n">
        <f aca="false">SUMIFS($E$86:$E$140,A86:A140,J$95)</f>
        <v>4.3512099897051</v>
      </c>
      <c r="N95" s="0" t="n">
        <f aca="false">SUMIFS($F$86:$F$140,A86:A140,J$95)</f>
        <v>4.2659995113608</v>
      </c>
      <c r="O95" s="0" t="n">
        <f aca="false">SUMIFS($G$86:$G$140,A86:A140,J$95)</f>
        <v>4.1864267060637</v>
      </c>
      <c r="P95" s="0" t="n">
        <f aca="false">SUMIFS($H$86:$H$140,A86:A140,J$95)</f>
        <v>3.8549391567195</v>
      </c>
    </row>
    <row r="96" customFormat="false" ht="13.4" hidden="false" customHeight="false" outlineLevel="0" collapsed="false">
      <c r="A96" s="51" t="str">
        <f aca="false">Conso_energie_usage!B12</f>
        <v>Bureautique</v>
      </c>
      <c r="B96" s="51" t="str">
        <f aca="false">Conso_energie_usage!C12</f>
        <v>Electricité</v>
      </c>
      <c r="C96" s="51" t="n">
        <f aca="false">Conso_energie_usage!D12</f>
        <v>9.1684083833807</v>
      </c>
      <c r="D96" s="51" t="n">
        <f aca="false">Conso_energie_usage!E12</f>
        <v>10.5406316064033</v>
      </c>
      <c r="E96" s="51" t="n">
        <f aca="false">Conso_energie_usage!F12</f>
        <v>11.474689667984</v>
      </c>
      <c r="F96" s="51" t="n">
        <f aca="false">Conso_energie_usage!G12</f>
        <v>10.6625291695103</v>
      </c>
      <c r="G96" s="51" t="n">
        <f aca="false">Conso_energie_usage!H12</f>
        <v>9.9237876300034</v>
      </c>
      <c r="H96" s="51" t="n">
        <f aca="false">Conso_energie_usage!I12</f>
        <v>8.0880272721935</v>
      </c>
      <c r="J96" s="4" t="s">
        <v>27</v>
      </c>
      <c r="K96" s="0" t="n">
        <f aca="false">SUMIFS($C$86:$C$140,A86:A140,J$96)</f>
        <v>6.5991087150315</v>
      </c>
      <c r="L96" s="0" t="n">
        <f aca="false">SUMIFS($D$86:$D$140,A86:A140,J$96)</f>
        <v>6.9632758327638</v>
      </c>
      <c r="M96" s="0" t="n">
        <f aca="false">SUMIFS($E$86:$E$140,A86:A140,J$96)</f>
        <v>7.252916159349</v>
      </c>
      <c r="N96" s="0" t="n">
        <f aca="false">SUMIFS($F$86:$F$140,A86:A140,J$96)</f>
        <v>7.4713188873634</v>
      </c>
      <c r="O96" s="0" t="n">
        <f aca="false">SUMIFS($G$86:$G$140,A86:A140,J$96)</f>
        <v>7.7553321717163</v>
      </c>
      <c r="P96" s="0" t="n">
        <f aca="false">SUMIFS($H$86:$H$140,A86:A140,J$96)</f>
        <v>8.4254057357742</v>
      </c>
    </row>
    <row r="97" customFormat="false" ht="13.4" hidden="false" customHeight="false" outlineLevel="0" collapsed="false">
      <c r="A97" s="51" t="str">
        <f aca="false">Conso_energie_usage!B13</f>
        <v>Bureautique</v>
      </c>
      <c r="B97" s="51" t="str">
        <f aca="false">Conso_energie_usage!C13</f>
        <v>Gaz</v>
      </c>
      <c r="C97" s="51" t="n">
        <f aca="false">Conso_energie_usage!D13</f>
        <v>0</v>
      </c>
      <c r="D97" s="51" t="n">
        <f aca="false">Conso_energie_usage!E13</f>
        <v>0</v>
      </c>
      <c r="E97" s="51" t="n">
        <f aca="false">Conso_energie_usage!F13</f>
        <v>0</v>
      </c>
      <c r="F97" s="51" t="n">
        <f aca="false">Conso_energie_usage!G13</f>
        <v>0</v>
      </c>
      <c r="G97" s="51" t="n">
        <f aca="false">Conso_energie_usage!H13</f>
        <v>0</v>
      </c>
      <c r="H97" s="51" t="n">
        <f aca="false">Conso_energie_usage!I13</f>
        <v>0</v>
      </c>
    </row>
    <row r="98" customFormat="false" ht="13.4" hidden="false" customHeight="false" outlineLevel="0" collapsed="false">
      <c r="A98" s="51" t="str">
        <f aca="false">Conso_energie_usage!B14</f>
        <v>Bureautique</v>
      </c>
      <c r="B98" s="51" t="str">
        <f aca="false">Conso_energie_usage!C14</f>
        <v>Fioul</v>
      </c>
      <c r="C98" s="51" t="n">
        <f aca="false">Conso_energie_usage!D14</f>
        <v>0</v>
      </c>
      <c r="D98" s="51" t="n">
        <f aca="false">Conso_energie_usage!E14</f>
        <v>0</v>
      </c>
      <c r="E98" s="51" t="n">
        <f aca="false">Conso_energie_usage!F14</f>
        <v>0</v>
      </c>
      <c r="F98" s="51" t="n">
        <f aca="false">Conso_energie_usage!G14</f>
        <v>0</v>
      </c>
      <c r="G98" s="51" t="n">
        <f aca="false">Conso_energie_usage!H14</f>
        <v>0</v>
      </c>
      <c r="H98" s="51" t="n">
        <f aca="false">Conso_energie_usage!I14</f>
        <v>0</v>
      </c>
    </row>
    <row r="99" customFormat="false" ht="13.4" hidden="false" customHeight="false" outlineLevel="0" collapsed="false">
      <c r="A99" s="51" t="str">
        <f aca="false">Conso_energie_usage!B15</f>
        <v>Bureautique</v>
      </c>
      <c r="B99" s="51" t="str">
        <f aca="false">Conso_energie_usage!C15</f>
        <v>Urbain</v>
      </c>
      <c r="C99" s="51" t="n">
        <f aca="false">Conso_energie_usage!D15</f>
        <v>0</v>
      </c>
      <c r="D99" s="51" t="n">
        <f aca="false">Conso_energie_usage!E15</f>
        <v>0</v>
      </c>
      <c r="E99" s="51" t="n">
        <f aca="false">Conso_energie_usage!F15</f>
        <v>0</v>
      </c>
      <c r="F99" s="51" t="n">
        <f aca="false">Conso_energie_usage!G15</f>
        <v>0</v>
      </c>
      <c r="G99" s="51" t="n">
        <f aca="false">Conso_energie_usage!H15</f>
        <v>0</v>
      </c>
      <c r="H99" s="51" t="n">
        <f aca="false">Conso_energie_usage!I15</f>
        <v>0</v>
      </c>
    </row>
    <row r="100" customFormat="false" ht="13.4" hidden="false" customHeight="false" outlineLevel="0" collapsed="false">
      <c r="A100" s="51" t="str">
        <f aca="false">Conso_energie_usage!B16</f>
        <v>Bureautique</v>
      </c>
      <c r="B100" s="51" t="str">
        <f aca="false">Conso_energie_usage!C16</f>
        <v>Autres</v>
      </c>
      <c r="C100" s="51" t="n">
        <f aca="false">Conso_energie_usage!D16</f>
        <v>0</v>
      </c>
      <c r="D100" s="51" t="n">
        <f aca="false">Conso_energie_usage!E16</f>
        <v>0</v>
      </c>
      <c r="E100" s="51" t="n">
        <f aca="false">Conso_energie_usage!F16</f>
        <v>0</v>
      </c>
      <c r="F100" s="51" t="n">
        <f aca="false">Conso_energie_usage!G16</f>
        <v>0</v>
      </c>
      <c r="G100" s="51" t="n">
        <f aca="false">Conso_energie_usage!H16</f>
        <v>0</v>
      </c>
      <c r="H100" s="51" t="n">
        <f aca="false">Conso_energie_usage!I16</f>
        <v>0</v>
      </c>
    </row>
    <row r="101" customFormat="false" ht="13.4" hidden="false" customHeight="false" outlineLevel="0" collapsed="false">
      <c r="A101" s="51" t="str">
        <f aca="false">Conso_energie_usage!B17</f>
        <v>Chauffage</v>
      </c>
      <c r="B101" s="51" t="str">
        <f aca="false">Conso_energie_usage!C17</f>
        <v>Electricité</v>
      </c>
      <c r="C101" s="51" t="n">
        <f aca="false">Conso_energie_usage!D17</f>
        <v>18.1231218519064</v>
      </c>
      <c r="D101" s="51" t="n">
        <f aca="false">Conso_energie_usage!E17</f>
        <v>17.8389696950335</v>
      </c>
      <c r="E101" s="51" t="n">
        <f aca="false">Conso_energie_usage!F17</f>
        <v>16.2034348482266</v>
      </c>
      <c r="F101" s="51" t="n">
        <f aca="false">Conso_energie_usage!G17</f>
        <v>15.8777764670437</v>
      </c>
      <c r="G101" s="51" t="n">
        <f aca="false">Conso_energie_usage!H17</f>
        <v>15.7491565955579</v>
      </c>
      <c r="H101" s="51" t="n">
        <f aca="false">Conso_energie_usage!I17</f>
        <v>11.4361657250678</v>
      </c>
    </row>
    <row r="102" customFormat="false" ht="13.4" hidden="false" customHeight="false" outlineLevel="0" collapsed="false">
      <c r="A102" s="51" t="str">
        <f aca="false">Conso_energie_usage!B18</f>
        <v>Chauffage</v>
      </c>
      <c r="B102" s="51" t="str">
        <f aca="false">Conso_energie_usage!C18</f>
        <v>Gaz</v>
      </c>
      <c r="C102" s="51" t="n">
        <f aca="false">Conso_energie_usage!D18</f>
        <v>53.814126684671</v>
      </c>
      <c r="D102" s="51" t="n">
        <f aca="false">Conso_energie_usage!E18</f>
        <v>55.1774071232783</v>
      </c>
      <c r="E102" s="51" t="n">
        <f aca="false">Conso_energie_usage!F18</f>
        <v>47.5481214290228</v>
      </c>
      <c r="F102" s="51" t="n">
        <f aca="false">Conso_energie_usage!G18</f>
        <v>38.042613656143</v>
      </c>
      <c r="G102" s="51" t="n">
        <f aca="false">Conso_energie_usage!H18</f>
        <v>25.8847815097591</v>
      </c>
      <c r="H102" s="51" t="n">
        <f aca="false">Conso_energie_usage!I18</f>
        <v>1.8311596718015</v>
      </c>
    </row>
    <row r="103" customFormat="false" ht="13.4" hidden="false" customHeight="false" outlineLevel="0" collapsed="false">
      <c r="A103" s="51" t="str">
        <f aca="false">Conso_energie_usage!B19</f>
        <v>Chauffage</v>
      </c>
      <c r="B103" s="51" t="str">
        <f aca="false">Conso_energie_usage!C19</f>
        <v>Fioul</v>
      </c>
      <c r="C103" s="51" t="n">
        <f aca="false">Conso_energie_usage!D19</f>
        <v>28.560264679199</v>
      </c>
      <c r="D103" s="51" t="n">
        <f aca="false">Conso_energie_usage!E19</f>
        <v>21.1062959004395</v>
      </c>
      <c r="E103" s="51" t="n">
        <f aca="false">Conso_energie_usage!F19</f>
        <v>14.0831726527459</v>
      </c>
      <c r="F103" s="51" t="n">
        <f aca="false">Conso_energie_usage!G19</f>
        <v>8.685594846006</v>
      </c>
      <c r="G103" s="51" t="n">
        <f aca="false">Conso_energie_usage!H19</f>
        <v>3.794299382846</v>
      </c>
      <c r="H103" s="51" t="n">
        <f aca="false">Conso_energie_usage!I19</f>
        <v>0.0100217027807</v>
      </c>
    </row>
    <row r="104" customFormat="false" ht="13.4" hidden="false" customHeight="false" outlineLevel="0" collapsed="false">
      <c r="A104" s="51" t="str">
        <f aca="false">Conso_energie_usage!B20</f>
        <v>Chauffage</v>
      </c>
      <c r="B104" s="51" t="str">
        <f aca="false">Conso_energie_usage!C20</f>
        <v>Urbain</v>
      </c>
      <c r="C104" s="51" t="n">
        <f aca="false">Conso_energie_usage!D20</f>
        <v>7.898782779317</v>
      </c>
      <c r="D104" s="51" t="n">
        <f aca="false">Conso_energie_usage!E20</f>
        <v>6.0440913051639</v>
      </c>
      <c r="E104" s="51" t="n">
        <f aca="false">Conso_energie_usage!F20</f>
        <v>4.9352435046691</v>
      </c>
      <c r="F104" s="51" t="n">
        <f aca="false">Conso_energie_usage!G20</f>
        <v>4.7751621985277</v>
      </c>
      <c r="G104" s="51" t="n">
        <f aca="false">Conso_energie_usage!H20</f>
        <v>5.5888493493756</v>
      </c>
      <c r="H104" s="51" t="n">
        <f aca="false">Conso_energie_usage!I20</f>
        <v>16.277454645629</v>
      </c>
    </row>
    <row r="105" customFormat="false" ht="13.4" hidden="false" customHeight="false" outlineLevel="0" collapsed="false">
      <c r="A105" s="51" t="str">
        <f aca="false">Conso_energie_usage!B21</f>
        <v>Chauffage</v>
      </c>
      <c r="B105" s="51" t="str">
        <f aca="false">Conso_energie_usage!C21</f>
        <v>Autres</v>
      </c>
      <c r="C105" s="51" t="n">
        <f aca="false">Conso_energie_usage!D21</f>
        <v>3.313894141357</v>
      </c>
      <c r="D105" s="51" t="n">
        <f aca="false">Conso_energie_usage!E21</f>
        <v>4.9001842180532</v>
      </c>
      <c r="E105" s="51" t="n">
        <f aca="false">Conso_energie_usage!F21</f>
        <v>5.3124003125509</v>
      </c>
      <c r="F105" s="51" t="n">
        <f aca="false">Conso_energie_usage!G21</f>
        <v>5.38597768566</v>
      </c>
      <c r="G105" s="51" t="n">
        <f aca="false">Conso_energie_usage!H21</f>
        <v>5.664952735491</v>
      </c>
      <c r="H105" s="51" t="n">
        <f aca="false">Conso_energie_usage!I21</f>
        <v>3.2042534411822</v>
      </c>
    </row>
    <row r="106" customFormat="false" ht="13.4" hidden="false" customHeight="false" outlineLevel="0" collapsed="false">
      <c r="A106" s="51" t="str">
        <f aca="false">Conso_energie_usage!B22</f>
        <v>Climatisation</v>
      </c>
      <c r="B106" s="51" t="str">
        <f aca="false">Conso_energie_usage!C22</f>
        <v>Electricité</v>
      </c>
      <c r="C106" s="51" t="n">
        <f aca="false">Conso_energie_usage!D22</f>
        <v>5.4238186881371</v>
      </c>
      <c r="D106" s="51" t="n">
        <f aca="false">Conso_energie_usage!E22</f>
        <v>5.9124410470313</v>
      </c>
      <c r="E106" s="51" t="n">
        <f aca="false">Conso_energie_usage!F22</f>
        <v>6.1482630691953</v>
      </c>
      <c r="F106" s="51" t="n">
        <f aca="false">Conso_energie_usage!G22</f>
        <v>6.0014767258784</v>
      </c>
      <c r="G106" s="51" t="n">
        <f aca="false">Conso_energie_usage!H22</f>
        <v>6.0872043497952</v>
      </c>
      <c r="H106" s="51" t="n">
        <f aca="false">Conso_energie_usage!I22</f>
        <v>6.3653460192455</v>
      </c>
    </row>
    <row r="107" customFormat="false" ht="13.4" hidden="false" customHeight="false" outlineLevel="0" collapsed="false">
      <c r="A107" s="51" t="str">
        <f aca="false">Conso_energie_usage!B23</f>
        <v>Climatisation</v>
      </c>
      <c r="B107" s="51" t="str">
        <f aca="false">Conso_energie_usage!C23</f>
        <v>Gaz</v>
      </c>
      <c r="C107" s="51" t="n">
        <f aca="false">Conso_energie_usage!D23</f>
        <v>0</v>
      </c>
      <c r="D107" s="51" t="n">
        <f aca="false">Conso_energie_usage!E23</f>
        <v>0</v>
      </c>
      <c r="E107" s="51" t="n">
        <f aca="false">Conso_energie_usage!F23</f>
        <v>0</v>
      </c>
      <c r="F107" s="51" t="n">
        <f aca="false">Conso_energie_usage!G23</f>
        <v>0</v>
      </c>
      <c r="G107" s="51" t="n">
        <f aca="false">Conso_energie_usage!H23</f>
        <v>0</v>
      </c>
      <c r="H107" s="51" t="n">
        <f aca="false">Conso_energie_usage!I23</f>
        <v>0</v>
      </c>
    </row>
    <row r="108" customFormat="false" ht="13.4" hidden="false" customHeight="false" outlineLevel="0" collapsed="false">
      <c r="A108" s="51" t="str">
        <f aca="false">Conso_energie_usage!B24</f>
        <v>Climatisation</v>
      </c>
      <c r="B108" s="51" t="str">
        <f aca="false">Conso_energie_usage!C24</f>
        <v>Fioul</v>
      </c>
      <c r="C108" s="51" t="n">
        <f aca="false">Conso_energie_usage!D24</f>
        <v>0</v>
      </c>
      <c r="D108" s="51" t="n">
        <f aca="false">Conso_energie_usage!E24</f>
        <v>0</v>
      </c>
      <c r="E108" s="51" t="n">
        <f aca="false">Conso_energie_usage!F24</f>
        <v>0</v>
      </c>
      <c r="F108" s="51" t="n">
        <f aca="false">Conso_energie_usage!G24</f>
        <v>0</v>
      </c>
      <c r="G108" s="51" t="n">
        <f aca="false">Conso_energie_usage!H24</f>
        <v>0</v>
      </c>
      <c r="H108" s="51" t="n">
        <f aca="false">Conso_energie_usage!I24</f>
        <v>0</v>
      </c>
    </row>
    <row r="109" customFormat="false" ht="13.4" hidden="false" customHeight="false" outlineLevel="0" collapsed="false">
      <c r="A109" s="51" t="str">
        <f aca="false">Conso_energie_usage!B25</f>
        <v>Climatisation</v>
      </c>
      <c r="B109" s="51" t="str">
        <f aca="false">Conso_energie_usage!C25</f>
        <v>Urbain</v>
      </c>
      <c r="C109" s="51" t="n">
        <f aca="false">Conso_energie_usage!D25</f>
        <v>0</v>
      </c>
      <c r="D109" s="51" t="n">
        <f aca="false">Conso_energie_usage!E25</f>
        <v>0</v>
      </c>
      <c r="E109" s="51" t="n">
        <f aca="false">Conso_energie_usage!F25</f>
        <v>0</v>
      </c>
      <c r="F109" s="51" t="n">
        <f aca="false">Conso_energie_usage!G25</f>
        <v>0</v>
      </c>
      <c r="G109" s="51" t="n">
        <f aca="false">Conso_energie_usage!H25</f>
        <v>0</v>
      </c>
      <c r="H109" s="51" t="n">
        <f aca="false">Conso_energie_usage!I25</f>
        <v>0</v>
      </c>
    </row>
    <row r="110" customFormat="false" ht="13.4" hidden="false" customHeight="false" outlineLevel="0" collapsed="false">
      <c r="A110" s="51" t="str">
        <f aca="false">Conso_energie_usage!B26</f>
        <v>Climatisation</v>
      </c>
      <c r="B110" s="51" t="str">
        <f aca="false">Conso_energie_usage!C26</f>
        <v>Autres</v>
      </c>
      <c r="C110" s="51" t="n">
        <f aca="false">Conso_energie_usage!D26</f>
        <v>0</v>
      </c>
      <c r="D110" s="51" t="n">
        <f aca="false">Conso_energie_usage!E26</f>
        <v>0</v>
      </c>
      <c r="E110" s="51" t="n">
        <f aca="false">Conso_energie_usage!F26</f>
        <v>0</v>
      </c>
      <c r="F110" s="51" t="n">
        <f aca="false">Conso_energie_usage!G26</f>
        <v>0</v>
      </c>
      <c r="G110" s="51" t="n">
        <f aca="false">Conso_energie_usage!H26</f>
        <v>0</v>
      </c>
      <c r="H110" s="51" t="n">
        <f aca="false">Conso_energie_usage!I26</f>
        <v>0</v>
      </c>
    </row>
    <row r="111" customFormat="false" ht="13.4" hidden="false" customHeight="false" outlineLevel="0" collapsed="false">
      <c r="A111" s="51" t="str">
        <f aca="false">Conso_energie_usage!B27</f>
        <v>Cuisson</v>
      </c>
      <c r="B111" s="51" t="str">
        <f aca="false">Conso_energie_usage!C27</f>
        <v>Electricité</v>
      </c>
      <c r="C111" s="51" t="n">
        <f aca="false">Conso_energie_usage!D27</f>
        <v>6.651089238429</v>
      </c>
      <c r="D111" s="51" t="n">
        <f aca="false">Conso_energie_usage!E27</f>
        <v>8.9358473663911</v>
      </c>
      <c r="E111" s="51" t="n">
        <f aca="false">Conso_energie_usage!F27</f>
        <v>10.5272388274995</v>
      </c>
      <c r="F111" s="51" t="n">
        <f aca="false">Conso_energie_usage!G27</f>
        <v>11.2851008647375</v>
      </c>
      <c r="G111" s="51" t="n">
        <f aca="false">Conso_energie_usage!H27</f>
        <v>11.8721852743281</v>
      </c>
      <c r="H111" s="51" t="n">
        <f aca="false">Conso_energie_usage!I27</f>
        <v>12.134143001141</v>
      </c>
    </row>
    <row r="112" customFormat="false" ht="13.4" hidden="false" customHeight="false" outlineLevel="0" collapsed="false">
      <c r="A112" s="51" t="str">
        <f aca="false">Conso_energie_usage!B28</f>
        <v>Cuisson</v>
      </c>
      <c r="B112" s="51" t="str">
        <f aca="false">Conso_energie_usage!C28</f>
        <v>Gaz</v>
      </c>
      <c r="C112" s="51" t="n">
        <f aca="false">Conso_energie_usage!D28</f>
        <v>4.9291756450348</v>
      </c>
      <c r="D112" s="51" t="n">
        <f aca="false">Conso_energie_usage!E28</f>
        <v>4.1110437237771</v>
      </c>
      <c r="E112" s="51" t="n">
        <f aca="false">Conso_energie_usage!F28</f>
        <v>3.6096074825077</v>
      </c>
      <c r="F112" s="51" t="n">
        <f aca="false">Conso_energie_usage!G28</f>
        <v>3.0165702022733</v>
      </c>
      <c r="G112" s="51" t="n">
        <f aca="false">Conso_energie_usage!H28</f>
        <v>2.5273926513916</v>
      </c>
      <c r="H112" s="51" t="n">
        <f aca="false">Conso_energie_usage!I28</f>
        <v>1.3503071793594</v>
      </c>
    </row>
    <row r="113" customFormat="false" ht="13.4" hidden="false" customHeight="false" outlineLevel="0" collapsed="false">
      <c r="A113" s="51" t="str">
        <f aca="false">Conso_energie_usage!B29</f>
        <v>Cuisson</v>
      </c>
      <c r="B113" s="51" t="str">
        <f aca="false">Conso_energie_usage!C29</f>
        <v>Fioul</v>
      </c>
      <c r="C113" s="51" t="n">
        <f aca="false">Conso_energie_usage!D29</f>
        <v>0.1311633673827</v>
      </c>
      <c r="D113" s="51" t="n">
        <f aca="false">Conso_energie_usage!E29</f>
        <v>0</v>
      </c>
      <c r="E113" s="51" t="n">
        <f aca="false">Conso_energie_usage!F29</f>
        <v>0</v>
      </c>
      <c r="F113" s="51" t="n">
        <f aca="false">Conso_energie_usage!G29</f>
        <v>0</v>
      </c>
      <c r="G113" s="51" t="n">
        <f aca="false">Conso_energie_usage!H29</f>
        <v>0</v>
      </c>
      <c r="H113" s="51" t="n">
        <f aca="false">Conso_energie_usage!I29</f>
        <v>0</v>
      </c>
    </row>
    <row r="114" customFormat="false" ht="13.4" hidden="false" customHeight="false" outlineLevel="0" collapsed="false">
      <c r="A114" s="51" t="str">
        <f aca="false">Conso_energie_usage!B30</f>
        <v>Cuisson</v>
      </c>
      <c r="B114" s="51" t="str">
        <f aca="false">Conso_energie_usage!C30</f>
        <v>Urbain</v>
      </c>
      <c r="C114" s="51" t="n">
        <f aca="false">Conso_energie_usage!D30</f>
        <v>0</v>
      </c>
      <c r="D114" s="51" t="n">
        <f aca="false">Conso_energie_usage!E30</f>
        <v>0</v>
      </c>
      <c r="E114" s="51" t="n">
        <f aca="false">Conso_energie_usage!F30</f>
        <v>0</v>
      </c>
      <c r="F114" s="51" t="n">
        <f aca="false">Conso_energie_usage!G30</f>
        <v>0</v>
      </c>
      <c r="G114" s="51" t="n">
        <f aca="false">Conso_energie_usage!H30</f>
        <v>0</v>
      </c>
      <c r="H114" s="51" t="n">
        <f aca="false">Conso_energie_usage!I30</f>
        <v>0</v>
      </c>
    </row>
    <row r="115" customFormat="false" ht="13.4" hidden="false" customHeight="false" outlineLevel="0" collapsed="false">
      <c r="A115" s="51" t="str">
        <f aca="false">Conso_energie_usage!B31</f>
        <v>Cuisson</v>
      </c>
      <c r="B115" s="51" t="str">
        <f aca="false">Conso_energie_usage!C31</f>
        <v>Autres</v>
      </c>
      <c r="C115" s="51" t="n">
        <f aca="false">Conso_energie_usage!D31</f>
        <v>2.0805247307703</v>
      </c>
      <c r="D115" s="51" t="n">
        <f aca="false">Conso_energie_usage!E31</f>
        <v>1.4519374850925</v>
      </c>
      <c r="E115" s="51" t="n">
        <f aca="false">Conso_energie_usage!F31</f>
        <v>1.1084110529891</v>
      </c>
      <c r="F115" s="51" t="n">
        <f aca="false">Conso_energie_usage!G31</f>
        <v>0.8214761176964</v>
      </c>
      <c r="G115" s="51" t="n">
        <f aca="false">Conso_energie_usage!H31</f>
        <v>0.6116654827409</v>
      </c>
      <c r="H115" s="51" t="n">
        <f aca="false">Conso_energie_usage!I31</f>
        <v>0.238335759977</v>
      </c>
    </row>
    <row r="116" customFormat="false" ht="13.4" hidden="false" customHeight="false" outlineLevel="0" collapsed="false">
      <c r="A116" s="51" t="str">
        <f aca="false">Conso_energie_usage!B32</f>
        <v>Eclairage</v>
      </c>
      <c r="B116" s="51" t="str">
        <f aca="false">Conso_energie_usage!C32</f>
        <v>Electricité</v>
      </c>
      <c r="C116" s="51" t="n">
        <f aca="false">Conso_energie_usage!D32</f>
        <v>24.6721905629085</v>
      </c>
      <c r="D116" s="51" t="n">
        <f aca="false">Conso_energie_usage!E32</f>
        <v>24.9401523606955</v>
      </c>
      <c r="E116" s="51" t="n">
        <f aca="false">Conso_energie_usage!F32</f>
        <v>23.2958091387551</v>
      </c>
      <c r="F116" s="51" t="n">
        <f aca="false">Conso_energie_usage!G32</f>
        <v>19.2473091118896</v>
      </c>
      <c r="G116" s="51" t="n">
        <f aca="false">Conso_energie_usage!H32</f>
        <v>15.13210097619</v>
      </c>
      <c r="H116" s="51" t="n">
        <f aca="false">Conso_energie_usage!I32</f>
        <v>9.8162037800846</v>
      </c>
    </row>
    <row r="117" customFormat="false" ht="13.4" hidden="false" customHeight="false" outlineLevel="0" collapsed="false">
      <c r="A117" s="51" t="str">
        <f aca="false">Conso_energie_usage!B33</f>
        <v>Eclairage</v>
      </c>
      <c r="B117" s="51" t="str">
        <f aca="false">Conso_energie_usage!C33</f>
        <v>Gaz</v>
      </c>
      <c r="C117" s="51" t="n">
        <f aca="false">Conso_energie_usage!D33</f>
        <v>0</v>
      </c>
      <c r="D117" s="51" t="n">
        <f aca="false">Conso_energie_usage!E33</f>
        <v>0</v>
      </c>
      <c r="E117" s="51" t="n">
        <f aca="false">Conso_energie_usage!F33</f>
        <v>0</v>
      </c>
      <c r="F117" s="51" t="n">
        <f aca="false">Conso_energie_usage!G33</f>
        <v>0</v>
      </c>
      <c r="G117" s="51" t="n">
        <f aca="false">Conso_energie_usage!H33</f>
        <v>0</v>
      </c>
      <c r="H117" s="51" t="n">
        <f aca="false">Conso_energie_usage!I33</f>
        <v>0</v>
      </c>
    </row>
    <row r="118" customFormat="false" ht="13.4" hidden="false" customHeight="false" outlineLevel="0" collapsed="false">
      <c r="A118" s="51" t="str">
        <f aca="false">Conso_energie_usage!B34</f>
        <v>Eclairage</v>
      </c>
      <c r="B118" s="51" t="str">
        <f aca="false">Conso_energie_usage!C34</f>
        <v>Fioul</v>
      </c>
      <c r="C118" s="51" t="n">
        <f aca="false">Conso_energie_usage!D34</f>
        <v>0</v>
      </c>
      <c r="D118" s="51" t="n">
        <f aca="false">Conso_energie_usage!E34</f>
        <v>0</v>
      </c>
      <c r="E118" s="51" t="n">
        <f aca="false">Conso_energie_usage!F34</f>
        <v>0</v>
      </c>
      <c r="F118" s="51" t="n">
        <f aca="false">Conso_energie_usage!G34</f>
        <v>0</v>
      </c>
      <c r="G118" s="51" t="n">
        <f aca="false">Conso_energie_usage!H34</f>
        <v>0</v>
      </c>
      <c r="H118" s="51" t="n">
        <f aca="false">Conso_energie_usage!I34</f>
        <v>0</v>
      </c>
    </row>
    <row r="119" customFormat="false" ht="13.4" hidden="false" customHeight="false" outlineLevel="0" collapsed="false">
      <c r="A119" s="51" t="str">
        <f aca="false">Conso_energie_usage!B35</f>
        <v>Eclairage</v>
      </c>
      <c r="B119" s="51" t="str">
        <f aca="false">Conso_energie_usage!C35</f>
        <v>Urbain</v>
      </c>
      <c r="C119" s="51" t="n">
        <f aca="false">Conso_energie_usage!D35</f>
        <v>0</v>
      </c>
      <c r="D119" s="51" t="n">
        <f aca="false">Conso_energie_usage!E35</f>
        <v>0</v>
      </c>
      <c r="E119" s="51" t="n">
        <f aca="false">Conso_energie_usage!F35</f>
        <v>0</v>
      </c>
      <c r="F119" s="51" t="n">
        <f aca="false">Conso_energie_usage!G35</f>
        <v>0</v>
      </c>
      <c r="G119" s="51" t="n">
        <f aca="false">Conso_energie_usage!H35</f>
        <v>0</v>
      </c>
      <c r="H119" s="51" t="n">
        <f aca="false">Conso_energie_usage!I35</f>
        <v>0</v>
      </c>
    </row>
    <row r="120" customFormat="false" ht="13.4" hidden="false" customHeight="false" outlineLevel="0" collapsed="false">
      <c r="A120" s="51" t="str">
        <f aca="false">Conso_energie_usage!B36</f>
        <v>Eclairage</v>
      </c>
      <c r="B120" s="51" t="str">
        <f aca="false">Conso_energie_usage!C36</f>
        <v>Autres</v>
      </c>
      <c r="C120" s="51" t="n">
        <f aca="false">Conso_energie_usage!D36</f>
        <v>0</v>
      </c>
      <c r="D120" s="51" t="n">
        <f aca="false">Conso_energie_usage!E36</f>
        <v>0</v>
      </c>
      <c r="E120" s="51" t="n">
        <f aca="false">Conso_energie_usage!F36</f>
        <v>0</v>
      </c>
      <c r="F120" s="51" t="n">
        <f aca="false">Conso_energie_usage!G36</f>
        <v>0</v>
      </c>
      <c r="G120" s="51" t="n">
        <f aca="false">Conso_energie_usage!H36</f>
        <v>0</v>
      </c>
      <c r="H120" s="51" t="n">
        <f aca="false">Conso_energie_usage!I36</f>
        <v>0</v>
      </c>
    </row>
    <row r="121" customFormat="false" ht="13.4" hidden="false" customHeight="false" outlineLevel="0" collapsed="false">
      <c r="A121" s="51" t="str">
        <f aca="false">Conso_energie_usage!B37</f>
        <v>ECS</v>
      </c>
      <c r="B121" s="51" t="str">
        <f aca="false">Conso_energie_usage!C37</f>
        <v>Electricité</v>
      </c>
      <c r="C121" s="51" t="n">
        <f aca="false">Conso_energie_usage!D37</f>
        <v>6.0209807896891</v>
      </c>
      <c r="D121" s="51" t="n">
        <f aca="false">Conso_energie_usage!E37</f>
        <v>7.9811704777701</v>
      </c>
      <c r="E121" s="51" t="n">
        <f aca="false">Conso_energie_usage!F37</f>
        <v>8.8704716953079</v>
      </c>
      <c r="F121" s="51" t="n">
        <f aca="false">Conso_energie_usage!G37</f>
        <v>8.6697370808118</v>
      </c>
      <c r="G121" s="51" t="n">
        <f aca="false">Conso_energie_usage!H37</f>
        <v>8.1541924968043</v>
      </c>
      <c r="H121" s="51" t="n">
        <f aca="false">Conso_energie_usage!I37</f>
        <v>4.7514678354567</v>
      </c>
    </row>
    <row r="122" customFormat="false" ht="13.4" hidden="false" customHeight="false" outlineLevel="0" collapsed="false">
      <c r="A122" s="51" t="str">
        <f aca="false">Conso_energie_usage!B38</f>
        <v>ECS</v>
      </c>
      <c r="B122" s="51" t="str">
        <f aca="false">Conso_energie_usage!C38</f>
        <v>Gaz</v>
      </c>
      <c r="C122" s="51" t="n">
        <f aca="false">Conso_energie_usage!D38</f>
        <v>10.0079276468595</v>
      </c>
      <c r="D122" s="51" t="n">
        <f aca="false">Conso_energie_usage!E38</f>
        <v>8.0421226086564</v>
      </c>
      <c r="E122" s="51" t="n">
        <f aca="false">Conso_energie_usage!F38</f>
        <v>6.2616226107914</v>
      </c>
      <c r="F122" s="51" t="n">
        <f aca="false">Conso_energie_usage!G38</f>
        <v>4.672164000662</v>
      </c>
      <c r="G122" s="51" t="n">
        <f aca="false">Conso_energie_usage!H38</f>
        <v>3.8528775265921</v>
      </c>
      <c r="H122" s="51" t="n">
        <f aca="false">Conso_energie_usage!I38</f>
        <v>1.9143609844996</v>
      </c>
    </row>
    <row r="123" customFormat="false" ht="13.4" hidden="false" customHeight="false" outlineLevel="0" collapsed="false">
      <c r="A123" s="51" t="str">
        <f aca="false">Conso_energie_usage!B39</f>
        <v>ECS</v>
      </c>
      <c r="B123" s="51" t="str">
        <f aca="false">Conso_energie_usage!C39</f>
        <v>Fioul</v>
      </c>
      <c r="C123" s="51" t="n">
        <f aca="false">Conso_energie_usage!D39</f>
        <v>3.7356450938281</v>
      </c>
      <c r="D123" s="51" t="n">
        <f aca="false">Conso_energie_usage!E39</f>
        <v>2.3840661307587</v>
      </c>
      <c r="E123" s="51" t="n">
        <f aca="false">Conso_energie_usage!F39</f>
        <v>1.1877838033291</v>
      </c>
      <c r="F123" s="51" t="n">
        <f aca="false">Conso_energie_usage!G39</f>
        <v>0.2986173029051</v>
      </c>
      <c r="G123" s="51" t="n">
        <f aca="false">Conso_energie_usage!H39</f>
        <v>0.1848234820517</v>
      </c>
      <c r="H123" s="51" t="n">
        <f aca="false">Conso_energie_usage!I39</f>
        <v>0.0057681532099</v>
      </c>
    </row>
    <row r="124" customFormat="false" ht="13.4" hidden="false" customHeight="false" outlineLevel="0" collapsed="false">
      <c r="A124" s="51" t="str">
        <f aca="false">Conso_energie_usage!B40</f>
        <v>ECS</v>
      </c>
      <c r="B124" s="51" t="str">
        <f aca="false">Conso_energie_usage!C40</f>
        <v>Urbain</v>
      </c>
      <c r="C124" s="51" t="n">
        <f aca="false">Conso_energie_usage!D40</f>
        <v>1.1816864709462</v>
      </c>
      <c r="D124" s="51" t="n">
        <f aca="false">Conso_energie_usage!E40</f>
        <v>1.2370323236909</v>
      </c>
      <c r="E124" s="51" t="n">
        <f aca="false">Conso_energie_usage!F40</f>
        <v>1.212865121873</v>
      </c>
      <c r="F124" s="51" t="n">
        <f aca="false">Conso_energie_usage!G40</f>
        <v>1.1659995191052</v>
      </c>
      <c r="G124" s="51" t="n">
        <f aca="false">Conso_energie_usage!H40</f>
        <v>1.1036530231329</v>
      </c>
      <c r="H124" s="51" t="n">
        <f aca="false">Conso_energie_usage!I40</f>
        <v>0.874918107891</v>
      </c>
    </row>
    <row r="125" customFormat="false" ht="13.4" hidden="false" customHeight="false" outlineLevel="0" collapsed="false">
      <c r="A125" s="51" t="str">
        <f aca="false">Conso_energie_usage!B41</f>
        <v>ECS</v>
      </c>
      <c r="B125" s="51" t="str">
        <f aca="false">Conso_energie_usage!C41</f>
        <v>Autres</v>
      </c>
      <c r="C125" s="51" t="n">
        <f aca="false">Conso_energie_usage!D41</f>
        <v>0.7709914297352</v>
      </c>
      <c r="D125" s="51" t="n">
        <f aca="false">Conso_energie_usage!E41</f>
        <v>2.0656268324679</v>
      </c>
      <c r="E125" s="51" t="n">
        <f aca="false">Conso_energie_usage!F41</f>
        <v>2.9661975702959</v>
      </c>
      <c r="F125" s="51" t="n">
        <f aca="false">Conso_energie_usage!G41</f>
        <v>3.5945916588402</v>
      </c>
      <c r="G125" s="51" t="n">
        <f aca="false">Conso_energie_usage!H41</f>
        <v>3.618652513891</v>
      </c>
      <c r="H125" s="51" t="n">
        <f aca="false">Conso_energie_usage!I41</f>
        <v>3.2215516282541</v>
      </c>
    </row>
    <row r="126" customFormat="false" ht="13.4" hidden="false" customHeight="false" outlineLevel="0" collapsed="false">
      <c r="A126" s="51" t="str">
        <f aca="false">Conso_energie_usage!B42</f>
        <v>Froid_alimentaire</v>
      </c>
      <c r="B126" s="51" t="str">
        <f aca="false">Conso_energie_usage!C42</f>
        <v>Electricité</v>
      </c>
      <c r="C126" s="51" t="n">
        <f aca="false">Conso_energie_usage!D42</f>
        <v>7.8370158116684</v>
      </c>
      <c r="D126" s="51" t="n">
        <f aca="false">Conso_energie_usage!E42</f>
        <v>7.6079977446449</v>
      </c>
      <c r="E126" s="51" t="n">
        <f aca="false">Conso_energie_usage!F42</f>
        <v>7.3344480123436</v>
      </c>
      <c r="F126" s="51" t="n">
        <f aca="false">Conso_energie_usage!G42</f>
        <v>6.9438467363642</v>
      </c>
      <c r="G126" s="51" t="n">
        <f aca="false">Conso_energie_usage!H42</f>
        <v>6.5873135467253</v>
      </c>
      <c r="H126" s="51" t="n">
        <f aca="false">Conso_energie_usage!I42</f>
        <v>5.4799555498838</v>
      </c>
    </row>
    <row r="127" customFormat="false" ht="13.4" hidden="false" customHeight="false" outlineLevel="0" collapsed="false">
      <c r="A127" s="51" t="str">
        <f aca="false">Conso_energie_usage!B43</f>
        <v>Froid_alimentaire</v>
      </c>
      <c r="B127" s="51" t="str">
        <f aca="false">Conso_energie_usage!C43</f>
        <v>Gaz</v>
      </c>
      <c r="C127" s="51" t="n">
        <f aca="false">Conso_energie_usage!D43</f>
        <v>0</v>
      </c>
      <c r="D127" s="51" t="n">
        <f aca="false">Conso_energie_usage!E43</f>
        <v>0</v>
      </c>
      <c r="E127" s="51" t="n">
        <f aca="false">Conso_energie_usage!F43</f>
        <v>0</v>
      </c>
      <c r="F127" s="51" t="n">
        <f aca="false">Conso_energie_usage!G43</f>
        <v>0</v>
      </c>
      <c r="G127" s="51" t="n">
        <f aca="false">Conso_energie_usage!H43</f>
        <v>0</v>
      </c>
      <c r="H127" s="51" t="n">
        <f aca="false">Conso_energie_usage!I43</f>
        <v>0</v>
      </c>
    </row>
    <row r="128" customFormat="false" ht="13.4" hidden="false" customHeight="false" outlineLevel="0" collapsed="false">
      <c r="A128" s="51" t="str">
        <f aca="false">Conso_energie_usage!B44</f>
        <v>Froid_alimentaire</v>
      </c>
      <c r="B128" s="51" t="str">
        <f aca="false">Conso_energie_usage!C44</f>
        <v>Fioul</v>
      </c>
      <c r="C128" s="51" t="n">
        <f aca="false">Conso_energie_usage!D44</f>
        <v>0</v>
      </c>
      <c r="D128" s="51" t="n">
        <f aca="false">Conso_energie_usage!E44</f>
        <v>0</v>
      </c>
      <c r="E128" s="51" t="n">
        <f aca="false">Conso_energie_usage!F44</f>
        <v>0</v>
      </c>
      <c r="F128" s="51" t="n">
        <f aca="false">Conso_energie_usage!G44</f>
        <v>0</v>
      </c>
      <c r="G128" s="51" t="n">
        <f aca="false">Conso_energie_usage!H44</f>
        <v>0</v>
      </c>
      <c r="H128" s="51" t="n">
        <f aca="false">Conso_energie_usage!I44</f>
        <v>0</v>
      </c>
    </row>
    <row r="129" customFormat="false" ht="13.4" hidden="false" customHeight="false" outlineLevel="0" collapsed="false">
      <c r="A129" s="51" t="str">
        <f aca="false">Conso_energie_usage!B45</f>
        <v>Froid_alimentaire</v>
      </c>
      <c r="B129" s="51" t="str">
        <f aca="false">Conso_energie_usage!C45</f>
        <v>Urbain</v>
      </c>
      <c r="C129" s="51" t="n">
        <f aca="false">Conso_energie_usage!D45</f>
        <v>0</v>
      </c>
      <c r="D129" s="51" t="n">
        <f aca="false">Conso_energie_usage!E45</f>
        <v>0</v>
      </c>
      <c r="E129" s="51" t="n">
        <f aca="false">Conso_energie_usage!F45</f>
        <v>0</v>
      </c>
      <c r="F129" s="51" t="n">
        <f aca="false">Conso_energie_usage!G45</f>
        <v>0</v>
      </c>
      <c r="G129" s="51" t="n">
        <f aca="false">Conso_energie_usage!H45</f>
        <v>0</v>
      </c>
      <c r="H129" s="51" t="n">
        <f aca="false">Conso_energie_usage!I45</f>
        <v>0</v>
      </c>
    </row>
    <row r="130" customFormat="false" ht="13.4" hidden="false" customHeight="false" outlineLevel="0" collapsed="false">
      <c r="A130" s="51" t="str">
        <f aca="false">Conso_energie_usage!B46</f>
        <v>Froid_alimentaire</v>
      </c>
      <c r="B130" s="51" t="str">
        <f aca="false">Conso_energie_usage!C46</f>
        <v>Autres</v>
      </c>
      <c r="C130" s="51" t="n">
        <f aca="false">Conso_energie_usage!D46</f>
        <v>0</v>
      </c>
      <c r="D130" s="51" t="n">
        <f aca="false">Conso_energie_usage!E46</f>
        <v>0</v>
      </c>
      <c r="E130" s="51" t="n">
        <f aca="false">Conso_energie_usage!F46</f>
        <v>0</v>
      </c>
      <c r="F130" s="51" t="n">
        <f aca="false">Conso_energie_usage!G46</f>
        <v>0</v>
      </c>
      <c r="G130" s="51" t="n">
        <f aca="false">Conso_energie_usage!H46</f>
        <v>0</v>
      </c>
      <c r="H130" s="51" t="n">
        <f aca="false">Conso_energie_usage!I46</f>
        <v>0</v>
      </c>
    </row>
    <row r="131" customFormat="false" ht="13.4" hidden="false" customHeight="false" outlineLevel="0" collapsed="false">
      <c r="A131" s="51" t="str">
        <f aca="false">Conso_energie_usage!B47</f>
        <v>Process</v>
      </c>
      <c r="B131" s="51" t="str">
        <f aca="false">Conso_energie_usage!C47</f>
        <v>Electricité</v>
      </c>
      <c r="C131" s="51" t="n">
        <f aca="false">Conso_energie_usage!D47</f>
        <v>4.0699795790205</v>
      </c>
      <c r="D131" s="51" t="n">
        <f aca="false">Conso_energie_usage!E47</f>
        <v>4.2312854683671</v>
      </c>
      <c r="E131" s="51" t="n">
        <f aca="false">Conso_energie_usage!F47</f>
        <v>4.3512099897051</v>
      </c>
      <c r="F131" s="51" t="n">
        <f aca="false">Conso_energie_usage!G47</f>
        <v>4.2659995113608</v>
      </c>
      <c r="G131" s="51" t="n">
        <f aca="false">Conso_energie_usage!H47</f>
        <v>4.1864267060637</v>
      </c>
      <c r="H131" s="51" t="n">
        <f aca="false">Conso_energie_usage!I47</f>
        <v>3.8549391567195</v>
      </c>
    </row>
    <row r="132" customFormat="false" ht="13.4" hidden="false" customHeight="false" outlineLevel="0" collapsed="false">
      <c r="A132" s="51" t="str">
        <f aca="false">Conso_energie_usage!B48</f>
        <v>Process</v>
      </c>
      <c r="B132" s="51" t="str">
        <f aca="false">Conso_energie_usage!C48</f>
        <v>Gaz</v>
      </c>
      <c r="C132" s="51" t="n">
        <f aca="false">Conso_energie_usage!D48</f>
        <v>0</v>
      </c>
      <c r="D132" s="51" t="n">
        <f aca="false">Conso_energie_usage!E48</f>
        <v>0</v>
      </c>
      <c r="E132" s="51" t="n">
        <f aca="false">Conso_energie_usage!F48</f>
        <v>0</v>
      </c>
      <c r="F132" s="51" t="n">
        <f aca="false">Conso_energie_usage!G48</f>
        <v>0</v>
      </c>
      <c r="G132" s="51" t="n">
        <f aca="false">Conso_energie_usage!H48</f>
        <v>0</v>
      </c>
      <c r="H132" s="51" t="n">
        <f aca="false">Conso_energie_usage!I48</f>
        <v>0</v>
      </c>
    </row>
    <row r="133" customFormat="false" ht="13.4" hidden="false" customHeight="false" outlineLevel="0" collapsed="false">
      <c r="A133" s="51" t="str">
        <f aca="false">Conso_energie_usage!B49</f>
        <v>Process</v>
      </c>
      <c r="B133" s="51" t="str">
        <f aca="false">Conso_energie_usage!C49</f>
        <v>Fioul</v>
      </c>
      <c r="C133" s="51" t="n">
        <f aca="false">Conso_energie_usage!D49</f>
        <v>0</v>
      </c>
      <c r="D133" s="51" t="n">
        <f aca="false">Conso_energie_usage!E49</f>
        <v>0</v>
      </c>
      <c r="E133" s="51" t="n">
        <f aca="false">Conso_energie_usage!F49</f>
        <v>0</v>
      </c>
      <c r="F133" s="51" t="n">
        <f aca="false">Conso_energie_usage!G49</f>
        <v>0</v>
      </c>
      <c r="G133" s="51" t="n">
        <f aca="false">Conso_energie_usage!H49</f>
        <v>0</v>
      </c>
      <c r="H133" s="51" t="n">
        <f aca="false">Conso_energie_usage!I49</f>
        <v>0</v>
      </c>
    </row>
    <row r="134" customFormat="false" ht="13.4" hidden="false" customHeight="false" outlineLevel="0" collapsed="false">
      <c r="A134" s="51" t="str">
        <f aca="false">Conso_energie_usage!B50</f>
        <v>Process</v>
      </c>
      <c r="B134" s="51" t="str">
        <f aca="false">Conso_energie_usage!C50</f>
        <v>Urbain</v>
      </c>
      <c r="C134" s="51" t="n">
        <f aca="false">Conso_energie_usage!D50</f>
        <v>0</v>
      </c>
      <c r="D134" s="51" t="n">
        <f aca="false">Conso_energie_usage!E50</f>
        <v>0</v>
      </c>
      <c r="E134" s="51" t="n">
        <f aca="false">Conso_energie_usage!F50</f>
        <v>0</v>
      </c>
      <c r="F134" s="51" t="n">
        <f aca="false">Conso_energie_usage!G50</f>
        <v>0</v>
      </c>
      <c r="G134" s="51" t="n">
        <f aca="false">Conso_energie_usage!H50</f>
        <v>0</v>
      </c>
      <c r="H134" s="51" t="n">
        <f aca="false">Conso_energie_usage!I50</f>
        <v>0</v>
      </c>
    </row>
    <row r="135" customFormat="false" ht="13.4" hidden="false" customHeight="false" outlineLevel="0" collapsed="false">
      <c r="A135" s="51" t="str">
        <f aca="false">Conso_energie_usage!B51</f>
        <v>Process</v>
      </c>
      <c r="B135" s="51" t="str">
        <f aca="false">Conso_energie_usage!C51</f>
        <v>Autres</v>
      </c>
      <c r="C135" s="51" t="n">
        <f aca="false">Conso_energie_usage!D51</f>
        <v>0</v>
      </c>
      <c r="D135" s="51" t="n">
        <f aca="false">Conso_energie_usage!E51</f>
        <v>0</v>
      </c>
      <c r="E135" s="51" t="n">
        <f aca="false">Conso_energie_usage!F51</f>
        <v>0</v>
      </c>
      <c r="F135" s="51" t="n">
        <f aca="false">Conso_energie_usage!G51</f>
        <v>0</v>
      </c>
      <c r="G135" s="51" t="n">
        <f aca="false">Conso_energie_usage!H51</f>
        <v>0</v>
      </c>
      <c r="H135" s="51" t="n">
        <f aca="false">Conso_energie_usage!I51</f>
        <v>0</v>
      </c>
    </row>
    <row r="136" customFormat="false" ht="13.4" hidden="false" customHeight="false" outlineLevel="0" collapsed="false">
      <c r="A136" s="51" t="str">
        <f aca="false">Conso_energie_usage!B52</f>
        <v>Ventilation</v>
      </c>
      <c r="B136" s="51" t="str">
        <f aca="false">Conso_energie_usage!C52</f>
        <v>Electricité</v>
      </c>
      <c r="C136" s="51" t="n">
        <f aca="false">Conso_energie_usage!D52</f>
        <v>6.5991087150315</v>
      </c>
      <c r="D136" s="51" t="n">
        <f aca="false">Conso_energie_usage!E52</f>
        <v>6.9632758327638</v>
      </c>
      <c r="E136" s="51" t="n">
        <f aca="false">Conso_energie_usage!F52</f>
        <v>7.252916159349</v>
      </c>
      <c r="F136" s="51" t="n">
        <f aca="false">Conso_energie_usage!G52</f>
        <v>7.4713188873634</v>
      </c>
      <c r="G136" s="51" t="n">
        <f aca="false">Conso_energie_usage!H52</f>
        <v>7.7553321717163</v>
      </c>
      <c r="H136" s="51" t="n">
        <f aca="false">Conso_energie_usage!I52</f>
        <v>8.4254057357742</v>
      </c>
    </row>
    <row r="137" customFormat="false" ht="13.4" hidden="false" customHeight="false" outlineLevel="0" collapsed="false">
      <c r="A137" s="51" t="str">
        <f aca="false">Conso_energie_usage!B53</f>
        <v>Ventilation</v>
      </c>
      <c r="B137" s="51" t="str">
        <f aca="false">Conso_energie_usage!C53</f>
        <v>Gaz</v>
      </c>
      <c r="C137" s="51" t="n">
        <f aca="false">Conso_energie_usage!D53</f>
        <v>0</v>
      </c>
      <c r="D137" s="51" t="n">
        <f aca="false">Conso_energie_usage!E53</f>
        <v>0</v>
      </c>
      <c r="E137" s="51" t="n">
        <f aca="false">Conso_energie_usage!F53</f>
        <v>0</v>
      </c>
      <c r="F137" s="51" t="n">
        <f aca="false">Conso_energie_usage!G53</f>
        <v>0</v>
      </c>
      <c r="G137" s="51" t="n">
        <f aca="false">Conso_energie_usage!H53</f>
        <v>0</v>
      </c>
      <c r="H137" s="51" t="n">
        <f aca="false">Conso_energie_usage!I53</f>
        <v>0</v>
      </c>
    </row>
    <row r="138" customFormat="false" ht="13.4" hidden="false" customHeight="false" outlineLevel="0" collapsed="false">
      <c r="A138" s="51" t="str">
        <f aca="false">Conso_energie_usage!B54</f>
        <v>Ventilation</v>
      </c>
      <c r="B138" s="51" t="str">
        <f aca="false">Conso_energie_usage!C54</f>
        <v>Fioul</v>
      </c>
      <c r="C138" s="51" t="n">
        <f aca="false">Conso_energie_usage!D54</f>
        <v>0</v>
      </c>
      <c r="D138" s="51" t="n">
        <f aca="false">Conso_energie_usage!E54</f>
        <v>0</v>
      </c>
      <c r="E138" s="51" t="n">
        <f aca="false">Conso_energie_usage!F54</f>
        <v>0</v>
      </c>
      <c r="F138" s="51" t="n">
        <f aca="false">Conso_energie_usage!G54</f>
        <v>0</v>
      </c>
      <c r="G138" s="51" t="n">
        <f aca="false">Conso_energie_usage!H54</f>
        <v>0</v>
      </c>
      <c r="H138" s="51" t="n">
        <f aca="false">Conso_energie_usage!I54</f>
        <v>0</v>
      </c>
    </row>
    <row r="139" customFormat="false" ht="13.4" hidden="false" customHeight="false" outlineLevel="0" collapsed="false">
      <c r="A139" s="51" t="str">
        <f aca="false">Conso_energie_usage!B55</f>
        <v>Ventilation</v>
      </c>
      <c r="B139" s="51" t="str">
        <f aca="false">Conso_energie_usage!C55</f>
        <v>Urbain</v>
      </c>
      <c r="C139" s="51" t="n">
        <f aca="false">Conso_energie_usage!D55</f>
        <v>0</v>
      </c>
      <c r="D139" s="51" t="n">
        <f aca="false">Conso_energie_usage!E55</f>
        <v>0</v>
      </c>
      <c r="E139" s="51" t="n">
        <f aca="false">Conso_energie_usage!F55</f>
        <v>0</v>
      </c>
      <c r="F139" s="51" t="n">
        <f aca="false">Conso_energie_usage!G55</f>
        <v>0</v>
      </c>
      <c r="G139" s="51" t="n">
        <f aca="false">Conso_energie_usage!H55</f>
        <v>0</v>
      </c>
      <c r="H139" s="51" t="n">
        <f aca="false">Conso_energie_usage!I55</f>
        <v>0</v>
      </c>
    </row>
    <row r="140" customFormat="false" ht="13.4" hidden="false" customHeight="false" outlineLevel="0" collapsed="false">
      <c r="A140" s="51" t="str">
        <f aca="false">Conso_energie_usage!B56</f>
        <v>Ventilation</v>
      </c>
      <c r="B140" s="51" t="str">
        <f aca="false">Conso_energie_usage!C56</f>
        <v>Autres</v>
      </c>
      <c r="C140" s="51" t="n">
        <f aca="false">Conso_energie_usage!D56</f>
        <v>0</v>
      </c>
      <c r="D140" s="51" t="n">
        <f aca="false">Conso_energie_usage!E56</f>
        <v>0</v>
      </c>
      <c r="E140" s="51" t="n">
        <f aca="false">Conso_energie_usage!F56</f>
        <v>0</v>
      </c>
      <c r="F140" s="51" t="n">
        <f aca="false">Conso_energie_usage!G56</f>
        <v>0</v>
      </c>
      <c r="G140" s="51" t="n">
        <f aca="false">Conso_energie_usage!H56</f>
        <v>0</v>
      </c>
      <c r="H140" s="51" t="n">
        <f aca="false">Conso_energie_usage!I56</f>
        <v>0</v>
      </c>
    </row>
    <row r="141" customFormat="false" ht="12.8" hidden="false" customHeight="false" outlineLevel="0" collapsed="false">
      <c r="C141" s="0" t="n">
        <f aca="false">SUM($C86:$C140)</f>
        <v>225.21373085553</v>
      </c>
      <c r="D141" s="0" t="n">
        <f aca="false">SUM($D86:$D140)</f>
        <v>223.258929557159</v>
      </c>
      <c r="E141" s="0" t="n">
        <f aca="false">SUM($E86:$E140)</f>
        <v>205.924242680374</v>
      </c>
      <c r="F141" s="0" t="n">
        <f aca="false">SUM($F86:$F140)</f>
        <v>182.835030247962</v>
      </c>
      <c r="G141" s="0" t="n">
        <f aca="false">SUM($G86:$G140)</f>
        <v>159.815782275395</v>
      </c>
      <c r="H141" s="0" t="n">
        <f aca="false">SUM($H86:$H140)</f>
        <v>118.29821497421</v>
      </c>
    </row>
    <row r="144" customFormat="false" ht="12.8" hidden="false" customHeight="false" outlineLevel="0" collapsed="false">
      <c r="A144" s="52" t="s">
        <v>139</v>
      </c>
    </row>
    <row r="145" customFormat="false" ht="12.8" hidden="false" customHeight="false" outlineLevel="0" collapsed="false">
      <c r="B145" s="0" t="str">
        <f aca="false">Conso_chauff_syst_energie!C28</f>
        <v>ENERGIE</v>
      </c>
      <c r="C145" s="0" t="str">
        <f aca="false">Conso_chauff_syst_energie!D28</f>
        <v>2010</v>
      </c>
      <c r="D145" s="0" t="str">
        <f aca="false">Conso_chauff_syst_energie!E28</f>
        <v>2015</v>
      </c>
      <c r="E145" s="0" t="str">
        <f aca="false">Conso_chauff_syst_energie!F28</f>
        <v>2020</v>
      </c>
      <c r="F145" s="0" t="str">
        <f aca="false">Conso_chauff_syst_energie!G28</f>
        <v>2025</v>
      </c>
      <c r="G145" s="0" t="str">
        <f aca="false">Conso_chauff_syst_energie!H28</f>
        <v>2030</v>
      </c>
      <c r="H145" s="0" t="str">
        <f aca="false">Conso_chauff_syst_energie!I28</f>
        <v>2050</v>
      </c>
    </row>
    <row r="146" customFormat="false" ht="12.8" hidden="false" customHeight="false" outlineLevel="0" collapsed="false">
      <c r="A146" s="0" t="str">
        <f aca="false">Conso_chauff_syst_energie!B29</f>
        <v>PAC/DRV/Rooftop</v>
      </c>
      <c r="C146" s="11" t="n">
        <f aca="false">Conso_chauff_syst_energie!D29</f>
        <v>4.1637964998982</v>
      </c>
      <c r="D146" s="11" t="n">
        <f aca="false">Conso_chauff_syst_energie!E29</f>
        <v>5.2870368800138</v>
      </c>
      <c r="E146" s="11" t="n">
        <f aca="false">Conso_chauff_syst_energie!F29</f>
        <v>6.2049018696858</v>
      </c>
      <c r="F146" s="11" t="n">
        <f aca="false">Conso_chauff_syst_energie!G29</f>
        <v>7.6402585771674</v>
      </c>
      <c r="G146" s="11" t="n">
        <f aca="false">Conso_chauff_syst_energie!H29</f>
        <v>9.199940311451</v>
      </c>
      <c r="H146" s="12" t="n">
        <f aca="false">Conso_chauff_syst_energie!I29</f>
        <v>9.0638025806444</v>
      </c>
    </row>
    <row r="147" customFormat="false" ht="12.8" hidden="false" customHeight="false" outlineLevel="0" collapsed="false">
      <c r="A147" s="0" t="str">
        <f aca="false">Conso_chauff_syst_energie!B30</f>
        <v>Electrique Joule</v>
      </c>
      <c r="C147" s="11" t="n">
        <f aca="false">Conso_chauff_syst_energie!D30</f>
        <v>13.8826567131125</v>
      </c>
      <c r="D147" s="11" t="n">
        <f aca="false">Conso_chauff_syst_energie!E30</f>
        <v>12.5519328150197</v>
      </c>
      <c r="E147" s="11" t="n">
        <f aca="false">Conso_chauff_syst_energie!F30</f>
        <v>9.9985329785408</v>
      </c>
      <c r="F147" s="11" t="n">
        <f aca="false">Conso_chauff_syst_energie!G30</f>
        <v>8.2375178898763</v>
      </c>
      <c r="G147" s="11" t="n">
        <f aca="false">Conso_chauff_syst_energie!H30</f>
        <v>6.5492162841069</v>
      </c>
      <c r="H147" s="11" t="n">
        <f aca="false">Conso_chauff_syst_energie!I30</f>
        <v>2.3723631444234</v>
      </c>
    </row>
    <row r="148" customFormat="false" ht="12.8" hidden="false" customHeight="false" outlineLevel="0" collapsed="false">
      <c r="A148" s="0" t="str">
        <f aca="false">Conso_chauff_syst_energie!B31</f>
        <v>Electricité</v>
      </c>
      <c r="C148" s="11" t="n">
        <f aca="false">Conso_chauff_syst_energie!D31</f>
        <v>18.0464532130107</v>
      </c>
      <c r="D148" s="11" t="n">
        <f aca="false">Conso_chauff_syst_energie!E31</f>
        <v>17.8389696950335</v>
      </c>
      <c r="E148" s="11" t="n">
        <f aca="false">Conso_chauff_syst_energie!F31</f>
        <v>16.2034348482266</v>
      </c>
      <c r="F148" s="11" t="n">
        <f aca="false">Conso_chauff_syst_energie!G31</f>
        <v>15.8777764670437</v>
      </c>
      <c r="G148" s="11" t="n">
        <f aca="false">Conso_chauff_syst_energie!H31</f>
        <v>15.7491565955579</v>
      </c>
      <c r="H148" s="11" t="n">
        <f aca="false">Conso_chauff_syst_energie!I31</f>
        <v>11.4361657250678</v>
      </c>
    </row>
    <row r="150" customFormat="false" ht="12.8" hidden="false" customHeight="false" outlineLevel="0" collapsed="false">
      <c r="A150" s="0" t="str">
        <f aca="false">Conso_chauff_syst_energie!B33</f>
        <v>Chaleur environnement</v>
      </c>
      <c r="C150" s="15" t="n">
        <f aca="false">Conso_chauff_syst_energie!D33</f>
        <v>6.048200547347</v>
      </c>
      <c r="D150" s="15" t="n">
        <f aca="false">Conso_chauff_syst_energie!E33</f>
        <v>7.8304431965416</v>
      </c>
      <c r="E150" s="15" t="n">
        <f aca="false">Conso_chauff_syst_energie!F33</f>
        <v>9.3377550916383</v>
      </c>
      <c r="F150" s="15" t="n">
        <f aca="false">Conso_chauff_syst_energie!G33</f>
        <v>11.6535422074988</v>
      </c>
      <c r="G150" s="15" t="n">
        <f aca="false">Conso_chauff_syst_energie!H33</f>
        <v>14.1192790732988</v>
      </c>
      <c r="H150" s="15" t="n">
        <f aca="false">Conso_chauff_syst_energie!I33</f>
        <v>14.1947292162567</v>
      </c>
    </row>
    <row r="155" customFormat="false" ht="12.8" hidden="false" customHeight="false" outlineLevel="0" collapsed="false">
      <c r="A155" s="53" t="s">
        <v>140</v>
      </c>
      <c r="C155" s="0" t="n">
        <f aca="false">RDT_ECS!F46</f>
        <v>2009</v>
      </c>
      <c r="D155" s="0" t="n">
        <f aca="false">RDT_ECS!G46</f>
        <v>2015</v>
      </c>
      <c r="E155" s="0" t="n">
        <f aca="false">RDT_ECS!H46</f>
        <v>2020</v>
      </c>
      <c r="F155" s="0" t="n">
        <f aca="false">RDT_ECS!I46</f>
        <v>2025</v>
      </c>
      <c r="G155" s="0" t="n">
        <f aca="false">RDT_ECS!J46</f>
        <v>2030</v>
      </c>
      <c r="H155" s="0" t="n">
        <f aca="false">RDT_ECS!K46</f>
        <v>2050</v>
      </c>
    </row>
    <row r="156" customFormat="false" ht="12.8" hidden="false" customHeight="false" outlineLevel="0" collapsed="false">
      <c r="B156" s="0" t="str">
        <f aca="false">RDT_ECS!E47</f>
        <v>CONSO CET</v>
      </c>
      <c r="C156" s="15" t="n">
        <f aca="false">RDT_ECS!F47</f>
        <v>0.361258847381346</v>
      </c>
      <c r="D156" s="15" t="n">
        <f aca="false">RDT_ECS!G47</f>
        <v>1.07745801449896</v>
      </c>
      <c r="E156" s="15" t="n">
        <f aca="false">RDT_ECS!H47</f>
        <v>2.1289132068739</v>
      </c>
      <c r="F156" s="15" t="n">
        <f aca="false">RDT_ECS!I47</f>
        <v>3.46789483232472</v>
      </c>
      <c r="G156" s="15" t="n">
        <f aca="false">RDT_ECS!J47</f>
        <v>4.07709624840215</v>
      </c>
      <c r="H156" s="15" t="n">
        <f aca="false">RDT_ECS!K47</f>
        <v>4.07709624840215</v>
      </c>
    </row>
    <row r="157" customFormat="false" ht="12.8" hidden="false" customHeight="false" outlineLevel="0" collapsed="false">
      <c r="B157" s="0" t="str">
        <f aca="false">RDT_ECS!E48</f>
        <v>CONSO ECS classique</v>
      </c>
      <c r="C157" s="15" t="n">
        <f aca="false">RDT_ECS!F48</f>
        <v>5.65972194230775</v>
      </c>
      <c r="D157" s="15" t="n">
        <f aca="false">RDT_ECS!G48</f>
        <v>6.90371246327114</v>
      </c>
      <c r="E157" s="15" t="n">
        <f aca="false">RDT_ECS!H48</f>
        <v>6.741558488434</v>
      </c>
      <c r="F157" s="15" t="n">
        <f aca="false">RDT_ECS!I48</f>
        <v>5.20184224848708</v>
      </c>
      <c r="G157" s="15" t="n">
        <f aca="false">RDT_ECS!J48</f>
        <v>4.07709624840215</v>
      </c>
      <c r="H157" s="15" t="n">
        <f aca="false">RDT_ECS!K48</f>
        <v>0.118786695886418</v>
      </c>
    </row>
    <row r="159" customFormat="false" ht="12.8" hidden="false" customHeight="false" outlineLevel="0" collapsed="false">
      <c r="B159" s="0" t="str">
        <f aca="false">RDT_ECS!E50</f>
        <v>Chaleur environnement</v>
      </c>
      <c r="C159" s="15" t="n">
        <f aca="false">RDT_ECS!F50</f>
        <v>0.541888271072019</v>
      </c>
      <c r="D159" s="15" t="n">
        <f aca="false">RDT_ECS!G50</f>
        <v>1.61618702174845</v>
      </c>
      <c r="E159" s="15" t="n">
        <f aca="false">RDT_ECS!H50</f>
        <v>3.19336981031084</v>
      </c>
      <c r="F159" s="15" t="n">
        <f aca="false">RDT_ECS!I50</f>
        <v>5.20184224848708</v>
      </c>
      <c r="G159" s="15" t="n">
        <f aca="false">RDT_ECS!J50</f>
        <v>6.11564437260322</v>
      </c>
      <c r="H159" s="15" t="n">
        <f aca="false">RDT_ECS!K50</f>
        <v>6.11564437260322</v>
      </c>
    </row>
    <row r="162" customFormat="false" ht="12.8" hidden="false" customHeight="false" outlineLevel="0" collapsed="false">
      <c r="A162" s="52" t="s">
        <v>21</v>
      </c>
      <c r="C162" s="0" t="str">
        <f aca="false">RDT_CLIM!B10</f>
        <v>2009</v>
      </c>
      <c r="D162" s="0" t="str">
        <f aca="false">RDT_CLIM!C10</f>
        <v>2015</v>
      </c>
      <c r="E162" s="0" t="str">
        <f aca="false">RDT_CLIM!D10</f>
        <v>2020</v>
      </c>
      <c r="F162" s="0" t="str">
        <f aca="false">RDT_CLIM!E10</f>
        <v>2025</v>
      </c>
      <c r="G162" s="0" t="str">
        <f aca="false">RDT_CLIM!F10</f>
        <v>2030</v>
      </c>
      <c r="H162" s="0" t="str">
        <f aca="false">RDT_CLIM!G10</f>
        <v>2050</v>
      </c>
    </row>
    <row r="163" customFormat="false" ht="12.8" hidden="false" customHeight="false" outlineLevel="0" collapsed="false">
      <c r="B163" s="0" t="str">
        <f aca="false">RDT_CLIM!A11</f>
        <v>Conso climatisation PAC/DRV/Rooftop</v>
      </c>
      <c r="C163" s="0" t="n">
        <f aca="false">RDT_CLIM!B11</f>
        <v>5.4238186881371</v>
      </c>
      <c r="D163" s="0" t="n">
        <f aca="false">RDT_CLIM!C11</f>
        <v>5.4238186881371</v>
      </c>
      <c r="E163" s="0" t="n">
        <f aca="false">RDT_CLIM!D11</f>
        <v>6.1482630691953</v>
      </c>
      <c r="F163" s="0" t="n">
        <f aca="false">RDT_CLIM!E11</f>
        <v>6.0014767258784</v>
      </c>
      <c r="G163" s="0" t="n">
        <f aca="false">RDT_CLIM!F11</f>
        <v>6.0872043497952</v>
      </c>
      <c r="H163" s="0" t="n">
        <f aca="false">RDT_CLIM!G11</f>
        <v>6.3653460192455</v>
      </c>
    </row>
    <row r="164" customFormat="false" ht="12.8" hidden="false" customHeight="false" outlineLevel="0" collapsed="false">
      <c r="B164" s="0" t="str">
        <f aca="false">RDT_CLIM!A12</f>
        <v>RDT climatisation</v>
      </c>
      <c r="C164" s="0" t="n">
        <f aca="false">RDT_CLIM!B12</f>
        <v>3.05790913979661</v>
      </c>
      <c r="D164" s="0" t="n">
        <f aca="false">RDT_CLIM!C12</f>
        <v>3.20209413418073</v>
      </c>
      <c r="E164" s="0" t="n">
        <f aca="false">RDT_CLIM!D12</f>
        <v>3.47487366852002</v>
      </c>
      <c r="F164" s="0" t="n">
        <f aca="false">RDT_CLIM!E12</f>
        <v>3.47487366852002</v>
      </c>
      <c r="G164" s="0" t="n">
        <f aca="false">RDT_CLIM!F12</f>
        <v>4.08533265420529</v>
      </c>
      <c r="H164" s="0" t="n">
        <f aca="false">RDT_CLIM!G12</f>
        <v>4.7067226412658</v>
      </c>
    </row>
    <row r="165" customFormat="false" ht="12.8" hidden="false" customHeight="false" outlineLevel="0" collapsed="false">
      <c r="B165" s="0" t="str">
        <f aca="false">RDT_CLIM!A13</f>
        <v>Chaleur environnement</v>
      </c>
      <c r="C165" s="0" t="n">
        <f aca="false">RDT_CLIM!B13</f>
        <v>11.161726050917</v>
      </c>
      <c r="D165" s="0" t="n">
        <f aca="false">RDT_CLIM!C13</f>
        <v>11.9437593180065</v>
      </c>
      <c r="E165" s="0" t="n">
        <f aca="false">RDT_CLIM!D13</f>
        <v>15.2161743770855</v>
      </c>
      <c r="F165" s="0" t="n">
        <f aca="false">RDT_CLIM!E13</f>
        <v>14.8528967211122</v>
      </c>
      <c r="G165" s="0" t="n">
        <f aca="false">RDT_CLIM!F13</f>
        <v>18.7810503532436</v>
      </c>
      <c r="H165" s="0" t="n">
        <f aca="false">RDT_CLIM!G13</f>
        <v>23.5945722090284</v>
      </c>
    </row>
    <row r="167" customFormat="false" ht="12.8" hidden="false" customHeight="false" outlineLevel="0" collapsed="false">
      <c r="B167" s="0" t="s">
        <v>141</v>
      </c>
      <c r="C167" s="0" t="n">
        <f aca="false">C150+C159+C165</f>
        <v>17.751814869336</v>
      </c>
      <c r="D167" s="0" t="n">
        <f aca="false">D150+D159+D165</f>
        <v>21.3903895362966</v>
      </c>
      <c r="E167" s="0" t="n">
        <f aca="false">E150+E159+E165</f>
        <v>27.7472992790346</v>
      </c>
      <c r="F167" s="0" t="n">
        <f aca="false">F150+F159+F165</f>
        <v>31.7082811770981</v>
      </c>
      <c r="G167" s="0" t="n">
        <f aca="false">G150+G159+G165</f>
        <v>39.0159737991456</v>
      </c>
      <c r="H167" s="0" t="n">
        <f aca="false">H150+H159+H165</f>
        <v>43.9049457978883</v>
      </c>
    </row>
    <row r="169" customFormat="false" ht="12.8" hidden="false" customHeight="false" outlineLevel="0" collapsed="false">
      <c r="B169" s="0" t="s">
        <v>119</v>
      </c>
      <c r="C169" s="0" t="n">
        <f aca="false">$C167+$C141</f>
        <v>242.965545724866</v>
      </c>
      <c r="D169" s="0" t="n">
        <f aca="false">$D167+$D141</f>
        <v>244.649319093455</v>
      </c>
      <c r="E169" s="0" t="n">
        <f aca="false">$E167+$E141</f>
        <v>233.671541959409</v>
      </c>
      <c r="F169" s="0" t="n">
        <f aca="false">$F167+$F141</f>
        <v>214.54331142506</v>
      </c>
      <c r="G169" s="0" t="n">
        <f aca="false">$G167+$G141</f>
        <v>198.831756074541</v>
      </c>
      <c r="H169" s="0" t="n">
        <f aca="false">$H167+$H141</f>
        <v>162.203160772098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2018-05-17T14:03:15Z</dcterms:modified>
  <cp:revision>40</cp:revision>
</cp:coreProperties>
</file>