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6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<sst xmlns="http://schemas.openxmlformats.org/spreadsheetml/2006/main" count="2715" uniqueCount="143">
  <si>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</si>
  <si>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</si>
  <si>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</si>
  <si>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</si>
  <si>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</si>
  <si>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</si>
  <si>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</si>
  <si>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</si>
  <si>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</si>
  <si>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</si>
  <si>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</si>
  <si>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</si>
  <si>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</si>
  <si>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</si>
  <si>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</si>
  <si>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</si>
  <si>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</si>
  <si>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</si>
  <si>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</si>
  <si>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</si>
  <si>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</si>
  <si>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</si>
  <si>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</si>
  <si>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</si>
  <si>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</si>
  <si>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</si>
  <si>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</si>
  <si>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</si>
  <si>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</si>
  <si>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</si>
  <si>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</si>
  <si>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</si>
  <si>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</si>
  <si>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</si>
  <si>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</si>
  <si>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</si>
  <si>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</si>
  <si>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</si>
  <si>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</si>
  <si>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</si>
  <si>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</si>
  <si>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</si>
  <si>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</si>
  <si>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</si>
  <si>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</si>
  <si>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</si>
  <si>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</si>
  <si>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</si>
  <si>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</si>
  <si>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</si>
  <si>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</si>
  <si>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</si>
  <si>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</si>
  <si>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</si>
  <si>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</si>
  <si>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</si>
  <si>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</si>
  <si>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</si>
  <si>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</si>
  <si>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</si>
  <si>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</si>
  <si>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</si>
  <si>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</si>
  <si>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</si>
  <si>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</si>
  <si>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</si>
  <si>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</si>
  <si>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</si>
  <si>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</si>
  <si>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</si>
  <si>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</si>
  <si>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</si>
  <si>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</si>
  <si>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</si>
  <si>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</si>
  <si>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</si>
  <si>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</si>
  <si>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</si>
  <si>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</si>
  <si>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</si>
  <si>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</si>
  <si>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</si>
  <si>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</si>
  <si>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</si>
  <si>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</si>
  <si>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</si>
  <si>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</si>
  <si>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</si>
  <si>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</si>
  <si>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</si>
  <si>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</si>
  <si>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</si>
  <si>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</si>
  <si>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</si>
  <si>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</si>
  <si>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</si>
  <si>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</si>
  <si>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</si>
  <si>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</si>
  <si>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</si>
  <si>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</si>
  <si>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</si>
  <si>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</si>
  <si>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</si>
  <si>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</si>
  <si>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</si>
  <si>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</si>
  <si>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</si>
  <si>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</si>
  <si>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</si>
  <si>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</si>
  <si>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</si>
  <si>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</si>
  <si>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</si>
  <si>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</si>
  <si>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</si>
  <si>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</si>
  <si>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</si>
  <si>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</si>
  <si>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</si>
  <si>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</si>
  <si>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</si>
  <si>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</si>
  <si>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</si>
  <si>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</si>
  <si>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</si>
  <si>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</si>
  <si>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</si>
  <si>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</si>
  <si>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</si>
  <si>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</si>
  <si>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</si>
  <si>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</si>
  <si>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</si>
  <si>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</si>
  <si>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</si>
  <si>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Miwx 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</si>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</sst>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7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1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XLConnect.Header" xfId="20" builtinId="54" customBuiltin="true"/>
    <cellStyle name="Excel Built-in XLConnect.String" xfId="21" builtinId="54" customBuiltin="true"/>
    <cellStyle name="Excel Built-in XLConnect.Numeric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XLConnect.String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4" builtinId="54" customBuiltin="true"/>
    <cellStyle name="Excel Built-in Excel Built-in Excel Built-in XLConnect.Header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XLConnect.Header" xfId="26" builtinId="54" customBuiltin="true"/>
    <cellStyle name="Excel Built-in Excel Built-in Excel Built-in XLConnect.String" xfId="27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XLConnect.Numeric" xfId="28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XLConnect.Numeric" xfId="29" builtinId="54" customBuiltin="true"/>
    <cellStyle name="Excel Built-in Excel Built-in Excel Built-in Excel Built-in Excel Built-in Excel Built-in Excel Built-in Excel Built-in Excel Built-in Excel Built-in Excel Built-in Excel Built-in XLConnect.Header" xfId="30" builtinId="54" customBuiltin="true"/>
    <cellStyle name="Excel Built-in Excel Built-in Excel Built-in Excel Built-in Excel Built-in Excel Built-in Excel Built-in Excel Built-in Excel Built-in Excel Built-in Excel Built-in Excel Built-in XLConnect.String" xfId="3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474120</xdr:colOff>
      <xdr:row>40</xdr:row>
      <xdr:rowOff>5760</xdr:rowOff>
    </xdr:from>
    <xdr:to>
      <xdr:col>8</xdr:col>
      <xdr:colOff>474120</xdr:colOff>
      <xdr:row>42</xdr:row>
      <xdr:rowOff>7200</xdr:rowOff>
    </xdr:to>
    <xdr:sp>
      <xdr:nvSpPr>
        <xdr:cNvPr id="0" name="Line 1"/>
        <xdr:cNvSpPr/>
      </xdr:nvSpPr>
      <xdr:spPr>
        <a:xfrm>
          <a:off x="8706600" y="8721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8</xdr:col>
      <xdr:colOff>474120</xdr:colOff>
      <xdr:row>44</xdr:row>
      <xdr:rowOff>8280</xdr:rowOff>
    </xdr:to>
    <xdr:sp>
      <xdr:nvSpPr>
        <xdr:cNvPr id="1" name="Line 1"/>
        <xdr:cNvSpPr/>
      </xdr:nvSpPr>
      <xdr:spPr>
        <a:xfrm>
          <a:off x="8706600" y="8721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28</xdr:col>
      <xdr:colOff>473760</xdr:colOff>
      <xdr:row>40</xdr:row>
      <xdr:rowOff>5760</xdr:rowOff>
    </xdr:to>
    <xdr:sp>
      <xdr:nvSpPr>
        <xdr:cNvPr id="2" name="Line 1"/>
        <xdr:cNvSpPr/>
      </xdr:nvSpPr>
      <xdr:spPr>
        <a:xfrm>
          <a:off x="8706600" y="8721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37</xdr:row>
      <xdr:rowOff>132120</xdr:rowOff>
    </xdr:from>
    <xdr:to>
      <xdr:col>9</xdr:col>
      <xdr:colOff>17280</xdr:colOff>
      <xdr:row>40</xdr:row>
      <xdr:rowOff>5760</xdr:rowOff>
    </xdr:to>
    <xdr:sp>
      <xdr:nvSpPr>
        <xdr:cNvPr id="3" name="Line 1"/>
        <xdr:cNvSpPr/>
      </xdr:nvSpPr>
      <xdr:spPr>
        <a:xfrm flipV="1">
          <a:off x="8706600" y="8361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42</xdr:row>
      <xdr:rowOff>7200</xdr:rowOff>
    </xdr:from>
    <xdr:to>
      <xdr:col>28</xdr:col>
      <xdr:colOff>473760</xdr:colOff>
      <xdr:row>42</xdr:row>
      <xdr:rowOff>7200</xdr:rowOff>
    </xdr:to>
    <xdr:sp>
      <xdr:nvSpPr>
        <xdr:cNvPr id="4" name="Line 1"/>
        <xdr:cNvSpPr/>
      </xdr:nvSpPr>
      <xdr:spPr>
        <a:xfrm>
          <a:off x="8706600" y="9046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39</xdr:row>
      <xdr:rowOff>132840</xdr:rowOff>
    </xdr:from>
    <xdr:to>
      <xdr:col>9</xdr:col>
      <xdr:colOff>17280</xdr:colOff>
      <xdr:row>42</xdr:row>
      <xdr:rowOff>7200</xdr:rowOff>
    </xdr:to>
    <xdr:sp>
      <xdr:nvSpPr>
        <xdr:cNvPr id="5" name="Line 1"/>
        <xdr:cNvSpPr/>
      </xdr:nvSpPr>
      <xdr:spPr>
        <a:xfrm flipV="1">
          <a:off x="8706600" y="8686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41</xdr:row>
      <xdr:rowOff>133920</xdr:rowOff>
    </xdr:from>
    <xdr:to>
      <xdr:col>9</xdr:col>
      <xdr:colOff>17280</xdr:colOff>
      <xdr:row>44</xdr:row>
      <xdr:rowOff>8280</xdr:rowOff>
    </xdr:to>
    <xdr:sp>
      <xdr:nvSpPr>
        <xdr:cNvPr id="6" name="Line 1"/>
        <xdr:cNvSpPr/>
      </xdr:nvSpPr>
      <xdr:spPr>
        <a:xfrm flipV="1">
          <a:off x="8706600" y="9011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28</xdr:col>
      <xdr:colOff>473760</xdr:colOff>
      <xdr:row>44</xdr:row>
      <xdr:rowOff>8280</xdr:rowOff>
    </xdr:to>
    <xdr:sp>
      <xdr:nvSpPr>
        <xdr:cNvPr id="7" name="Line 1"/>
        <xdr:cNvSpPr/>
      </xdr:nvSpPr>
      <xdr:spPr>
        <a:xfrm flipH="1">
          <a:off x="8706600" y="8721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4" activeCellId="0" sqref="B64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8.8789881517377</v>
      </c>
      <c r="F2" s="3" t="n">
        <v>10.6077630444389</v>
      </c>
      <c r="G2" s="3" t="n">
        <v>11.4793869646523</v>
      </c>
      <c r="H2" s="3" t="n">
        <v>12.1456323959923</v>
      </c>
      <c r="I2" s="3" t="n">
        <v>12.9860820650233</v>
      </c>
      <c r="K2" s="4" t="s">
        <v>12</v>
      </c>
      <c r="L2" s="0" t="n">
        <f aca="false">SUMIFS(I$2:I$56,B$2:B$56,$K$2)/SUMIFS(E$2:E$56,B$2:B$56,$K$2)</f>
        <v>0.936268369356734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2.5572921097845</v>
      </c>
      <c r="F3" s="3" t="n">
        <v>2.2363983456958</v>
      </c>
      <c r="G3" s="3" t="n">
        <v>1.9118461767073</v>
      </c>
      <c r="H3" s="3" t="n">
        <v>1.6393711123813</v>
      </c>
      <c r="I3" s="3" t="n">
        <v>0.9525258659346</v>
      </c>
      <c r="K3" s="4" t="s">
        <v>15</v>
      </c>
      <c r="L3" s="0" t="n">
        <f aca="false">SUMIFS(I$2:I$56,B$2:B$56,$K$3)/SUMIFS(E$2:E$56,B$2:B$56,$K$3)</f>
        <v>0.691505956406752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3.4061092111071</v>
      </c>
      <c r="F4" s="3" t="n">
        <v>2.6453673237085</v>
      </c>
      <c r="G4" s="3" t="n">
        <v>2.036919534855</v>
      </c>
      <c r="H4" s="3" t="n">
        <v>1.5762340793277</v>
      </c>
      <c r="I4" s="3" t="n">
        <v>0.7012197647994</v>
      </c>
      <c r="K4" s="4" t="s">
        <v>17</v>
      </c>
      <c r="L4" s="0" t="n">
        <f aca="false">SUMIFS(I$2:I$56,B$2:B$56,$K$4)/SUMIFS(E$2:E$56,B$2:B$56,$K$4)</f>
        <v>0.767930782851457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SUMIFS($I2:$I56,$B2:$B56,K$5)/SUMIFS($E2:$E56,$B2:$B56,K$5)</f>
        <v>0.388380165070633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1.2866889215937</v>
      </c>
      <c r="F6" s="3" t="n">
        <v>1.1251678341595</v>
      </c>
      <c r="G6" s="3" t="n">
        <v>0.9592322389319</v>
      </c>
      <c r="H6" s="3" t="n">
        <v>0.819884018763</v>
      </c>
      <c r="I6" s="3" t="n">
        <v>0.4613182316288</v>
      </c>
      <c r="K6" s="4" t="s">
        <v>21</v>
      </c>
      <c r="L6" s="0" t="n">
        <f aca="false">SUMIFS(I$2:I$56,B$2:B$56,$K$6)/SUMIFS(E$2:E$56,B$2:B$56,$K$6)</f>
        <v>1.07622816445086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5.6582719124568</v>
      </c>
      <c r="F7" s="3" t="n">
        <v>5.6695876208617</v>
      </c>
      <c r="G7" s="3" t="n">
        <v>5.5538843073631</v>
      </c>
      <c r="H7" s="3" t="n">
        <v>5.3610115254428</v>
      </c>
      <c r="I7" s="3" t="n">
        <v>3.9127287304329</v>
      </c>
      <c r="K7" s="4" t="s">
        <v>22</v>
      </c>
      <c r="L7" s="0" t="n">
        <f aca="false">SUMIFS(I$2:I$56,B$2:B$56,$K$7)/SUMIFS(E$2:E$56,B$2:B$56,$K$7)</f>
        <v>0.946796989369423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SUMIFS(I$2:I$56,B$2:B$56,$K$8)/SUMIFS(E$2:E$56,B$2:B$56,$K$8)</f>
        <v>0.395021889472457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SUMIFS(I$2:I$56,B$2:B$56,$K$9)/SUMIFS(E$2:E$56,B$2:B$56,$K$9)</f>
        <v>0.491948696696562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SUMIFS(I$2:I$56,B$2:B$56,$K$10)/SUMIFS(E$2:E$56,B$2:B$56,$K$10)</f>
        <v>0.720618256334274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SUMIFS(I$2:I$56,B$2:B$56,$K$11)/SUMIFS(E$2:E$56,B$2:B$56,$K$11)</f>
        <v>0.911369415735161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10.5406316064033</v>
      </c>
      <c r="F12" s="3" t="n">
        <v>11.4746886830923</v>
      </c>
      <c r="G12" s="3" t="n">
        <v>10.6625238497979</v>
      </c>
      <c r="H12" s="3" t="n">
        <v>9.9237756848891</v>
      </c>
      <c r="I12" s="3" t="n">
        <v>8.0944754812541</v>
      </c>
      <c r="K12" s="4" t="s">
        <v>27</v>
      </c>
      <c r="L12" s="0" t="n">
        <f aca="false">SUMIFS(I$2:I$56,B$2:B$56,$K$12)/SUMIFS(E$2:E$56,B$2:B$56,$K$12)</f>
        <v>1.20350653299624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17.8389696950335</v>
      </c>
      <c r="F17" s="3" t="n">
        <v>16.4745088072836</v>
      </c>
      <c r="G17" s="3" t="n">
        <v>16.4962553341416</v>
      </c>
      <c r="H17" s="3" t="n">
        <v>17.2077423807298</v>
      </c>
      <c r="I17" s="3" t="n">
        <v>16.8930760728678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55.1774071232783</v>
      </c>
      <c r="F18" s="3" t="n">
        <v>48.6175763036466</v>
      </c>
      <c r="G18" s="3" t="n">
        <v>39.0044538135448</v>
      </c>
      <c r="H18" s="3" t="n">
        <v>27.7414380005239</v>
      </c>
      <c r="I18" s="3" t="n">
        <v>1.7946090612131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21.1062959004395</v>
      </c>
      <c r="F19" s="3" t="n">
        <v>14.4330293124561</v>
      </c>
      <c r="G19" s="3" t="n">
        <v>8.9939273059532</v>
      </c>
      <c r="H19" s="3" t="n">
        <v>4.0007689276751</v>
      </c>
      <c r="I19" s="3" t="n">
        <v>0.0101670019077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6.0440913051639</v>
      </c>
      <c r="F20" s="3" t="n">
        <v>4.8012381348691</v>
      </c>
      <c r="G20" s="3" t="n">
        <v>4.1448280467983</v>
      </c>
      <c r="H20" s="3" t="n">
        <v>4.1797717793543</v>
      </c>
      <c r="I20" s="3" t="n">
        <v>11.7434709833248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4.9001842180532</v>
      </c>
      <c r="F21" s="3" t="n">
        <v>5.9008769331664</v>
      </c>
      <c r="G21" s="3" t="n">
        <v>7.1968464100781</v>
      </c>
      <c r="H21" s="3" t="n">
        <v>8.8172335543477</v>
      </c>
      <c r="I21" s="3" t="n">
        <v>10.3645955823699</v>
      </c>
      <c r="J21" s="0" t="n">
        <f aca="false">SUM(E17:E21)</f>
        <v>105.066948241968</v>
      </c>
      <c r="K21" s="0" t="n">
        <f aca="false">SUM(I17:I21)</f>
        <v>40.8059187016833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5.9124410470313</v>
      </c>
      <c r="F22" s="3" t="n">
        <v>6.1479590102429</v>
      </c>
      <c r="G22" s="3" t="n">
        <v>6.0004736135138</v>
      </c>
      <c r="H22" s="3" t="n">
        <v>6.085659796176</v>
      </c>
      <c r="I22" s="3" t="n">
        <v>6.3631355754704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8.9358473663911</v>
      </c>
      <c r="F27" s="3" t="n">
        <v>10.5272361865745</v>
      </c>
      <c r="G27" s="3" t="n">
        <v>11.2851059106452</v>
      </c>
      <c r="H27" s="3" t="n">
        <v>11.8721780932577</v>
      </c>
      <c r="I27" s="3" t="n">
        <v>12.1382447037363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4.1110437237771</v>
      </c>
      <c r="F28" s="3" t="n">
        <v>3.609606004083</v>
      </c>
      <c r="G28" s="3" t="n">
        <v>3.0165698263876</v>
      </c>
      <c r="H28" s="3" t="n">
        <v>2.5273881171479</v>
      </c>
      <c r="I28" s="3" t="n">
        <v>1.3507835134882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1.4519374850925</v>
      </c>
      <c r="F31" s="3" t="n">
        <v>1.1084107534645</v>
      </c>
      <c r="G31" s="3" t="n">
        <v>0.8214765658896</v>
      </c>
      <c r="H31" s="3" t="n">
        <v>0.6116654246683</v>
      </c>
      <c r="I31" s="3" t="n">
        <v>0.2384190272157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24.9401523606955</v>
      </c>
      <c r="F32" s="3" t="n">
        <v>23.3892351204507</v>
      </c>
      <c r="G32" s="3" t="n">
        <v>19.3753319055177</v>
      </c>
      <c r="H32" s="3" t="n">
        <v>15.2848315075233</v>
      </c>
      <c r="I32" s="3" t="n">
        <v>9.8519061092529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7.9811704777701</v>
      </c>
      <c r="F37" s="3" t="n">
        <v>8.907878536507</v>
      </c>
      <c r="G37" s="3" t="n">
        <v>8.7459977276714</v>
      </c>
      <c r="H37" s="3" t="n">
        <v>8.2600344447375</v>
      </c>
      <c r="I37" s="3" t="n">
        <v>4.8026563850162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8.0421226086564</v>
      </c>
      <c r="F38" s="3" t="n">
        <v>6.2169602451414</v>
      </c>
      <c r="G38" s="3" t="n">
        <v>4.5534877411513</v>
      </c>
      <c r="H38" s="3" t="n">
        <v>3.6379629672114</v>
      </c>
      <c r="I38" s="3" t="n">
        <v>1.6061338072577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2.3840661307587</v>
      </c>
      <c r="F39" s="3" t="n">
        <v>1.2070758173613</v>
      </c>
      <c r="G39" s="3" t="n">
        <v>0.3073106796819</v>
      </c>
      <c r="H39" s="3" t="n">
        <v>0.1934355494565</v>
      </c>
      <c r="I39" s="3" t="n">
        <v>0.0062457073728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1.2370323236909</v>
      </c>
      <c r="F40" s="3" t="n">
        <v>1.2322317177116</v>
      </c>
      <c r="G40" s="3" t="n">
        <v>1.1963054104525</v>
      </c>
      <c r="H40" s="3" t="n">
        <v>1.1367158475508</v>
      </c>
      <c r="I40" s="3" t="n">
        <v>0.9005293485446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2.0656268324679</v>
      </c>
      <c r="F41" s="3" t="n">
        <v>2.9989064522946</v>
      </c>
      <c r="G41" s="3" t="n">
        <v>3.6727880565408</v>
      </c>
      <c r="H41" s="3" t="n">
        <v>3.7384479607226</v>
      </c>
      <c r="I41" s="3" t="n">
        <v>3.3646499958337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7.6079977446449</v>
      </c>
      <c r="F42" s="3" t="n">
        <v>7.33444767014</v>
      </c>
      <c r="G42" s="3" t="n">
        <v>6.9438434631574</v>
      </c>
      <c r="H42" s="3" t="n">
        <v>6.5873147884222</v>
      </c>
      <c r="I42" s="3" t="n">
        <v>5.4824620689411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4.2312854683671</v>
      </c>
      <c r="F47" s="3" t="n">
        <v>4.3512092435307</v>
      </c>
      <c r="G47" s="3" t="n">
        <v>4.2660000240835</v>
      </c>
      <c r="H47" s="3" t="n">
        <v>4.1864312013207</v>
      </c>
      <c r="I47" s="3" t="n">
        <v>3.8562641651144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6.9632758327638</v>
      </c>
      <c r="F52" s="3" t="n">
        <v>7.2438034194649</v>
      </c>
      <c r="G52" s="3" t="n">
        <v>7.4490694849819</v>
      </c>
      <c r="H52" s="3" t="n">
        <v>7.7028434442202</v>
      </c>
      <c r="I52" s="3" t="n">
        <v>8.3803479557861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9.41436213785856</v>
      </c>
      <c r="E2" s="3" t="n">
        <v>9.64129985748815</v>
      </c>
      <c r="F2" s="3" t="n">
        <v>9.30850151208304</v>
      </c>
      <c r="G2" s="3" t="n">
        <v>8.99548196583935</v>
      </c>
      <c r="H2" s="3" t="n">
        <v>7.97604293318104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6.00927476917423</v>
      </c>
      <c r="E3" s="3" t="n">
        <v>5.21758735155347</v>
      </c>
      <c r="F3" s="3" t="n">
        <v>4.1690763162331</v>
      </c>
      <c r="G3" s="3" t="n">
        <v>3.05641962143289</v>
      </c>
      <c r="H3" s="3" t="n">
        <v>0.490460210480963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2.31268024439426</v>
      </c>
      <c r="E4" s="3" t="n">
        <v>1.57226762283112</v>
      </c>
      <c r="F4" s="3" t="n">
        <v>0.974906063670688</v>
      </c>
      <c r="G4" s="3" t="n">
        <v>0.496168405542502</v>
      </c>
      <c r="H4" s="3" t="n">
        <v>0.0617052858194239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0.62606394057221</v>
      </c>
      <c r="E5" s="3" t="n">
        <v>0.518785026017257</v>
      </c>
      <c r="F5" s="3" t="n">
        <v>0.459254811457506</v>
      </c>
      <c r="G5" s="3" t="n">
        <v>0.457135651496569</v>
      </c>
      <c r="H5" s="3" t="n">
        <v>1.08718833464053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0.834431423663568</v>
      </c>
      <c r="E6" s="3" t="n">
        <v>0.957296816258384</v>
      </c>
      <c r="F6" s="3" t="n">
        <v>1.08773372927261</v>
      </c>
      <c r="G6" s="3" t="n">
        <v>1.20268537906291</v>
      </c>
      <c r="H6" s="3" t="n">
        <v>1.2406692035295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C2/SUM(C$2:C$6)</f>
        <v>0.44209349673252</v>
      </c>
      <c r="D9" s="7" t="n">
        <f aca="false">D2/SUM(D$2:D$6)</f>
        <v>0.490412777130438</v>
      </c>
      <c r="E9" s="7" t="n">
        <f aca="false">E2/SUM(E$2:E$6)</f>
        <v>0.538402436563913</v>
      </c>
      <c r="F9" s="7" t="n">
        <f aca="false">F2/SUM(F$2:F$6)</f>
        <v>0.581800528187936</v>
      </c>
      <c r="G9" s="7" t="n">
        <f aca="false">G2/SUM(G$2:G$6)</f>
        <v>0.633132809861813</v>
      </c>
      <c r="H9" s="7" t="n">
        <f aca="false">H2/SUM(H$2:H$6)</f>
        <v>0.734708406981662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C3/SUM(C$2:C$6)</f>
        <v>0.318628654408935</v>
      </c>
      <c r="D10" s="7" t="n">
        <f aca="false">D3/SUM(D$2:D$6)</f>
        <v>0.313035029345169</v>
      </c>
      <c r="E10" s="7" t="n">
        <f aca="false">E3/SUM(E$2:E$6)</f>
        <v>0.291367531825041</v>
      </c>
      <c r="F10" s="7" t="n">
        <f aca="false">F3/SUM(F$2:F$6)</f>
        <v>0.260575861720781</v>
      </c>
      <c r="G10" s="7" t="n">
        <f aca="false">G3/SUM(G$2:G$6)</f>
        <v>0.215121274255595</v>
      </c>
      <c r="H10" s="7" t="n">
        <f aca="false">H3/SUM(H$2:H$6)</f>
        <v>0.045178447878119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C4/SUM(C$2:C$6)</f>
        <v>0.164881545578479</v>
      </c>
      <c r="D11" s="7" t="n">
        <f aca="false">D4/SUM(D$2:D$6)</f>
        <v>0.120472096214272</v>
      </c>
      <c r="E11" s="7" t="n">
        <f aca="false">E4/SUM(E$2:E$6)</f>
        <v>0.0878006836811906</v>
      </c>
      <c r="F11" s="7" t="n">
        <f aca="false">F4/SUM(F$2:F$6)</f>
        <v>0.060933638141538</v>
      </c>
      <c r="G11" s="7" t="n">
        <f aca="false">G4/SUM(G$2:G$6)</f>
        <v>0.0349220306325708</v>
      </c>
      <c r="H11" s="7" t="n">
        <f aca="false">H4/SUM(H$2:H$6)</f>
        <v>0.00568394536319982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C5/SUM(C$2:C$6)</f>
        <v>0.0403193411688035</v>
      </c>
      <c r="D12" s="7" t="n">
        <f aca="false">D5/SUM(D$2:D$6)</f>
        <v>0.0326129111310224</v>
      </c>
      <c r="E12" s="7" t="n">
        <f aca="false">E5/SUM(E$2:E$6)</f>
        <v>0.028970691316444</v>
      </c>
      <c r="F12" s="7" t="n">
        <f aca="false">F5/SUM(F$2:F$6)</f>
        <v>0.028704372184072</v>
      </c>
      <c r="G12" s="7" t="n">
        <f aca="false">G5/SUM(G$2:G$6)</f>
        <v>0.0321747718042396</v>
      </c>
      <c r="H12" s="7" t="n">
        <f aca="false">H5/SUM(H$2:H$6)</f>
        <v>0.100145700834916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C6/SUM(C$2:C$6)</f>
        <v>0.0340769621112631</v>
      </c>
      <c r="D13" s="7" t="n">
        <f aca="false">D6/SUM(D$2:D$6)</f>
        <v>0.0434671861790987</v>
      </c>
      <c r="E13" s="7" t="n">
        <f aca="false">E6/SUM(E$2:E$6)</f>
        <v>0.0534586566134113</v>
      </c>
      <c r="F13" s="7" t="n">
        <f aca="false">F6/SUM(F$2:F$6)</f>
        <v>0.0679855997656725</v>
      </c>
      <c r="G13" s="7" t="n">
        <f aca="false">G6/SUM(G$2:G$6)</f>
        <v>0.0846491134457816</v>
      </c>
      <c r="H13" s="7" t="n">
        <f aca="false">H6/SUM(H$2:H$6)</f>
        <v>0.114283498942103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0.1741651348409</v>
      </c>
      <c r="G2" s="3" t="n">
        <v>0.1544252758976</v>
      </c>
      <c r="H2" s="3" t="n">
        <v>0.1347199917937</v>
      </c>
      <c r="I2" s="3" t="n">
        <v>0.117827413436</v>
      </c>
      <c r="J2" s="3" t="n">
        <v>0.0694968011914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5.288767857291</v>
      </c>
      <c r="G3" s="3" t="n">
        <v>5.507672597153</v>
      </c>
      <c r="H3" s="3" t="n">
        <v>5.509669142073</v>
      </c>
      <c r="I3" s="3" t="n">
        <v>5.513882573263</v>
      </c>
      <c r="J3" s="3" t="n">
        <v>5.267595810706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0.0101882093818</v>
      </c>
      <c r="G5" s="3" t="n">
        <v>0.0090334778818</v>
      </c>
      <c r="H5" s="3" t="n">
        <v>0.0078807704905</v>
      </c>
      <c r="I5" s="3" t="n">
        <v>0.0068925973381</v>
      </c>
      <c r="J5" s="3" t="n">
        <v>0.0040654338688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1.0078790359868</v>
      </c>
      <c r="G8" s="3" t="n">
        <v>0.9024886070805</v>
      </c>
      <c r="H8" s="3" t="n">
        <v>0.7598713181816</v>
      </c>
      <c r="I8" s="3" t="n">
        <v>0.5953514330772</v>
      </c>
      <c r="J8" s="3" t="n">
        <v>0.289712793128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8.65239467471</v>
      </c>
      <c r="G13" s="3" t="n">
        <v>9.430851692383</v>
      </c>
      <c r="H13" s="3" t="n">
        <v>8.791425383536</v>
      </c>
      <c r="I13" s="3" t="n">
        <v>8.208586334716</v>
      </c>
      <c r="J13" s="3" t="n">
        <v>6.736526153698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0.6906250364843</v>
      </c>
      <c r="G17" s="3" t="n">
        <v>0.5699013192188</v>
      </c>
      <c r="H17" s="3" t="n">
        <v>0.6609105678633</v>
      </c>
      <c r="I17" s="3" t="n">
        <v>0.954395923153</v>
      </c>
      <c r="J17" s="3" t="n">
        <v>2.1569547716145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6.7856104909371</v>
      </c>
      <c r="G18" s="3" t="n">
        <v>6.4177325593281</v>
      </c>
      <c r="H18" s="3" t="n">
        <v>6.5716235261973</v>
      </c>
      <c r="I18" s="3" t="n">
        <v>6.9822550954687</v>
      </c>
      <c r="J18" s="3" t="n">
        <v>6.4242325314725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3.9803818114304</v>
      </c>
      <c r="G19" s="3" t="n">
        <v>2.6618780789847</v>
      </c>
      <c r="H19" s="3" t="n">
        <v>1.6246237592179</v>
      </c>
      <c r="I19" s="3" t="n">
        <v>0.7003832099183</v>
      </c>
      <c r="J19" s="3" t="n">
        <v>0.007920488284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16.3101477708169</v>
      </c>
      <c r="G20" s="3" t="n">
        <v>15.4232811501518</v>
      </c>
      <c r="H20" s="3" t="n">
        <v>12.9555016263446</v>
      </c>
      <c r="I20" s="3" t="n">
        <v>9.6096979249698</v>
      </c>
      <c r="J20" s="3" t="n">
        <v>0.8178592089585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2.3675569808618</v>
      </c>
      <c r="G21" s="3" t="n">
        <v>1.6599660953938</v>
      </c>
      <c r="H21" s="3" t="n">
        <v>1.0911368843508</v>
      </c>
      <c r="I21" s="3" t="n">
        <v>0.7661059574284</v>
      </c>
      <c r="J21" s="3" t="n">
        <v>2.6725328428919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2.5847975654719</v>
      </c>
      <c r="H23" s="3" t="n">
        <v>2.5129233870869</v>
      </c>
      <c r="I23" s="3" t="n">
        <v>2.5482947518526</v>
      </c>
      <c r="J23" s="3" t="n">
        <v>2.6792304551025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0.0508356053839</v>
      </c>
      <c r="G27" s="3" t="n">
        <v>0.0373314308447</v>
      </c>
      <c r="H27" s="3" t="n">
        <v>0.0275224095564</v>
      </c>
      <c r="I27" s="3" t="n">
        <v>0.0203964645557</v>
      </c>
      <c r="J27" s="3" t="n">
        <v>0.0070596366819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0.6091698121742</v>
      </c>
      <c r="G28" s="3" t="n">
        <v>0.6759322853715</v>
      </c>
      <c r="H28" s="3" t="n">
        <v>0.7056717707401</v>
      </c>
      <c r="I28" s="3" t="n">
        <v>0.7273263471405</v>
      </c>
      <c r="J28" s="3" t="n">
        <v>0.7004329312288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0.2264010344524</v>
      </c>
      <c r="G30" s="3" t="n">
        <v>0.1880746333545</v>
      </c>
      <c r="H30" s="3" t="n">
        <v>0.154364392484</v>
      </c>
      <c r="I30" s="3" t="n">
        <v>0.1270844190704</v>
      </c>
      <c r="J30" s="3" t="n">
        <v>0.0591616797067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4.3625898830129</v>
      </c>
      <c r="G33" s="3" t="n">
        <v>4.1052564749503</v>
      </c>
      <c r="H33" s="3" t="n">
        <v>3.4232421197469</v>
      </c>
      <c r="I33" s="3" t="n">
        <v>2.6999480219198</v>
      </c>
      <c r="J33" s="3" t="n">
        <v>1.7916456972417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0.1059643443533</v>
      </c>
      <c r="G37" s="3" t="n">
        <v>0.1572848669631</v>
      </c>
      <c r="H37" s="3" t="n">
        <v>0.1925577936823</v>
      </c>
      <c r="I37" s="3" t="n">
        <v>0.1948219719605</v>
      </c>
      <c r="J37" s="3" t="n">
        <v>0.1690560509729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0.7226104846989</v>
      </c>
      <c r="G38" s="3" t="n">
        <v>0.7518660569869</v>
      </c>
      <c r="H38" s="3" t="n">
        <v>0.7071063782482</v>
      </c>
      <c r="I38" s="3" t="n">
        <v>0.6570998987161</v>
      </c>
      <c r="J38" s="3" t="n">
        <v>0.3755311852146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0.1521933165107</v>
      </c>
      <c r="G39" s="3" t="n">
        <v>0.0763597448323</v>
      </c>
      <c r="H39" s="3" t="n">
        <v>0.0190089009544</v>
      </c>
      <c r="I39" s="3" t="n">
        <v>0.0116008221026</v>
      </c>
      <c r="J39" s="3" t="n">
        <v>0.0003297085004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0.4529275969839</v>
      </c>
      <c r="G40" s="3" t="n">
        <v>0.3554361407775</v>
      </c>
      <c r="H40" s="3" t="n">
        <v>0.2710048752051</v>
      </c>
      <c r="I40" s="3" t="n">
        <v>0.2198073248379</v>
      </c>
      <c r="J40" s="3" t="n">
        <v>0.1099226116455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0.1293459771996</v>
      </c>
      <c r="G41" s="3" t="n">
        <v>0.1280871441171</v>
      </c>
      <c r="H41" s="3" t="n">
        <v>0.1236871218841</v>
      </c>
      <c r="I41" s="3" t="n">
        <v>0.1171281408317</v>
      </c>
      <c r="J41" s="3" t="n">
        <v>0.0928351405665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0.1361684656147</v>
      </c>
      <c r="G43" s="3" t="n">
        <v>0.134420672335</v>
      </c>
      <c r="H43" s="3" t="n">
        <v>0.1323314042474</v>
      </c>
      <c r="I43" s="3" t="n">
        <v>0.1304040103803</v>
      </c>
      <c r="J43" s="3" t="n">
        <v>0.1194722723485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0.1159114105843</v>
      </c>
      <c r="G48" s="3" t="n">
        <v>0.1201049581417</v>
      </c>
      <c r="H48" s="3" t="n">
        <v>0.1197054839885</v>
      </c>
      <c r="I48" s="3" t="n">
        <v>0.1194160479701</v>
      </c>
      <c r="J48" s="3" t="n">
        <v>0.1131166912614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0.8914559157792</v>
      </c>
      <c r="G53" s="3" t="n">
        <v>0.9316671206146</v>
      </c>
      <c r="H53" s="3" t="n">
        <v>0.9687038692573</v>
      </c>
      <c r="I53" s="3" t="n">
        <v>1.0104363866781</v>
      </c>
      <c r="J53" s="3" t="n">
        <v>1.0944752790255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0.0511279058915</v>
      </c>
      <c r="G57" s="3" t="n">
        <v>0.0453005003065</v>
      </c>
      <c r="H57" s="3" t="n">
        <v>0.0385055332601</v>
      </c>
      <c r="I57" s="3" t="n">
        <v>0.0327942642511</v>
      </c>
      <c r="J57" s="3" t="n">
        <v>0.0183055329995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0.1627104034634</v>
      </c>
      <c r="G58" s="3" t="n">
        <v>0.2288837674426</v>
      </c>
      <c r="H58" s="3" t="n">
        <v>0.2678999833175</v>
      </c>
      <c r="I58" s="3" t="n">
        <v>0.2977602326424</v>
      </c>
      <c r="J58" s="3" t="n">
        <v>0.3493038317852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0.1023980838795</v>
      </c>
      <c r="G59" s="3" t="n">
        <v>0.0800942947992</v>
      </c>
      <c r="H59" s="3" t="n">
        <v>0.06092749331</v>
      </c>
      <c r="I59" s="3" t="n">
        <v>0.0465192259421</v>
      </c>
      <c r="J59" s="3" t="n">
        <v>0.0189349425712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0.1822514064638</v>
      </c>
      <c r="G60" s="3" t="n">
        <v>0.1614779173043</v>
      </c>
      <c r="H60" s="3" t="n">
        <v>0.1372565012593</v>
      </c>
      <c r="I60" s="3" t="n">
        <v>0.1168982716233</v>
      </c>
      <c r="J60" s="3" t="n">
        <v>0.0652370821421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0.8106153327654</v>
      </c>
      <c r="G63" s="3" t="n">
        <v>0.9826970183011</v>
      </c>
      <c r="H63" s="3" t="n">
        <v>1.1309502173778</v>
      </c>
      <c r="I63" s="3" t="n">
        <v>1.2492064978425</v>
      </c>
      <c r="J63" s="3" t="n">
        <v>1.1523035115111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0.2118973656152</v>
      </c>
      <c r="G68" s="3" t="n">
        <v>0.2306656519457</v>
      </c>
      <c r="H68" s="3" t="n">
        <v>0.2110165705499</v>
      </c>
      <c r="I68" s="3" t="n">
        <v>0.193249069892</v>
      </c>
      <c r="J68" s="3" t="n">
        <v>0.1524848511503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0.2205003239602</v>
      </c>
      <c r="G72" s="3" t="n">
        <v>0.1605975861512</v>
      </c>
      <c r="H72" s="3" t="n">
        <v>0.1075754451861</v>
      </c>
      <c r="I72" s="3" t="n">
        <v>0.0600630789417</v>
      </c>
      <c r="J72" s="3" t="n">
        <v>0.0389682915684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2.091852448294</v>
      </c>
      <c r="G73" s="3" t="n">
        <v>2.2288780713929</v>
      </c>
      <c r="H73" s="3" t="n">
        <v>2.3584113537154</v>
      </c>
      <c r="I73" s="3" t="n">
        <v>2.4789017369362</v>
      </c>
      <c r="J73" s="3" t="n">
        <v>2.2735407370986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1.9228857675161</v>
      </c>
      <c r="G74" s="3" t="n">
        <v>1.3139471014387</v>
      </c>
      <c r="H74" s="3" t="n">
        <v>0.8044556139744</v>
      </c>
      <c r="I74" s="3" t="n">
        <v>0.3388679054065</v>
      </c>
      <c r="J74" s="3" t="n">
        <v>1.180757E-007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2.9590841737859</v>
      </c>
      <c r="G75" s="3" t="n">
        <v>2.0079251442343</v>
      </c>
      <c r="H75" s="3" t="n">
        <v>1.2229884706928</v>
      </c>
      <c r="I75" s="3" t="n">
        <v>0.5328994759979</v>
      </c>
      <c r="J75" s="3" t="n">
        <v>0.0010268451235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0.5420557261297</v>
      </c>
      <c r="G76" s="3" t="n">
        <v>0.3828571961372</v>
      </c>
      <c r="H76" s="3" t="n">
        <v>0.2414000344783</v>
      </c>
      <c r="I76" s="3" t="n">
        <v>0.1093863099144</v>
      </c>
      <c r="J76" s="3" t="n">
        <v>0.0214770581954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0.6056850181574</v>
      </c>
      <c r="H78" s="3" t="n">
        <v>0.5817319407181</v>
      </c>
      <c r="I78" s="3" t="n">
        <v>0.5792694951598</v>
      </c>
      <c r="J78" s="3" t="n">
        <v>0.5989682266195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0.6972940615058</v>
      </c>
      <c r="G82" s="3" t="n">
        <v>0.5107622645062</v>
      </c>
      <c r="H82" s="3" t="n">
        <v>0.3669886679161</v>
      </c>
      <c r="I82" s="3" t="n">
        <v>0.2646267575396</v>
      </c>
      <c r="J82" s="3" t="n">
        <v>0.084483164988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4.1488545788118</v>
      </c>
      <c r="G83" s="3" t="n">
        <v>4.7229089285222</v>
      </c>
      <c r="H83" s="3" t="n">
        <v>4.9595356915431</v>
      </c>
      <c r="I83" s="3" t="n">
        <v>5.1068530583694</v>
      </c>
      <c r="J83" s="3" t="n">
        <v>4.8664046275258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1.7294214568023</v>
      </c>
      <c r="G85" s="3" t="n">
        <v>1.4327433786654</v>
      </c>
      <c r="H85" s="3" t="n">
        <v>1.1531328454979</v>
      </c>
      <c r="I85" s="3" t="n">
        <v>0.9299152540412</v>
      </c>
      <c r="J85" s="3" t="n">
        <v>0.4098205190234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1.5701270015129</v>
      </c>
      <c r="G88" s="3" t="n">
        <v>1.4833762751177</v>
      </c>
      <c r="H88" s="3" t="n">
        <v>1.2314138258773</v>
      </c>
      <c r="I88" s="3" t="n">
        <v>0.9756503301372</v>
      </c>
      <c r="J88" s="3" t="n">
        <v>0.6247055205116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0.491358727334</v>
      </c>
      <c r="H92" s="3" t="n">
        <v>0.5720679682669</v>
      </c>
      <c r="I92" s="3" t="n">
        <v>0.5732794535819</v>
      </c>
      <c r="J92" s="3" t="n">
        <v>0.4979862432369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1.151367224915</v>
      </c>
      <c r="H93" s="3" t="n">
        <v>1.1226940751929</v>
      </c>
      <c r="I93" s="3" t="n">
        <v>1.055703680736</v>
      </c>
      <c r="J93" s="3" t="n">
        <v>0.5966924366247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0.1748999731891</v>
      </c>
      <c r="H94" s="3" t="n">
        <v>0.0445797941274</v>
      </c>
      <c r="I94" s="3" t="n">
        <v>0.0283633695087</v>
      </c>
      <c r="J94" s="3" t="n">
        <v>0.0009610107961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0.7453989335721</v>
      </c>
      <c r="H95" s="3" t="n">
        <v>0.5355147466887</v>
      </c>
      <c r="I95" s="3" t="n">
        <v>0.4123112278867</v>
      </c>
      <c r="J95" s="3" t="n">
        <v>0.127936857055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0.2167900371852</v>
      </c>
      <c r="H96" s="3" t="n">
        <v>0.208744091199</v>
      </c>
      <c r="I96" s="3" t="n">
        <v>0.1971482091433</v>
      </c>
      <c r="J96" s="3" t="n">
        <v>0.1508598906803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0.944874298382</v>
      </c>
      <c r="G98" s="3" t="n">
        <v>0.9304478801891</v>
      </c>
      <c r="H98" s="3" t="n">
        <v>0.9030510095521</v>
      </c>
      <c r="I98" s="3" t="n">
        <v>0.8769641682331</v>
      </c>
      <c r="J98" s="3" t="n">
        <v>0.7792607274452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0.1325148487028</v>
      </c>
      <c r="G103" s="3" t="n">
        <v>0.137105449839</v>
      </c>
      <c r="H103" s="3" t="n">
        <v>0.1341368917062</v>
      </c>
      <c r="I103" s="3" t="n">
        <v>0.1313144031131</v>
      </c>
      <c r="J103" s="3" t="n">
        <v>0.1200986989461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0.6938884215556</v>
      </c>
      <c r="G108" s="3" t="n">
        <v>0.7218708807554</v>
      </c>
      <c r="H108" s="3" t="n">
        <v>0.7321973318216</v>
      </c>
      <c r="I108" s="3" t="n">
        <v>0.7435707092023</v>
      </c>
      <c r="J108" s="3" t="n">
        <v>0.7774497959302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0.6887452890355</v>
      </c>
      <c r="G112" s="3" t="n">
        <v>0.593630921098</v>
      </c>
      <c r="H112" s="3" t="n">
        <v>0.5013482391311</v>
      </c>
      <c r="I112" s="3" t="n">
        <v>0.4244527929422</v>
      </c>
      <c r="J112" s="3" t="n">
        <v>0.2297719026503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1.3855935699247</v>
      </c>
      <c r="G113" s="3" t="n">
        <v>2.1381215064857</v>
      </c>
      <c r="H113" s="3" t="n">
        <v>2.5822139824841</v>
      </c>
      <c r="I113" s="3" t="n">
        <v>2.9119159873773</v>
      </c>
      <c r="J113" s="3" t="n">
        <v>3.415668003659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1.4907334410462</v>
      </c>
      <c r="G114" s="3" t="n">
        <v>1.128917629522</v>
      </c>
      <c r="H114" s="3" t="n">
        <v>0.8541082375005</v>
      </c>
      <c r="I114" s="3" t="n">
        <v>0.649034093754</v>
      </c>
      <c r="J114" s="3" t="n">
        <v>0.2562940768921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1.7140567537688</v>
      </c>
      <c r="G115" s="3" t="n">
        <v>1.4773463088674</v>
      </c>
      <c r="H115" s="3" t="n">
        <v>1.2476820829868</v>
      </c>
      <c r="I115" s="3" t="n">
        <v>1.0563105669026</v>
      </c>
      <c r="J115" s="3" t="n">
        <v>0.5717991892035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1.6488119414225</v>
      </c>
      <c r="G118" s="3" t="n">
        <v>1.6760658623185</v>
      </c>
      <c r="H118" s="3" t="n">
        <v>1.6845377718952</v>
      </c>
      <c r="I118" s="3" t="n">
        <v>1.6976424620442</v>
      </c>
      <c r="J118" s="3" t="n">
        <v>1.1976112905144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0.6704472195934</v>
      </c>
      <c r="G123" s="3" t="n">
        <v>0.7136035806615</v>
      </c>
      <c r="H123" s="3" t="n">
        <v>0.64847005957</v>
      </c>
      <c r="I123" s="3" t="n">
        <v>0.5901223498207</v>
      </c>
      <c r="J123" s="3" t="n">
        <v>0.4522971248882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1.6218039904879</v>
      </c>
      <c r="G127" s="3" t="n">
        <v>2.7318602507851</v>
      </c>
      <c r="H127" s="3" t="n">
        <v>3.5795887471168</v>
      </c>
      <c r="I127" s="3" t="n">
        <v>4.2440353770449</v>
      </c>
      <c r="J127" s="3" t="n">
        <v>3.8294952968412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4.255278848</v>
      </c>
      <c r="G128" s="3" t="n">
        <v>3.5237570808028</v>
      </c>
      <c r="H128" s="3" t="n">
        <v>2.911415742804</v>
      </c>
      <c r="I128" s="3" t="n">
        <v>2.3942626621245</v>
      </c>
      <c r="J128" s="3" t="n">
        <v>1.534429742003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4.7355996540352</v>
      </c>
      <c r="G129" s="3" t="n">
        <v>3.2192469396349</v>
      </c>
      <c r="H129" s="3" t="n">
        <v>1.9613298013104</v>
      </c>
      <c r="I129" s="3" t="n">
        <v>0.8235587766165</v>
      </c>
      <c r="J129" s="3" t="n">
        <v>0</v>
      </c>
    </row>
    <row r="130" customFormat="false" ht="14.9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8.0898920802783</v>
      </c>
      <c r="G130" s="3" t="n">
        <v>5.898679394063</v>
      </c>
      <c r="H130" s="3" t="n">
        <v>3.9573769136539</v>
      </c>
      <c r="I130" s="3" t="n">
        <v>2.2507434460314</v>
      </c>
      <c r="J130" s="3" t="n">
        <v>0.0135052127813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0.3674510273475</v>
      </c>
      <c r="G131" s="3" t="n">
        <v>0.5362627780951</v>
      </c>
      <c r="H131" s="3" t="n">
        <v>0.8311156764612</v>
      </c>
      <c r="I131" s="3" t="n">
        <v>1.1468160353</v>
      </c>
      <c r="J131" s="3" t="n">
        <v>2.4249143777424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0.981621085616</v>
      </c>
      <c r="H133" s="3" t="n">
        <v>0.9556553056378</v>
      </c>
      <c r="I133" s="3" t="n">
        <v>0.9642841014846</v>
      </c>
      <c r="J133" s="3" t="n">
        <v>0.9953580434139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0.0956751669574</v>
      </c>
      <c r="G137" s="3" t="n">
        <v>0.0684471318054</v>
      </c>
      <c r="H137" s="3" t="n">
        <v>0.04884401846</v>
      </c>
      <c r="I137" s="3" t="n">
        <v>0.035000754779</v>
      </c>
      <c r="J137" s="3" t="n">
        <v>0.0108291983783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0.8508716605098</v>
      </c>
      <c r="G138" s="3" t="n">
        <v>0.9117374452364</v>
      </c>
      <c r="H138" s="3" t="n">
        <v>0.9230631809235</v>
      </c>
      <c r="I138" s="3" t="n">
        <v>0.924101455025</v>
      </c>
      <c r="J138" s="3" t="n">
        <v>0.8207150134023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0.1978950468007</v>
      </c>
      <c r="G140" s="3" t="n">
        <v>0.1605929321673</v>
      </c>
      <c r="H140" s="3" t="n">
        <v>0.128295428116</v>
      </c>
      <c r="I140" s="3" t="n">
        <v>0.1027367842501</v>
      </c>
      <c r="J140" s="3" t="n">
        <v>0.0438424270201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10.0384025428719</v>
      </c>
      <c r="G143" s="3" t="n">
        <v>9.3338185674199</v>
      </c>
      <c r="H143" s="3" t="n">
        <v>7.6811684529385</v>
      </c>
      <c r="I143" s="3" t="n">
        <v>6.0383112236597</v>
      </c>
      <c r="J143" s="3" t="n">
        <v>3.7687809129622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0.2346139066217</v>
      </c>
      <c r="G147" s="3" t="n">
        <v>0.3124748887229</v>
      </c>
      <c r="H147" s="3" t="n">
        <v>0.3701218895734</v>
      </c>
      <c r="I147" s="3" t="n">
        <v>0.3766690570903</v>
      </c>
      <c r="J147" s="3" t="n">
        <v>0.3328398436714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1.7196668431995</v>
      </c>
      <c r="G148" s="3" t="n">
        <v>1.7226603753486</v>
      </c>
      <c r="H148" s="3" t="n">
        <v>1.5963214594012</v>
      </c>
      <c r="I148" s="3" t="n">
        <v>1.471313727662</v>
      </c>
      <c r="J148" s="3" t="n">
        <v>0.8157973200039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0.1649470746401</v>
      </c>
      <c r="H149" s="3" t="n">
        <v>0.0427242769198</v>
      </c>
      <c r="I149" s="3" t="n">
        <v>0.0274582460381</v>
      </c>
      <c r="J149" s="3" t="n">
        <v>0.0009462613744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0.5589916762258</v>
      </c>
      <c r="G150" s="3" t="n">
        <v>0.4461938158127</v>
      </c>
      <c r="H150" s="3" t="n">
        <v>0.3425007858256</v>
      </c>
      <c r="I150" s="3" t="n">
        <v>0.266612724248</v>
      </c>
      <c r="J150" s="3" t="n">
        <v>0.0909219315146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0.117609920944</v>
      </c>
      <c r="G151" s="3" t="n">
        <v>0.1167316764963</v>
      </c>
      <c r="H151" s="3" t="n">
        <v>0.114035855498</v>
      </c>
      <c r="I151" s="3" t="n">
        <v>0.1093146035533</v>
      </c>
      <c r="J151" s="3" t="n">
        <v>0.0866168493465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4.782690203532</v>
      </c>
      <c r="G153" s="3" t="n">
        <v>4.537539441642</v>
      </c>
      <c r="H153" s="3" t="n">
        <v>4.2059240871445</v>
      </c>
      <c r="I153" s="3" t="n">
        <v>3.9042758935506</v>
      </c>
      <c r="J153" s="3" t="n">
        <v>3.0105048187707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1.677703651166</v>
      </c>
      <c r="G158" s="3" t="n">
        <v>1.697447632548</v>
      </c>
      <c r="H158" s="3" t="n">
        <v>1.6496946354954</v>
      </c>
      <c r="I158" s="3" t="n">
        <v>1.6047794727107</v>
      </c>
      <c r="J158" s="3" t="n">
        <v>1.425556341004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0.6559803969044</v>
      </c>
      <c r="G163" s="3" t="n">
        <v>0.6656488596129</v>
      </c>
      <c r="H163" s="3" t="n">
        <v>0.6702822032321</v>
      </c>
      <c r="I163" s="3" t="n">
        <v>0.6753711373049</v>
      </c>
      <c r="J163" s="3" t="n">
        <v>0.6840988309467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0.1050126654495</v>
      </c>
      <c r="G167" s="3" t="n">
        <v>0.0930497258445</v>
      </c>
      <c r="H167" s="3" t="n">
        <v>0.0790974567182</v>
      </c>
      <c r="I167" s="3" t="n">
        <v>0.0673497477507</v>
      </c>
      <c r="J167" s="3" t="n">
        <v>0.0372369495899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0.771985314623</v>
      </c>
      <c r="G168" s="3" t="n">
        <v>0.8158681557723</v>
      </c>
      <c r="H168" s="3" t="n">
        <v>0.8118613632461</v>
      </c>
      <c r="I168" s="3" t="n">
        <v>0.8063337853953</v>
      </c>
      <c r="J168" s="3" t="n">
        <v>0.7653446072472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0.0047800181977</v>
      </c>
      <c r="G170" s="3" t="n">
        <v>0.0042354827916</v>
      </c>
      <c r="H170" s="3" t="n">
        <v>0.0036003961572</v>
      </c>
      <c r="I170" s="3" t="n">
        <v>0.0030656566055</v>
      </c>
      <c r="J170" s="3" t="n">
        <v>0.0016949593738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0.8014943231395</v>
      </c>
      <c r="G173" s="3" t="n">
        <v>0.7036896879919</v>
      </c>
      <c r="H173" s="3" t="n">
        <v>0.5853493080564</v>
      </c>
      <c r="I173" s="3" t="n">
        <v>0.4711204481522</v>
      </c>
      <c r="J173" s="3" t="n">
        <v>0.2543512696438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0.5130231428793</v>
      </c>
      <c r="G178" s="3" t="n">
        <v>0.5589142038535</v>
      </c>
      <c r="H178" s="3" t="n">
        <v>0.5119686599145</v>
      </c>
      <c r="I178" s="3" t="n">
        <v>0.4693726547868</v>
      </c>
      <c r="J178" s="3" t="n">
        <v>0.3706175135463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0.6114272870607</v>
      </c>
      <c r="G182" s="3" t="n">
        <v>0.4660717044681</v>
      </c>
      <c r="H182" s="3" t="n">
        <v>0.6001923786895</v>
      </c>
      <c r="I182" s="3" t="n">
        <v>0.8896156258474</v>
      </c>
      <c r="J182" s="3" t="n">
        <v>1.525578601592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1.1245111627862</v>
      </c>
      <c r="G183" s="3" t="n">
        <v>1.1703285851804</v>
      </c>
      <c r="H183" s="3" t="n">
        <v>1.5214622033081</v>
      </c>
      <c r="I183" s="3" t="n">
        <v>1.986034965412</v>
      </c>
      <c r="J183" s="3" t="n">
        <v>2.8305146770423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3.7059205619995</v>
      </c>
      <c r="G184" s="3" t="n">
        <v>2.612143785342</v>
      </c>
      <c r="H184" s="3" t="n">
        <v>1.7722359028371</v>
      </c>
      <c r="I184" s="3" t="n">
        <v>0.9286666410944</v>
      </c>
      <c r="J184" s="3" t="n">
        <v>0.001847180527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10.6017668432134</v>
      </c>
      <c r="G185" s="3" t="n">
        <v>9.9165359104883</v>
      </c>
      <c r="H185" s="3" t="n">
        <v>8.1053125042909</v>
      </c>
      <c r="I185" s="3" t="n">
        <v>6.0288322914876</v>
      </c>
      <c r="J185" s="3" t="n">
        <v>0.2408121190059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1.1800313145276</v>
      </c>
      <c r="G186" s="3" t="n">
        <v>0.833307956844</v>
      </c>
      <c r="H186" s="3" t="n">
        <v>0.6408307667456</v>
      </c>
      <c r="I186" s="3" t="n">
        <v>0.681201410889</v>
      </c>
      <c r="J186" s="3" t="n">
        <v>2.3462504115365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0.0810643607787</v>
      </c>
      <c r="H188" s="3" t="n">
        <v>0.0793432827623</v>
      </c>
      <c r="I188" s="3" t="n">
        <v>0.0807819223669</v>
      </c>
      <c r="J188" s="3" t="n">
        <v>0.0895894493233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0.1619977393167</v>
      </c>
      <c r="G192" s="3" t="n">
        <v>0.1630058467133</v>
      </c>
      <c r="H192" s="3" t="n">
        <v>0.1386313403205</v>
      </c>
      <c r="I192" s="3" t="n">
        <v>0.1163632705053</v>
      </c>
      <c r="J192" s="3" t="n">
        <v>0.0731460212152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1.4135322501929</v>
      </c>
      <c r="G193" s="3" t="n">
        <v>1.9228932891627</v>
      </c>
      <c r="H193" s="3" t="n">
        <v>2.2049705418088</v>
      </c>
      <c r="I193" s="3" t="n">
        <v>2.4793765066141</v>
      </c>
      <c r="J193" s="3" t="n">
        <v>3.0702548181339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0.7763012052364</v>
      </c>
      <c r="G195" s="3" t="n">
        <v>0.8422169822804</v>
      </c>
      <c r="H195" s="3" t="n">
        <v>0.7756732592036</v>
      </c>
      <c r="I195" s="3" t="n">
        <v>0.7080591809872</v>
      </c>
      <c r="J195" s="3" t="n">
        <v>0.5162906386407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2.1273657902212</v>
      </c>
      <c r="G198" s="3" t="n">
        <v>2.0025049523862</v>
      </c>
      <c r="H198" s="3" t="n">
        <v>1.6557359171957</v>
      </c>
      <c r="I198" s="3" t="n">
        <v>1.3063944195585</v>
      </c>
      <c r="J198" s="3" t="n">
        <v>0.8300891641989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0.2737882572629</v>
      </c>
      <c r="G202" s="3" t="n">
        <v>0.3813524925089</v>
      </c>
      <c r="H202" s="3" t="n">
        <v>0.454771468311</v>
      </c>
      <c r="I202" s="3" t="n">
        <v>0.4547254101885</v>
      </c>
      <c r="J202" s="3" t="n">
        <v>0.3811361355143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0.8305297753978</v>
      </c>
      <c r="G203" s="3" t="n">
        <v>0.9366160119186</v>
      </c>
      <c r="H203" s="3" t="n">
        <v>0.9189433187586</v>
      </c>
      <c r="I203" s="3" t="n">
        <v>0.862082377621</v>
      </c>
      <c r="J203" s="3" t="n">
        <v>0.4708570792478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0.2477256162892</v>
      </c>
      <c r="G204" s="3" t="n">
        <v>0.1246735481279</v>
      </c>
      <c r="H204" s="3" t="n">
        <v>0.0313710211657</v>
      </c>
      <c r="I204" s="3" t="n">
        <v>0.0195920020274</v>
      </c>
      <c r="J204" s="3" t="n">
        <v>0.0006100738284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0.9567302015531</v>
      </c>
      <c r="G205" s="3" t="n">
        <v>0.7172167725851</v>
      </c>
      <c r="H205" s="3" t="n">
        <v>0.4998867515049</v>
      </c>
      <c r="I205" s="3" t="n">
        <v>0.38760230977</v>
      </c>
      <c r="J205" s="3" t="n">
        <v>0.1378876133485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0.2075657534776</v>
      </c>
      <c r="G206" s="3" t="n">
        <v>0.2048573954835</v>
      </c>
      <c r="H206" s="3" t="n">
        <v>0.1962934926032</v>
      </c>
      <c r="I206" s="3" t="n">
        <v>0.1846604904687</v>
      </c>
      <c r="J206" s="3" t="n">
        <v>0.1379677783241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0.2450763177403</v>
      </c>
      <c r="G208" s="3" t="n">
        <v>0.2418169024924</v>
      </c>
      <c r="H208" s="3" t="n">
        <v>0.2352134923536</v>
      </c>
      <c r="I208" s="3" t="n">
        <v>0.228888852376</v>
      </c>
      <c r="J208" s="3" t="n">
        <v>0.2047265099295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0.2053997152894</v>
      </c>
      <c r="G213" s="3" t="n">
        <v>0.212708379335</v>
      </c>
      <c r="H213" s="3" t="n">
        <v>0.208377200871</v>
      </c>
      <c r="I213" s="3" t="n">
        <v>0.204228637342</v>
      </c>
      <c r="J213" s="3" t="n">
        <v>0.1873471354859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0.2282224162375</v>
      </c>
      <c r="G218" s="3" t="n">
        <v>0.2377385311191</v>
      </c>
      <c r="H218" s="3" t="n">
        <v>0.242747581649</v>
      </c>
      <c r="I218" s="3" t="n">
        <v>0.2498183609977</v>
      </c>
      <c r="J218" s="3" t="n">
        <v>0.2651336545483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0.0352354626943</v>
      </c>
      <c r="G222" s="3" t="n">
        <v>0.0311915869253</v>
      </c>
      <c r="H222" s="3" t="n">
        <v>0.0264991523906</v>
      </c>
      <c r="I222" s="3" t="n">
        <v>0.0225567983476</v>
      </c>
      <c r="J222" s="3" t="n">
        <v>0.0125680034517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0.2120442942198</v>
      </c>
      <c r="G223" s="3" t="n">
        <v>0.3065557279262</v>
      </c>
      <c r="H223" s="3" t="n">
        <v>0.3612143475666</v>
      </c>
      <c r="I223" s="3" t="n">
        <v>0.4016322126196</v>
      </c>
      <c r="J223" s="3" t="n">
        <v>0.4646163607255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0.2343881887484</v>
      </c>
      <c r="G224" s="3" t="n">
        <v>0.1831291000309</v>
      </c>
      <c r="H224" s="3" t="n">
        <v>0.1391998946177</v>
      </c>
      <c r="I224" s="3" t="n">
        <v>0.1061991060927</v>
      </c>
      <c r="J224" s="3" t="n">
        <v>0.0430570100461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0.1536354810423</v>
      </c>
      <c r="G225" s="3" t="n">
        <v>0.1360031648905</v>
      </c>
      <c r="H225" s="3" t="n">
        <v>0.1155424670249</v>
      </c>
      <c r="I225" s="3" t="n">
        <v>0.0983523675781</v>
      </c>
      <c r="J225" s="3" t="n">
        <v>0.0547923386267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0.3046462659093</v>
      </c>
      <c r="G228" s="3" t="n">
        <v>0.2800734374298</v>
      </c>
      <c r="H228" s="3" t="n">
        <v>0.2575226477503</v>
      </c>
      <c r="I228" s="3" t="n">
        <v>0.234936128243</v>
      </c>
      <c r="J228" s="3" t="n">
        <v>0.1849040430482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0.0718932622313</v>
      </c>
      <c r="G233" s="3" t="n">
        <v>0.0782085598727</v>
      </c>
      <c r="H233" s="3" t="n">
        <v>0.0715235156127</v>
      </c>
      <c r="I233" s="3" t="n">
        <v>0.0654798079891</v>
      </c>
      <c r="J233" s="3" t="n">
        <v>0.0516496037467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0.8796838645271</v>
      </c>
      <c r="G237" s="3" t="n">
        <v>1.1111424479164</v>
      </c>
      <c r="H237" s="3" t="n">
        <v>1.2465104025152</v>
      </c>
      <c r="I237" s="3" t="n">
        <v>1.3293184998301</v>
      </c>
      <c r="J237" s="3" t="n">
        <v>0.5613748571886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0.7788670721486</v>
      </c>
      <c r="G238" s="3" t="n">
        <v>0.5191845183638</v>
      </c>
      <c r="H238" s="3" t="n">
        <v>0.3755058680635</v>
      </c>
      <c r="I238" s="3" t="n">
        <v>0.2644494338032</v>
      </c>
      <c r="J238" s="3" t="n">
        <v>0.1076784061102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1.9747492688444</v>
      </c>
      <c r="G239" s="3" t="n">
        <v>1.354474312624</v>
      </c>
      <c r="H239" s="3" t="n">
        <v>0.8451797890519</v>
      </c>
      <c r="I239" s="3" t="n">
        <v>0.3674126771844</v>
      </c>
      <c r="J239" s="3" t="n">
        <v>8.195E-010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2.5507703170028</v>
      </c>
      <c r="G240" s="3" t="n">
        <v>1.7248410558159</v>
      </c>
      <c r="H240" s="3" t="n">
        <v>1.0492817500187</v>
      </c>
      <c r="I240" s="3" t="n">
        <v>0.4625541933727</v>
      </c>
      <c r="J240" s="3" t="n">
        <v>0.0036364237005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0.1610583372731</v>
      </c>
      <c r="G241" s="3" t="n">
        <v>0.3791088469699</v>
      </c>
      <c r="H241" s="3" t="n">
        <v>0.569426277505</v>
      </c>
      <c r="I241" s="3" t="n">
        <v>0.7478237546315</v>
      </c>
      <c r="J241" s="3" t="n">
        <v>1.296045431926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0.1953772037497</v>
      </c>
      <c r="H243" s="3" t="n">
        <v>0.1975754888964</v>
      </c>
      <c r="I243" s="3" t="n">
        <v>0.2054269741506</v>
      </c>
      <c r="J243" s="3" t="n">
        <v>0.2112621635595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0.2403036841878</v>
      </c>
      <c r="G247" s="3" t="n">
        <v>0.175833273344</v>
      </c>
      <c r="H247" s="3" t="n">
        <v>0.1262422954715</v>
      </c>
      <c r="I247" s="3" t="n">
        <v>0.0909557880643</v>
      </c>
      <c r="J247" s="3" t="n">
        <v>0.0288809717291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0.868760635675</v>
      </c>
      <c r="G248" s="3" t="n">
        <v>1.042893076183</v>
      </c>
      <c r="H248" s="3" t="n">
        <v>1.1289467682582</v>
      </c>
      <c r="I248" s="3" t="n">
        <v>1.186058807894</v>
      </c>
      <c r="J248" s="3" t="n">
        <v>1.170845973402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0.5119973690163</v>
      </c>
      <c r="G250" s="3" t="n">
        <v>0.4238209703823</v>
      </c>
      <c r="H250" s="3" t="n">
        <v>0.3409370293894</v>
      </c>
      <c r="I250" s="3" t="n">
        <v>0.2747918143688</v>
      </c>
      <c r="J250" s="3" t="n">
        <v>0.1208201921028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1.0942110320733</v>
      </c>
      <c r="G253" s="3" t="n">
        <v>1.0252794201866</v>
      </c>
      <c r="H253" s="3" t="n">
        <v>0.8485338143435</v>
      </c>
      <c r="I253" s="3" t="n">
        <v>0.6688811815567</v>
      </c>
      <c r="J253" s="3" t="n">
        <v>0.4272585551377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0.2527559146567</v>
      </c>
      <c r="G257" s="3" t="n">
        <v>0.3835568785535</v>
      </c>
      <c r="H257" s="3" t="n">
        <v>0.4764327805187</v>
      </c>
      <c r="I257" s="3" t="n">
        <v>0.4849405479316</v>
      </c>
      <c r="J257" s="3" t="n">
        <v>0.4139027979888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0.6782765545126</v>
      </c>
      <c r="G258" s="3" t="n">
        <v>0.8319077931802</v>
      </c>
      <c r="H258" s="3" t="n">
        <v>0.8521195168715</v>
      </c>
      <c r="I258" s="3" t="n">
        <v>0.8213807697352</v>
      </c>
      <c r="J258" s="3" t="n">
        <v>0.4725877121794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0.2479700732591</v>
      </c>
      <c r="H259" s="3" t="n">
        <v>0.0625930867174</v>
      </c>
      <c r="I259" s="3" t="n">
        <v>0.0393368215526</v>
      </c>
      <c r="J259" s="3" t="n">
        <v>0.0012261792553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1.044246793348</v>
      </c>
      <c r="G260" s="3" t="n">
        <v>0.8253077059318</v>
      </c>
      <c r="H260" s="3" t="n">
        <v>0.6151935207834</v>
      </c>
      <c r="I260" s="3" t="n">
        <v>0.4760290301584</v>
      </c>
      <c r="J260" s="3" t="n">
        <v>0.1854412518344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0.0717714640571</v>
      </c>
      <c r="G261" s="3" t="n">
        <v>0.071017060776</v>
      </c>
      <c r="H261" s="3" t="n">
        <v>0.068232848569</v>
      </c>
      <c r="I261" s="3" t="n">
        <v>0.0644413684965</v>
      </c>
      <c r="J261" s="3" t="n">
        <v>0.0490570102756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0.2565277210316</v>
      </c>
      <c r="G263" s="3" t="n">
        <v>0.2525090807626</v>
      </c>
      <c r="H263" s="3" t="n">
        <v>0.245029675098</v>
      </c>
      <c r="I263" s="3" t="n">
        <v>0.2379074805731</v>
      </c>
      <c r="J263" s="3" t="n">
        <v>0.2115060907934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0.404669583166</v>
      </c>
      <c r="G268" s="3" t="n">
        <v>0.418412924167</v>
      </c>
      <c r="H268" s="3" t="n">
        <v>0.4092254501284</v>
      </c>
      <c r="I268" s="3" t="n">
        <v>0.400489142056</v>
      </c>
      <c r="J268" s="3" t="n">
        <v>0.3662795114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0.4468016774929</v>
      </c>
      <c r="G273" s="3" t="n">
        <v>0.465356324115</v>
      </c>
      <c r="H273" s="3" t="n">
        <v>0.4736669719805</v>
      </c>
      <c r="I273" s="3" t="n">
        <v>0.4832040431045</v>
      </c>
      <c r="J273" s="3" t="n">
        <v>0.5071460259734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0.0692164161368</v>
      </c>
      <c r="G277" s="3" t="n">
        <v>0.063022807594</v>
      </c>
      <c r="H277" s="3" t="n">
        <v>0.0562202538318</v>
      </c>
      <c r="I277" s="3" t="n">
        <v>0.0503144810013</v>
      </c>
      <c r="J277" s="3" t="n">
        <v>0.0358601928662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0.5456274643038</v>
      </c>
      <c r="G278" s="3" t="n">
        <v>0.8373702906179</v>
      </c>
      <c r="H278" s="3" t="n">
        <v>1.0235063347427</v>
      </c>
      <c r="I278" s="3" t="n">
        <v>1.1834048438933</v>
      </c>
      <c r="J278" s="3" t="n">
        <v>1.5427875763649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0.7172704777463</v>
      </c>
      <c r="G279" s="3" t="n">
        <v>0.5799281303704</v>
      </c>
      <c r="H279" s="3" t="n">
        <v>0.4708754510928</v>
      </c>
      <c r="I279" s="3" t="n">
        <v>0.3840500684929</v>
      </c>
      <c r="J279" s="3" t="n">
        <v>0.225667773302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0.4916057357107</v>
      </c>
      <c r="G280" s="3" t="n">
        <v>0.4476159510367</v>
      </c>
      <c r="H280" s="3" t="n">
        <v>0.3993009315786</v>
      </c>
      <c r="I280" s="3" t="n">
        <v>0.3573552565178</v>
      </c>
      <c r="J280" s="3" t="n">
        <v>0.2546612104622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0.6360033283963</v>
      </c>
      <c r="G283" s="3" t="n">
        <v>0.5713122076474</v>
      </c>
      <c r="H283" s="3" t="n">
        <v>0.4865199163785</v>
      </c>
      <c r="I283" s="3" t="n">
        <v>0.3808896316242</v>
      </c>
      <c r="J283" s="3" t="n">
        <v>0.1943161028056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0.1214226957977</v>
      </c>
      <c r="G288" s="3" t="n">
        <v>0.135078269537</v>
      </c>
      <c r="H288" s="3" t="n">
        <v>0.1278188451562</v>
      </c>
      <c r="I288" s="3" t="n">
        <v>0.1212524127822</v>
      </c>
      <c r="J288" s="3" t="n">
        <v>0.1117267621366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0.2902088311111</v>
      </c>
      <c r="G292" s="3" t="n">
        <v>0.2135035625081</v>
      </c>
      <c r="H292" s="3" t="n">
        <v>0.1743326431184</v>
      </c>
      <c r="I292" s="3" t="n">
        <v>0.2685674210033</v>
      </c>
      <c r="J292" s="3" t="n">
        <v>0.8104578810803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1.2702526007549</v>
      </c>
      <c r="G293" s="3" t="n">
        <v>1.1584948476447</v>
      </c>
      <c r="H293" s="3" t="n">
        <v>1.3147735432151</v>
      </c>
      <c r="I293" s="3" t="n">
        <v>1.6331639538553</v>
      </c>
      <c r="J293" s="3" t="n">
        <v>2.2276259291135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2.8857025066213</v>
      </c>
      <c r="G294" s="3" t="n">
        <v>1.9661977359184</v>
      </c>
      <c r="H294" s="3" t="n">
        <v>1.1874478697005</v>
      </c>
      <c r="I294" s="3" t="n">
        <v>0.5014769125434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8.2648998634856</v>
      </c>
      <c r="G295" s="3" t="n">
        <v>8.0914421918413</v>
      </c>
      <c r="H295" s="3" t="n">
        <v>7.1968559317763</v>
      </c>
      <c r="I295" s="3" t="n">
        <v>5.5439099322278</v>
      </c>
      <c r="J295" s="3" t="n">
        <v>0.4910391925498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1.0461433792211</v>
      </c>
      <c r="G296" s="3" t="n">
        <v>0.7231931310398</v>
      </c>
      <c r="H296" s="3" t="n">
        <v>0.4636775843473</v>
      </c>
      <c r="I296" s="3" t="n">
        <v>0.3244338601801</v>
      </c>
      <c r="J296" s="3" t="n">
        <v>1.7286819162567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0.4831505831387</v>
      </c>
      <c r="H298" s="3" t="n">
        <v>0.4705942252403</v>
      </c>
      <c r="I298" s="3" t="n">
        <v>0.4774021666959</v>
      </c>
      <c r="J298" s="3" t="n">
        <v>0.5216720147927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0.1267158187472</v>
      </c>
      <c r="G302" s="3" t="n">
        <v>0.0949282185898</v>
      </c>
      <c r="H302" s="3" t="n">
        <v>0.0714381442383</v>
      </c>
      <c r="I302" s="3" t="n">
        <v>0.0541413670031</v>
      </c>
      <c r="J302" s="3" t="n">
        <v>0.0244579424806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0.7065688655498</v>
      </c>
      <c r="G303" s="3" t="n">
        <v>0.850983847677</v>
      </c>
      <c r="H303" s="3" t="n">
        <v>0.9331145273398</v>
      </c>
      <c r="I303" s="3" t="n">
        <v>0.998648543944</v>
      </c>
      <c r="J303" s="3" t="n">
        <v>1.0665873732515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0.4865127509766</v>
      </c>
      <c r="G305" s="3" t="n">
        <v>0.4106158471329</v>
      </c>
      <c r="H305" s="3" t="n">
        <v>0.3419990464168</v>
      </c>
      <c r="I305" s="3" t="n">
        <v>0.2861441958459</v>
      </c>
      <c r="J305" s="3" t="n">
        <v>0.1573670809656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2.1960606987682</v>
      </c>
      <c r="G308" s="3" t="n">
        <v>2.0884810216745</v>
      </c>
      <c r="H308" s="3" t="n">
        <v>1.7580204114047</v>
      </c>
      <c r="I308" s="3" t="n">
        <v>1.3988200236423</v>
      </c>
      <c r="J308" s="3" t="n">
        <v>0.9972001589614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0.3684128552713</v>
      </c>
      <c r="G312" s="3" t="n">
        <v>0.5701418703087</v>
      </c>
      <c r="H312" s="3" t="n">
        <v>0.7157813015034</v>
      </c>
      <c r="I312" s="3" t="n">
        <v>0.7253175275194</v>
      </c>
      <c r="J312" s="3" t="n">
        <v>0.6727005401669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1.2457832938842</v>
      </c>
      <c r="G313" s="3" t="n">
        <v>1.4826943021525</v>
      </c>
      <c r="H313" s="3" t="n">
        <v>1.5088235979523</v>
      </c>
      <c r="I313" s="3" t="n">
        <v>1.4504762965344</v>
      </c>
      <c r="J313" s="3" t="n">
        <v>0.9475765118294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0.2228998804997</v>
      </c>
      <c r="H314" s="3" t="n">
        <v>0.0562934623846</v>
      </c>
      <c r="I314" s="3" t="n">
        <v>0.0345744389247</v>
      </c>
      <c r="J314" s="3" t="n">
        <v>0.0010184329837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1.8167402950545</v>
      </c>
      <c r="G315" s="3" t="n">
        <v>1.4341785552908</v>
      </c>
      <c r="H315" s="3" t="n">
        <v>1.1005462458541</v>
      </c>
      <c r="I315" s="3" t="n">
        <v>0.9464638836834</v>
      </c>
      <c r="J315" s="3" t="n">
        <v>0.6238738227827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0.3653701014559</v>
      </c>
      <c r="G316" s="3" t="n">
        <v>0.3677273548167</v>
      </c>
      <c r="H316" s="3" t="n">
        <v>0.3612658515125</v>
      </c>
      <c r="I316" s="3" t="n">
        <v>0.3453197756528</v>
      </c>
      <c r="J316" s="3" t="n">
        <v>0.2888947881355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0.8592856206013</v>
      </c>
      <c r="G318" s="3" t="n">
        <v>0.8592708061353</v>
      </c>
      <c r="H318" s="3" t="n">
        <v>0.8543074480965</v>
      </c>
      <c r="I318" s="3" t="n">
        <v>0.8508868152443</v>
      </c>
      <c r="J318" s="3" t="n">
        <v>0.8371281342941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0.4545642099326</v>
      </c>
      <c r="G323" s="3" t="n">
        <v>0.480540374931</v>
      </c>
      <c r="H323" s="3" t="n">
        <v>0.486015362244</v>
      </c>
      <c r="I323" s="3" t="n">
        <v>0.4923018674068</v>
      </c>
      <c r="J323" s="3" t="n">
        <v>0.513202178774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3.3595304339207</v>
      </c>
      <c r="G328" s="3" t="n">
        <v>3.5043033310807</v>
      </c>
      <c r="H328" s="3" t="n">
        <v>3.6322538492285</v>
      </c>
      <c r="I328" s="3" t="n">
        <v>3.798529008127</v>
      </c>
      <c r="J328" s="3" t="n">
        <v>4.2752307529482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0.0719356879602</v>
      </c>
      <c r="G333" s="3" t="n">
        <v>0.0753587542138</v>
      </c>
      <c r="H333" s="3" t="n">
        <v>0.0742398072759</v>
      </c>
      <c r="I333" s="3" t="n">
        <v>0.0731660260704</v>
      </c>
      <c r="J333" s="3" t="n">
        <v>0.0684293208173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0.448821684837</v>
      </c>
      <c r="G338" s="3" t="n">
        <v>0.5532608000925</v>
      </c>
      <c r="H338" s="3" t="n">
        <v>0.6491331277233</v>
      </c>
      <c r="I338" s="3" t="n">
        <v>0.7318649244595</v>
      </c>
      <c r="J338" s="3" t="n">
        <v>0.6395297197818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0.2718390117352</v>
      </c>
      <c r="G343" s="3" t="n">
        <v>0.2971970361419</v>
      </c>
      <c r="H343" s="3" t="n">
        <v>0.272694186122</v>
      </c>
      <c r="I343" s="3" t="n">
        <v>0.2504269216807</v>
      </c>
      <c r="J343" s="3" t="n">
        <v>0.1992522689091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0.4324830839467</v>
      </c>
      <c r="G347" s="3" t="n">
        <v>0.4567984654589</v>
      </c>
      <c r="H347" s="3" t="n">
        <v>0.4612457074006</v>
      </c>
      <c r="I347" s="3" t="n">
        <v>0.4544722507792</v>
      </c>
      <c r="J347" s="3" t="n">
        <v>0.3395097258813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1.2803214721725</v>
      </c>
      <c r="G348" s="3" t="n">
        <v>1.2753661316388</v>
      </c>
      <c r="H348" s="3" t="n">
        <v>1.3247981680574</v>
      </c>
      <c r="I348" s="3" t="n">
        <v>1.4007349362858</v>
      </c>
      <c r="J348" s="3" t="n">
        <v>1.4280457574931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1.0312246978586</v>
      </c>
      <c r="G349" s="3" t="n">
        <v>0.7065532705189</v>
      </c>
      <c r="H349" s="3" t="n">
        <v>0.4345202815873</v>
      </c>
      <c r="I349" s="3" t="n">
        <v>0.1844077267547</v>
      </c>
      <c r="J349" s="3" t="n">
        <v>2.48266449E-005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4.2208011337518</v>
      </c>
      <c r="G350" s="3" t="n">
        <v>3.2587572645159</v>
      </c>
      <c r="H350" s="3" t="n">
        <v>2.3956681930162</v>
      </c>
      <c r="I350" s="3" t="n">
        <v>1.5226054268837</v>
      </c>
      <c r="J350" s="3" t="n">
        <v>0.0997097044562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0.223836970472</v>
      </c>
      <c r="G351" s="3" t="n">
        <v>0.1600281612938</v>
      </c>
      <c r="H351" s="3" t="n">
        <v>0.1103280897075</v>
      </c>
      <c r="I351" s="3" t="n">
        <v>0.0738094068666</v>
      </c>
      <c r="J351" s="3" t="n">
        <v>0.1321037511474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0.9907076270963</v>
      </c>
      <c r="G353" s="3" t="n">
        <v>1.0755606419273</v>
      </c>
      <c r="H353" s="3" t="n">
        <v>1.0712154020174</v>
      </c>
      <c r="I353" s="3" t="n">
        <v>1.10121472143</v>
      </c>
      <c r="J353" s="3" t="n">
        <v>1.1379895472214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0.0589885446626</v>
      </c>
      <c r="G357" s="3" t="n">
        <v>0.0433664992926</v>
      </c>
      <c r="H357" s="3" t="n">
        <v>0.0312263454778</v>
      </c>
      <c r="I357" s="3" t="n">
        <v>0.0225546579426</v>
      </c>
      <c r="J357" s="3" t="n">
        <v>0.0071560820532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0.2179020772322</v>
      </c>
      <c r="G358" s="3" t="n">
        <v>0.2588771605249</v>
      </c>
      <c r="H358" s="3" t="n">
        <v>0.2788653973196</v>
      </c>
      <c r="I358" s="3" t="n">
        <v>0.292245592434</v>
      </c>
      <c r="J358" s="3" t="n">
        <v>0.2887636691422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0.1100584671</v>
      </c>
      <c r="G360" s="3" t="n">
        <v>0.0915196864953</v>
      </c>
      <c r="H360" s="3" t="n">
        <v>0.0738573193807</v>
      </c>
      <c r="I360" s="3" t="n">
        <v>0.0597014203653</v>
      </c>
      <c r="J360" s="3" t="n">
        <v>0.0264027206491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1.9370876942453</v>
      </c>
      <c r="G363" s="3" t="n">
        <v>1.8257952693682</v>
      </c>
      <c r="H363" s="3" t="n">
        <v>1.5129769810608</v>
      </c>
      <c r="I363" s="3" t="n">
        <v>1.1956049599632</v>
      </c>
      <c r="J363" s="3" t="n">
        <v>0.7701294603298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0.404651938113</v>
      </c>
      <c r="G367" s="3" t="n">
        <v>0.6310101764607</v>
      </c>
      <c r="H367" s="3" t="n">
        <v>0.8046271664837</v>
      </c>
      <c r="I367" s="3" t="n">
        <v>0.8420211382592</v>
      </c>
      <c r="J367" s="3" t="n">
        <v>0.8248805092956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1.57523515434</v>
      </c>
      <c r="G368" s="3" t="n">
        <v>1.8401324460697</v>
      </c>
      <c r="H368" s="3" t="n">
        <v>1.8531337833299</v>
      </c>
      <c r="I368" s="3" t="n">
        <v>1.7663214632052</v>
      </c>
      <c r="J368" s="3" t="n">
        <v>1.0249128089991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0.1377389044829</v>
      </c>
      <c r="H369" s="3" t="n">
        <v>0.036103564997</v>
      </c>
      <c r="I369" s="3" t="n">
        <v>0.0233263621016</v>
      </c>
      <c r="J369" s="3" t="n">
        <v>0.0008665320996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2.1155253188834</v>
      </c>
      <c r="G370" s="3" t="n">
        <v>1.5818444587626</v>
      </c>
      <c r="H370" s="3" t="n">
        <v>1.0995073808628</v>
      </c>
      <c r="I370" s="3" t="n">
        <v>0.8605757112937</v>
      </c>
      <c r="J370" s="3" t="n">
        <v>0.3072194026333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0.1024711134171</v>
      </c>
      <c r="G371" s="3" t="n">
        <v>0.1025355767378</v>
      </c>
      <c r="H371" s="3" t="n">
        <v>0.1004449747882</v>
      </c>
      <c r="I371" s="3" t="n">
        <v>0.0965731714195</v>
      </c>
      <c r="J371" s="3" t="n">
        <v>0.0777701969151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0.1361112305078</v>
      </c>
      <c r="G373" s="3" t="n">
        <v>0.1348397891209</v>
      </c>
      <c r="H373" s="3" t="n">
        <v>0.1314207401653</v>
      </c>
      <c r="I373" s="3" t="n">
        <v>0.1281413554549</v>
      </c>
      <c r="J373" s="3" t="n">
        <v>0.1155378238764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1.240522049526</v>
      </c>
      <c r="G378" s="3" t="n">
        <v>1.284889524569</v>
      </c>
      <c r="H378" s="3" t="n">
        <v>1.25884499965</v>
      </c>
      <c r="I378" s="3" t="n">
        <v>1.233901630722</v>
      </c>
      <c r="J378" s="3" t="n">
        <v>1.130663608243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0.2952833736567</v>
      </c>
      <c r="G383" s="3" t="n">
        <v>0.3093889919928</v>
      </c>
      <c r="H383" s="3" t="n">
        <v>0.3153070979333</v>
      </c>
      <c r="I383" s="3" t="n">
        <v>0.3215933521224</v>
      </c>
      <c r="J383" s="3" t="n">
        <v>0.3384681555666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0.1445470164936</v>
      </c>
      <c r="H387" s="3" t="n">
        <v>0.1228416118064</v>
      </c>
      <c r="I387" s="3" t="n">
        <v>0.1045885210341</v>
      </c>
      <c r="J387" s="3" t="n">
        <v>0.0580788488798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0.6979322448274</v>
      </c>
      <c r="H388" s="3" t="n">
        <v>0.8487820039464</v>
      </c>
      <c r="I388" s="3" t="n">
        <v>0.957536734731</v>
      </c>
      <c r="J388" s="3" t="n">
        <v>1.1123365537182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0.673298168986</v>
      </c>
      <c r="H389" s="3" t="n">
        <v>0.511808458334</v>
      </c>
      <c r="I389" s="3" t="n">
        <v>0.390431585046</v>
      </c>
      <c r="J389" s="3" t="n">
        <v>0.157265961988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0.0006860429235</v>
      </c>
      <c r="H390" s="3" t="n">
        <v>0.00058302721</v>
      </c>
      <c r="I390" s="3" t="n">
        <v>0.0004963958159</v>
      </c>
      <c r="J390" s="3" t="n">
        <v>0.0002756522575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0.030169688697</v>
      </c>
      <c r="H393" s="3" t="n">
        <v>0.0276066293366</v>
      </c>
      <c r="I393" s="3" t="n">
        <v>0.0252861332216</v>
      </c>
      <c r="J393" s="3" t="n">
        <v>0.0199212031789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0.1910015966598</v>
      </c>
      <c r="H397" s="3" t="n">
        <v>0.3664905181882</v>
      </c>
      <c r="I397" s="3" t="n">
        <v>0.6167653777481</v>
      </c>
      <c r="J397" s="3" t="n">
        <v>1.1022561566036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0.1807670129321</v>
      </c>
      <c r="H398" s="3" t="n">
        <v>0.1182649287808</v>
      </c>
      <c r="I398" s="3" t="n">
        <v>0.0679395968441</v>
      </c>
      <c r="J398" s="3" t="n">
        <v>0.0670082925346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0.5985880879945</v>
      </c>
      <c r="H399" s="3" t="n">
        <v>0.3641342882737</v>
      </c>
      <c r="I399" s="3" t="n">
        <v>0.1559950781569</v>
      </c>
      <c r="J399" s="3" t="n">
        <v>0.0003743875566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2.2961141925361</v>
      </c>
      <c r="H400" s="3" t="n">
        <v>2.1214684237514</v>
      </c>
      <c r="I400" s="3" t="n">
        <v>1.790195309553</v>
      </c>
      <c r="J400" s="3" t="n">
        <v>0.1270203546374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0.1265139690955</v>
      </c>
      <c r="H401" s="3" t="n">
        <v>0.1969127332026</v>
      </c>
      <c r="I401" s="3" t="n">
        <v>0.3301950441443</v>
      </c>
      <c r="J401" s="3" t="n">
        <v>1.1214651936285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0.1407025514032</v>
      </c>
      <c r="H403" s="3" t="n">
        <v>0.1314345811546</v>
      </c>
      <c r="I403" s="3" t="n">
        <v>0.1289856630356</v>
      </c>
      <c r="J403" s="3" t="n">
        <v>0.1290656754376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0.0147360883685</v>
      </c>
      <c r="H407" s="3" t="n">
        <v>0.010583344449</v>
      </c>
      <c r="I407" s="3" t="n">
        <v>0.0076263642787</v>
      </c>
      <c r="J407" s="3" t="n">
        <v>0.0024060096894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0.1410101538968</v>
      </c>
      <c r="H408" s="3" t="n">
        <v>0.1509380327121</v>
      </c>
      <c r="I408" s="3" t="n">
        <v>0.1575677818367</v>
      </c>
      <c r="J408" s="3" t="n">
        <v>0.1542402976498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0.0600215736049</v>
      </c>
      <c r="H410" s="3" t="n">
        <v>0.0483105058992</v>
      </c>
      <c r="I410" s="3" t="n">
        <v>0.038955048219</v>
      </c>
      <c r="J410" s="3" t="n">
        <v>0.0170782553798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1.5247231393473</v>
      </c>
      <c r="H413" s="3" t="n">
        <v>1.2642403829503</v>
      </c>
      <c r="I413" s="3" t="n">
        <v>1.0012213470859</v>
      </c>
      <c r="J413" s="3" t="n">
        <v>0.6420966399096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0.0717265514428</v>
      </c>
      <c r="H417" s="3" t="n">
        <v>0.0864276882014</v>
      </c>
      <c r="I417" s="3" t="n">
        <v>0.0866728541912</v>
      </c>
      <c r="J417" s="3" t="n">
        <v>0.0721478749869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0.1701377661471</v>
      </c>
      <c r="G418" s="3" t="n">
        <v>0.1906343259355</v>
      </c>
      <c r="H418" s="3" t="n">
        <v>0.1868555979168</v>
      </c>
      <c r="I418" s="3" t="n">
        <v>0.1756562305276</v>
      </c>
      <c r="J418" s="3" t="n">
        <v>0.0987013309173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0.0575866183302</v>
      </c>
      <c r="H419" s="3" t="n">
        <v>0.0146365724156</v>
      </c>
      <c r="I419" s="3" t="n">
        <v>0.0091834872008</v>
      </c>
      <c r="J419" s="3" t="n">
        <v>0.0002875085349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0.131725267833</v>
      </c>
      <c r="G420" s="3" t="n">
        <v>0.1113838624088</v>
      </c>
      <c r="H420" s="3" t="n">
        <v>0.0893334344267</v>
      </c>
      <c r="I420" s="3" t="n">
        <v>0.0685607553333</v>
      </c>
      <c r="J420" s="3" t="n">
        <v>0.0229303164437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0.024485472099</v>
      </c>
      <c r="H421" s="3" t="n">
        <v>0.0236011743985</v>
      </c>
      <c r="I421" s="3" t="n">
        <v>0.022130087985</v>
      </c>
      <c r="J421" s="3" t="n">
        <v>0.016527694301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0.2436030974627</v>
      </c>
      <c r="H423" s="3" t="n">
        <v>0.2365656065</v>
      </c>
      <c r="I423" s="3" t="n">
        <v>0.2298462126099</v>
      </c>
      <c r="J423" s="3" t="n">
        <v>0.2043256914833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0.4078293801744</v>
      </c>
      <c r="H428" s="3" t="n">
        <v>0.4139105798796</v>
      </c>
      <c r="I428" s="3" t="n">
        <v>0.4203204466833</v>
      </c>
      <c r="J428" s="3" t="n">
        <v>0.4383454608472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0.6906250364843</v>
      </c>
      <c r="E451" s="3" t="n">
        <v>6.7856104909371</v>
      </c>
      <c r="F451" s="3" t="n">
        <v>3.9803818114304</v>
      </c>
      <c r="G451" s="3" t="n">
        <v>16.3101477708169</v>
      </c>
      <c r="H451" s="3" t="n">
        <v>2.3675569808618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0.3309650845781</v>
      </c>
      <c r="E452" s="3" t="n">
        <v>6.6205481541641</v>
      </c>
      <c r="F452" s="3" t="n">
        <v>0.1521933165107</v>
      </c>
      <c r="G452" s="3" t="n">
        <v>0.6895168408181</v>
      </c>
      <c r="H452" s="3" t="n">
        <v>0.1293459771996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15.1663993856879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1.6218039904879</v>
      </c>
      <c r="E455" s="3" t="n">
        <v>4.255278848</v>
      </c>
      <c r="F455" s="3" t="n">
        <v>4.7355996540352</v>
      </c>
      <c r="G455" s="3" t="n">
        <v>8.0898920802783</v>
      </c>
      <c r="H455" s="3" t="n">
        <v>0.3674510273475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1.0190343626146</v>
      </c>
      <c r="E456" s="3" t="n">
        <v>3.956132073634</v>
      </c>
      <c r="F456" s="3" t="n">
        <v>1.8135789135536</v>
      </c>
      <c r="G456" s="3" t="n">
        <v>2.4709434767953</v>
      </c>
      <c r="H456" s="3" t="n">
        <v>0.117609920944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19.4740359554902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0.2902088311111</v>
      </c>
      <c r="E459" s="3" t="n">
        <v>1.2702526007549</v>
      </c>
      <c r="F459" s="3" t="n">
        <v>2.8857025066213</v>
      </c>
      <c r="G459" s="3" t="n">
        <v>8.2648998634856</v>
      </c>
      <c r="H459" s="3" t="n">
        <v>1.0461433792211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0.5643450901553</v>
      </c>
      <c r="E460" s="3" t="n">
        <v>2.4979796237378</v>
      </c>
      <c r="F460" s="3" t="n">
        <v>1.1563198343223</v>
      </c>
      <c r="G460" s="3" t="n">
        <v>2.7948587817418</v>
      </c>
      <c r="H460" s="3" t="n">
        <v>0.3653701014559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7.6268669874168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2.2975463599699</v>
      </c>
      <c r="E463" s="3" t="n">
        <v>5.5278277553415</v>
      </c>
      <c r="F463" s="3" t="n">
        <v>9.5046119283526</v>
      </c>
      <c r="G463" s="3" t="n">
        <v>22.5124674086975</v>
      </c>
      <c r="H463" s="3" t="n">
        <v>2.2629399177335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2.8899087018061</v>
      </c>
      <c r="E464" s="3" t="n">
        <v>12.721346144363</v>
      </c>
      <c r="F464" s="3" t="n">
        <v>2.6680832774792</v>
      </c>
      <c r="G464" s="3" t="n">
        <v>8.7551393428628</v>
      </c>
      <c r="H464" s="3" t="n">
        <v>0.6247063240914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17.6743125967365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1.9663936330031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SUM(D$451:D$466)</f>
        <v>9.7044374572073</v>
      </c>
      <c r="E467" s="0" t="n">
        <f aca="false">SUM(E$451:E$466)</f>
        <v>109.489031663295</v>
      </c>
      <c r="F467" s="0" t="n">
        <f aca="false">SUM(F$451:F$466)</f>
        <v>26.8964712423053</v>
      </c>
      <c r="G467" s="0" t="n">
        <f aca="false">SUM(G$451:G$466)</f>
        <v>69.8878655654963</v>
      </c>
      <c r="H467" s="0" t="n">
        <f aca="false">SUM(H$451:H$466)</f>
        <v>7.2811236288548</v>
      </c>
      <c r="I467" s="9" t="n">
        <f aca="false">SUM(D$467:H$467)</f>
        <v>223.258929557159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0.3195287342265</v>
      </c>
      <c r="E472" s="3" t="n">
        <v>6.3886345644741</v>
      </c>
      <c r="F472" s="3" t="n">
        <v>0.1808643758771</v>
      </c>
      <c r="G472" s="3" t="n">
        <v>0.7341875458847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1.0368166250408</v>
      </c>
      <c r="E476" s="3" t="n">
        <v>3.5043206407912</v>
      </c>
      <c r="F476" s="3" t="n">
        <v>2.0503025973138</v>
      </c>
      <c r="G476" s="3" t="n">
        <v>2.627450069103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0.4912341977703</v>
      </c>
      <c r="E480" s="3" t="n">
        <v>2.1499991862602</v>
      </c>
      <c r="F480" s="3" t="n">
        <v>1.3104255996138</v>
      </c>
      <c r="G480" s="3" t="n">
        <v>2.9842097439584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2.7777757123076</v>
      </c>
      <c r="E484" s="3" t="n">
        <v>11.5038764416453</v>
      </c>
      <c r="F484" s="3" t="n">
        <v>3.0814286041341</v>
      </c>
      <c r="G484" s="3" t="n">
        <v>9.4128316735729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SUM(D$471:D$486)</f>
        <v>8.928747816115</v>
      </c>
      <c r="E487" s="0" t="n">
        <f aca="false">SUM(E$471:E$486)</f>
        <v>106.461889794075</v>
      </c>
      <c r="F487" s="0" t="n">
        <f aca="false">SUM(F$471:F$486)</f>
        <v>30.1254773258285</v>
      </c>
      <c r="G487" s="0" t="n">
        <f aca="false">SUM(G$471:G$486)</f>
        <v>70.4002703147125</v>
      </c>
      <c r="H487" s="0" t="n">
        <f aca="false">SUM(H$471:H$486)</f>
        <v>7.8500872660626</v>
      </c>
      <c r="I487" s="9" t="n">
        <f aca="false">SUM(D$487:H$487)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U2" activeCellId="0" sqref="U2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0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59</v>
      </c>
      <c r="U1" s="11" t="s">
        <v>0</v>
      </c>
      <c r="V1" s="11" t="s">
        <v>56</v>
      </c>
      <c r="W1" s="11" t="s">
        <v>57</v>
      </c>
      <c r="X1" s="11" t="s">
        <v>58</v>
      </c>
      <c r="Y1" s="11" t="s">
        <v>4</v>
      </c>
      <c r="Z1" s="11" t="s">
        <v>5</v>
      </c>
      <c r="AA1" s="11" t="s">
        <v>6</v>
      </c>
      <c r="AB1" s="11" t="s">
        <v>7</v>
      </c>
      <c r="AC1" s="11" t="s">
        <v>8</v>
      </c>
    </row>
    <row r="2" customFormat="false" ht="25.35" hidden="false" customHeight="false" outlineLevel="0" collapsed="false">
      <c r="A2" s="2" t="s">
        <v>11</v>
      </c>
      <c r="B2" s="2" t="s">
        <v>60</v>
      </c>
      <c r="C2" s="2" t="s">
        <v>18</v>
      </c>
      <c r="D2" s="3" t="n">
        <v>7.3902532756643</v>
      </c>
      <c r="E2" s="3" t="n">
        <v>5.8535485765269</v>
      </c>
      <c r="F2" s="3" t="n">
        <v>4.6119861523571</v>
      </c>
      <c r="G2" s="3" t="n">
        <v>3.8325038838352</v>
      </c>
      <c r="H2" s="3" t="n">
        <v>3.6072498988959</v>
      </c>
      <c r="I2" s="3" t="n">
        <v>8.7556035048864</v>
      </c>
      <c r="J2" s="12" t="s">
        <v>11</v>
      </c>
      <c r="K2" s="2" t="s">
        <v>11</v>
      </c>
      <c r="L2" s="2" t="s">
        <v>60</v>
      </c>
      <c r="M2" s="2" t="s">
        <v>18</v>
      </c>
      <c r="N2" s="3" t="n">
        <v>6.2583508411843</v>
      </c>
      <c r="O2" s="3" t="n">
        <v>5.0078103176659</v>
      </c>
      <c r="P2" s="3" t="n">
        <v>4.4149740152467</v>
      </c>
      <c r="Q2" s="3" t="n">
        <v>4.287387266164</v>
      </c>
      <c r="R2" s="3" t="n">
        <v>4.5899266408866</v>
      </c>
      <c r="S2" s="3" t="n">
        <v>10.3957824824024</v>
      </c>
      <c r="U2" s="4" t="str">
        <f aca="false">$J$2</f>
        <v>AMS3</v>
      </c>
      <c r="V2" s="4" t="s">
        <v>60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0.95728258268735</v>
      </c>
      <c r="AA2" s="0" t="n">
        <f aca="false">Q2/G2</f>
        <v>1.11869091229037</v>
      </c>
      <c r="AB2" s="0" t="n">
        <f aca="false">R2/H2</f>
        <v>1.27241715144035</v>
      </c>
      <c r="AC2" s="0" t="n">
        <f aca="false">S2/I2</f>
        <v>1.18732906036696</v>
      </c>
    </row>
    <row r="3" customFormat="false" ht="25.35" hidden="false" customHeight="false" outlineLevel="0" collapsed="false">
      <c r="A3" s="2" t="s">
        <v>11</v>
      </c>
      <c r="B3" s="2" t="s">
        <v>60</v>
      </c>
      <c r="C3" s="2" t="s">
        <v>20</v>
      </c>
      <c r="D3" s="3" t="n">
        <v>3.2636026263352</v>
      </c>
      <c r="E3" s="3" t="n">
        <v>4.554865199676</v>
      </c>
      <c r="F3" s="3" t="n">
        <v>5.4378753031487</v>
      </c>
      <c r="G3" s="3" t="n">
        <v>6.4928213744423</v>
      </c>
      <c r="H3" s="3" t="n">
        <v>7.7719181920829</v>
      </c>
      <c r="I3" s="3" t="n">
        <v>8.2583763744618</v>
      </c>
      <c r="J3" s="12" t="s">
        <v>11</v>
      </c>
      <c r="K3" s="2" t="s">
        <v>11</v>
      </c>
      <c r="L3" s="2" t="s">
        <v>60</v>
      </c>
      <c r="M3" s="2" t="s">
        <v>20</v>
      </c>
      <c r="N3" s="3" t="n">
        <v>3.3641977648352</v>
      </c>
      <c r="O3" s="3" t="n">
        <v>5.8115039680125</v>
      </c>
      <c r="P3" s="3" t="n">
        <v>7.6844293390297</v>
      </c>
      <c r="Q3" s="3" t="n">
        <v>9.4151255035885</v>
      </c>
      <c r="R3" s="3" t="n">
        <v>11.0877782157656</v>
      </c>
      <c r="S3" s="3" t="n">
        <v>10.4534228457014</v>
      </c>
      <c r="U3" s="4" t="str">
        <f aca="false">$J$3</f>
        <v>AMS3</v>
      </c>
      <c r="V3" s="4" t="s">
        <v>60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1.41313084810536</v>
      </c>
      <c r="AA3" s="0" t="n">
        <f aca="false">Q3/G3</f>
        <v>1.45008232332546</v>
      </c>
      <c r="AB3" s="0" t="n">
        <f aca="false">R3/H3</f>
        <v>1.42664628496225</v>
      </c>
      <c r="AC3" s="0" t="n">
        <f aca="false">S3/I3</f>
        <v>1.26579637106727</v>
      </c>
    </row>
    <row r="4" customFormat="false" ht="37.3" hidden="false" customHeight="false" outlineLevel="0" collapsed="false">
      <c r="A4" s="2" t="s">
        <v>11</v>
      </c>
      <c r="B4" s="2" t="s">
        <v>61</v>
      </c>
      <c r="C4" s="2" t="s">
        <v>18</v>
      </c>
      <c r="D4" s="3" t="n">
        <v>0.0035332709121</v>
      </c>
      <c r="E4" s="3" t="n">
        <v>0.0345851593059</v>
      </c>
      <c r="F4" s="3" t="n">
        <v>0.0627380134165</v>
      </c>
      <c r="G4" s="3" t="n">
        <v>0.1154114297605</v>
      </c>
      <c r="H4" s="3" t="n">
        <v>0.2423268363141</v>
      </c>
      <c r="I4" s="3" t="n">
        <v>1.8664022848099</v>
      </c>
      <c r="J4" s="12" t="s">
        <v>11</v>
      </c>
      <c r="K4" s="2" t="s">
        <v>11</v>
      </c>
      <c r="L4" s="2" t="s">
        <v>61</v>
      </c>
      <c r="M4" s="2" t="s">
        <v>18</v>
      </c>
      <c r="N4" s="3" t="n">
        <v>0.0037658440103</v>
      </c>
      <c r="O4" s="3" t="n">
        <v>0.0431386527611</v>
      </c>
      <c r="P4" s="3" t="n">
        <v>0.0895699069345</v>
      </c>
      <c r="Q4" s="3" t="n">
        <v>0.1782764710754</v>
      </c>
      <c r="R4" s="3" t="n">
        <v>0.3616898193536</v>
      </c>
      <c r="S4" s="3" t="n">
        <v>2.0184230485978</v>
      </c>
      <c r="U4" s="4" t="str">
        <f aca="false">$J$4</f>
        <v>AMS3</v>
      </c>
      <c r="V4" s="4" t="s">
        <v>61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1.42768159297411</v>
      </c>
      <c r="AA4" s="0" t="n">
        <f aca="false">Q4/G4</f>
        <v>1.54470377366745</v>
      </c>
      <c r="AB4" s="0" t="n">
        <f aca="false">R4/H4</f>
        <v>1.49257021985293</v>
      </c>
      <c r="AC4" s="0" t="n">
        <f aca="false">S4/I4</f>
        <v>1.08145123107979</v>
      </c>
    </row>
    <row r="5" customFormat="false" ht="37.3" hidden="false" customHeight="false" outlineLevel="0" collapsed="false">
      <c r="A5" s="2" t="s">
        <v>11</v>
      </c>
      <c r="B5" s="2" t="s">
        <v>61</v>
      </c>
      <c r="C5" s="2" t="s">
        <v>20</v>
      </c>
      <c r="D5" s="3" t="n">
        <v>0.0331635976088</v>
      </c>
      <c r="E5" s="3" t="n">
        <v>0.191867217902</v>
      </c>
      <c r="F5" s="3" t="n">
        <v>0.2720000333579</v>
      </c>
      <c r="G5" s="3" t="n">
        <v>0.3375345174476</v>
      </c>
      <c r="H5" s="3" t="n">
        <v>0.4285499845167</v>
      </c>
      <c r="I5" s="3" t="n">
        <v>1.0039630513045</v>
      </c>
      <c r="J5" s="12" t="s">
        <v>11</v>
      </c>
      <c r="K5" s="2" t="s">
        <v>11</v>
      </c>
      <c r="L5" s="2" t="s">
        <v>61</v>
      </c>
      <c r="M5" s="2" t="s">
        <v>20</v>
      </c>
      <c r="N5" s="3" t="n">
        <v>0.0432068098256</v>
      </c>
      <c r="O5" s="3" t="n">
        <v>0.2487064226736</v>
      </c>
      <c r="P5" s="3" t="n">
        <v>0.3555705533042</v>
      </c>
      <c r="Q5" s="3" t="n">
        <v>0.4444809519958</v>
      </c>
      <c r="R5" s="3" t="n">
        <v>0.5547830352485</v>
      </c>
      <c r="S5" s="3" t="n">
        <v>1.0556892306524</v>
      </c>
      <c r="U5" s="4" t="str">
        <f aca="false">$J$5</f>
        <v>AMS3</v>
      </c>
      <c r="V5" s="4" t="s">
        <v>61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1.30724452094584</v>
      </c>
      <c r="AA5" s="0" t="n">
        <f aca="false">Q5/G5</f>
        <v>1.31684591951341</v>
      </c>
      <c r="AB5" s="0" t="n">
        <f aca="false">R5/H5</f>
        <v>1.29455852360877</v>
      </c>
      <c r="AC5" s="0" t="n">
        <f aca="false">S5/I5</f>
        <v>1.05152199503825</v>
      </c>
    </row>
    <row r="6" customFormat="false" ht="25.35" hidden="false" customHeight="false" outlineLevel="0" collapsed="false">
      <c r="A6" s="2" t="s">
        <v>11</v>
      </c>
      <c r="B6" s="2" t="s">
        <v>62</v>
      </c>
      <c r="C6" s="2" t="s">
        <v>13</v>
      </c>
      <c r="D6" s="3" t="n">
        <v>0.3708589979238</v>
      </c>
      <c r="E6" s="3" t="n">
        <v>0.2805119112154</v>
      </c>
      <c r="F6" s="3" t="n">
        <v>0.1928123025758</v>
      </c>
      <c r="G6" s="3" t="n">
        <v>0.1296341196617</v>
      </c>
      <c r="H6" s="3" t="n">
        <v>0.0704624940618001</v>
      </c>
      <c r="I6" s="3" t="n">
        <v>0.0405127383173</v>
      </c>
      <c r="J6" s="12" t="s">
        <v>11</v>
      </c>
      <c r="K6" s="2" t="s">
        <v>11</v>
      </c>
      <c r="L6" s="2" t="s">
        <v>62</v>
      </c>
      <c r="M6" s="2" t="s">
        <v>13</v>
      </c>
      <c r="N6" s="3" t="n">
        <v>0.3115215610075</v>
      </c>
      <c r="O6" s="3" t="n">
        <v>0.2356300048541</v>
      </c>
      <c r="P6" s="3" t="n">
        <v>0.1620775765328</v>
      </c>
      <c r="Q6" s="3" t="n">
        <v>0.1092058540661</v>
      </c>
      <c r="R6" s="3" t="n">
        <v>0.0597236174565</v>
      </c>
      <c r="S6" s="3" t="n">
        <v>0.0356460980404</v>
      </c>
      <c r="U6" s="4" t="str">
        <f aca="false">$J$6</f>
        <v>AMS3</v>
      </c>
      <c r="V6" s="4" t="s">
        <v>62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0.840597691991582</v>
      </c>
      <c r="AA6" s="0" t="n">
        <f aca="false">Q6/G6</f>
        <v>0.842415980847398</v>
      </c>
      <c r="AB6" s="0" t="n">
        <f aca="false">R6/H6</f>
        <v>0.84759442951478</v>
      </c>
      <c r="AC6" s="0" t="n">
        <f aca="false">S6/I6</f>
        <v>0.879873825393288</v>
      </c>
    </row>
    <row r="7" customFormat="false" ht="37.3" hidden="false" customHeight="false" outlineLevel="0" collapsed="false">
      <c r="A7" s="2" t="s">
        <v>11</v>
      </c>
      <c r="B7" s="2" t="s">
        <v>63</v>
      </c>
      <c r="C7" s="2" t="s">
        <v>13</v>
      </c>
      <c r="D7" s="3" t="n">
        <v>0.000118909144</v>
      </c>
      <c r="E7" s="3" t="n">
        <v>0.0005603749999</v>
      </c>
      <c r="F7" s="3" t="n">
        <v>0.0006453656732</v>
      </c>
      <c r="G7" s="3" t="n">
        <v>0.0007251728849</v>
      </c>
      <c r="H7" s="3" t="n">
        <v>0.0025486054753</v>
      </c>
      <c r="I7" s="3" t="n">
        <v>0.0220282404832</v>
      </c>
      <c r="J7" s="12" t="s">
        <v>11</v>
      </c>
      <c r="K7" s="2" t="s">
        <v>11</v>
      </c>
      <c r="L7" s="2" t="s">
        <v>63</v>
      </c>
      <c r="M7" s="2" t="s">
        <v>13</v>
      </c>
      <c r="N7" s="3" t="n">
        <v>0.0001189091399</v>
      </c>
      <c r="O7" s="3" t="n">
        <v>0.0005603749973</v>
      </c>
      <c r="P7" s="3" t="n">
        <v>0.0006453656906</v>
      </c>
      <c r="Q7" s="3" t="n">
        <v>0.0007251728784</v>
      </c>
      <c r="R7" s="3" t="n">
        <v>0.0025486053763</v>
      </c>
      <c r="S7" s="3" t="n">
        <v>0.0220282405338</v>
      </c>
      <c r="U7" s="4" t="str">
        <f aca="false">$J$7</f>
        <v>AMS3</v>
      </c>
      <c r="V7" s="4" t="s">
        <v>63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1.00000002696146</v>
      </c>
      <c r="AA7" s="0" t="n">
        <f aca="false">Q7/G7</f>
        <v>0.99999999103662</v>
      </c>
      <c r="AB7" s="0" t="n">
        <f aca="false">R7/H7</f>
        <v>0.999999961155227</v>
      </c>
      <c r="AC7" s="0" t="n">
        <f aca="false">S7/I7</f>
        <v>1.00000000229705</v>
      </c>
    </row>
    <row r="8" customFormat="false" ht="25.35" hidden="false" customHeight="false" outlineLevel="0" collapsed="false">
      <c r="A8" s="2" t="s">
        <v>11</v>
      </c>
      <c r="B8" s="2" t="s">
        <v>64</v>
      </c>
      <c r="C8" s="2" t="s">
        <v>16</v>
      </c>
      <c r="D8" s="3" t="n">
        <v>0</v>
      </c>
      <c r="E8" s="3" t="n">
        <v>0.0020027699378</v>
      </c>
      <c r="F8" s="3" t="n">
        <v>0.0042226409981</v>
      </c>
      <c r="G8" s="3" t="n">
        <v>0.0054530514218</v>
      </c>
      <c r="H8" s="3" t="n">
        <v>0.0054519940366</v>
      </c>
      <c r="I8" s="3" t="n">
        <v>0.0001791714627</v>
      </c>
      <c r="J8" s="12" t="s">
        <v>11</v>
      </c>
      <c r="K8" s="2" t="s">
        <v>11</v>
      </c>
      <c r="L8" s="2" t="s">
        <v>64</v>
      </c>
      <c r="M8" s="2" t="s">
        <v>16</v>
      </c>
      <c r="N8" s="3" t="n">
        <v>0</v>
      </c>
      <c r="O8" s="3" t="n">
        <v>0.0014539320309</v>
      </c>
      <c r="P8" s="3" t="n">
        <v>0.0030821083261</v>
      </c>
      <c r="Q8" s="3" t="n">
        <v>0.003979193721</v>
      </c>
      <c r="R8" s="3" t="n">
        <v>0.0039791888973</v>
      </c>
      <c r="S8" s="3" t="n">
        <v>0.0001315075257</v>
      </c>
      <c r="U8" s="4" t="str">
        <f aca="false">$J$8</f>
        <v>AMS3</v>
      </c>
      <c r="V8" s="4" t="s">
        <v>64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0.729900630313306</v>
      </c>
      <c r="AA8" s="0" t="n">
        <f aca="false">Q8/G8</f>
        <v>0.729718723189026</v>
      </c>
      <c r="AB8" s="0" t="n">
        <f aca="false">R8/H8</f>
        <v>0.729859363489238</v>
      </c>
      <c r="AC8" s="0" t="n">
        <f aca="false">S8/I8</f>
        <v>0.733975844803995</v>
      </c>
    </row>
    <row r="9" customFormat="false" ht="25.35" hidden="false" customHeight="false" outlineLevel="0" collapsed="false">
      <c r="A9" s="2" t="s">
        <v>11</v>
      </c>
      <c r="B9" s="2" t="s">
        <v>65</v>
      </c>
      <c r="C9" s="2" t="s">
        <v>14</v>
      </c>
      <c r="D9" s="3" t="n">
        <v>0.3172201484065</v>
      </c>
      <c r="E9" s="3" t="n">
        <v>2.6726492974128</v>
      </c>
      <c r="F9" s="3" t="n">
        <v>4.9000283577577</v>
      </c>
      <c r="G9" s="3" t="n">
        <v>5.7815649795876</v>
      </c>
      <c r="H9" s="3" t="n">
        <v>5.3484098861246</v>
      </c>
      <c r="I9" s="3" t="n">
        <v>0.7158774685892</v>
      </c>
      <c r="J9" s="12" t="s">
        <v>11</v>
      </c>
      <c r="K9" s="2" t="s">
        <v>11</v>
      </c>
      <c r="L9" s="2" t="s">
        <v>65</v>
      </c>
      <c r="M9" s="2" t="s">
        <v>14</v>
      </c>
      <c r="N9" s="3" t="n">
        <v>0.298597690745</v>
      </c>
      <c r="O9" s="3" t="n">
        <v>2.5087979382891</v>
      </c>
      <c r="P9" s="3" t="n">
        <v>4.5914437765262</v>
      </c>
      <c r="Q9" s="3" t="n">
        <v>5.4113212194016</v>
      </c>
      <c r="R9" s="3" t="n">
        <v>5.0046448287602</v>
      </c>
      <c r="S9" s="3" t="n">
        <v>0.667177223016</v>
      </c>
      <c r="U9" s="4" t="str">
        <f aca="false">$J$9</f>
        <v>AMS3</v>
      </c>
      <c r="V9" s="4" t="s">
        <v>65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0.937023919312028</v>
      </c>
      <c r="AA9" s="0" t="n">
        <f aca="false">Q9/G9</f>
        <v>0.935961325092223</v>
      </c>
      <c r="AB9" s="0" t="n">
        <f aca="false">R9/H9</f>
        <v>0.935725745654567</v>
      </c>
      <c r="AC9" s="0" t="n">
        <f aca="false">S9/I9</f>
        <v>0.931971255263593</v>
      </c>
    </row>
    <row r="10" customFormat="false" ht="13.4" hidden="false" customHeight="false" outlineLevel="0" collapsed="false">
      <c r="A10" s="2" t="s">
        <v>11</v>
      </c>
      <c r="B10" s="2" t="s">
        <v>66</v>
      </c>
      <c r="C10" s="2" t="s">
        <v>16</v>
      </c>
      <c r="D10" s="3" t="n">
        <v>26.1770274291267</v>
      </c>
      <c r="E10" s="3" t="n">
        <v>20.2344614983677</v>
      </c>
      <c r="F10" s="3" t="n">
        <v>13.8302185834635</v>
      </c>
      <c r="G10" s="3" t="n">
        <v>8.6243399662577</v>
      </c>
      <c r="H10" s="3" t="n">
        <v>3.8393218554816</v>
      </c>
      <c r="I10" s="3" t="n">
        <v>0.0096134428884</v>
      </c>
      <c r="J10" s="12" t="s">
        <v>11</v>
      </c>
      <c r="K10" s="2" t="s">
        <v>11</v>
      </c>
      <c r="L10" s="2" t="s">
        <v>66</v>
      </c>
      <c r="M10" s="2" t="s">
        <v>16</v>
      </c>
      <c r="N10" s="3" t="n">
        <v>16.3947850392575</v>
      </c>
      <c r="O10" s="3" t="n">
        <v>12.6682356108853</v>
      </c>
      <c r="P10" s="3" t="n">
        <v>8.6616531065856</v>
      </c>
      <c r="Q10" s="3" t="n">
        <v>5.3990571566884</v>
      </c>
      <c r="R10" s="3" t="n">
        <v>2.4000668810765</v>
      </c>
      <c r="S10" s="3" t="n">
        <v>0.0058630920012</v>
      </c>
      <c r="U10" s="4" t="str">
        <f aca="false">$J$10</f>
        <v>AMS3</v>
      </c>
      <c r="V10" s="4" t="s">
        <v>66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0.626284613964247</v>
      </c>
      <c r="AA10" s="0" t="n">
        <f aca="false">Q10/G10</f>
        <v>0.626025548367984</v>
      </c>
      <c r="AB10" s="0" t="n">
        <f aca="false">R10/H10</f>
        <v>0.625127814603456</v>
      </c>
      <c r="AC10" s="0" t="n">
        <f aca="false">S10/I10</f>
        <v>0.609884728006723</v>
      </c>
    </row>
    <row r="11" customFormat="false" ht="13.4" hidden="false" customHeight="false" outlineLevel="0" collapsed="false">
      <c r="A11" s="2" t="s">
        <v>11</v>
      </c>
      <c r="B11" s="2" t="s">
        <v>67</v>
      </c>
      <c r="C11" s="2" t="s">
        <v>14</v>
      </c>
      <c r="D11" s="3" t="n">
        <v>50.6765968451859</v>
      </c>
      <c r="E11" s="3" t="n">
        <v>48.5614570496457</v>
      </c>
      <c r="F11" s="3" t="n">
        <v>39.8056955062213</v>
      </c>
      <c r="G11" s="3" t="n">
        <v>29.7186837372597</v>
      </c>
      <c r="H11" s="3" t="n">
        <v>19.5157563234857</v>
      </c>
      <c r="I11" s="3" t="n">
        <v>0.8529842110152</v>
      </c>
      <c r="J11" s="12" t="s">
        <v>11</v>
      </c>
      <c r="K11" s="2" t="s">
        <v>11</v>
      </c>
      <c r="L11" s="2" t="s">
        <v>67</v>
      </c>
      <c r="M11" s="2" t="s">
        <v>14</v>
      </c>
      <c r="N11" s="3" t="n">
        <v>40.2184639751753</v>
      </c>
      <c r="O11" s="3" t="n">
        <v>38.7601767473636</v>
      </c>
      <c r="P11" s="3" t="n">
        <v>32.1053642236471</v>
      </c>
      <c r="Q11" s="3" t="n">
        <v>24.2433831926518</v>
      </c>
      <c r="R11" s="3" t="n">
        <v>16.123950180829</v>
      </c>
      <c r="S11" s="3" t="n">
        <v>0.7470125718596</v>
      </c>
      <c r="U11" s="4" t="str">
        <f aca="false">$J$11</f>
        <v>AMS3</v>
      </c>
      <c r="V11" s="4" t="s">
        <v>67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0.806552022652871</v>
      </c>
      <c r="AA11" s="0" t="n">
        <f aca="false">Q11/G11</f>
        <v>0.815762346912314</v>
      </c>
      <c r="AB11" s="0" t="n">
        <f aca="false">R11/H11</f>
        <v>0.826201655399083</v>
      </c>
      <c r="AC11" s="0" t="n">
        <f aca="false">S11/I11</f>
        <v>0.875763656833137</v>
      </c>
    </row>
    <row r="12" customFormat="false" ht="13.4" hidden="false" customHeight="false" outlineLevel="0" collapsed="false">
      <c r="A12" s="2" t="s">
        <v>11</v>
      </c>
      <c r="B12" s="2" t="s">
        <v>68</v>
      </c>
      <c r="C12" s="2" t="s">
        <v>13</v>
      </c>
      <c r="D12" s="3" t="n">
        <v>0.4469240524513</v>
      </c>
      <c r="E12" s="3" t="n">
        <v>0.3851493216837</v>
      </c>
      <c r="F12" s="3" t="n">
        <v>0.3868315864539</v>
      </c>
      <c r="G12" s="3" t="n">
        <v>0.5257725742442</v>
      </c>
      <c r="H12" s="3" t="n">
        <v>0.6647670502788</v>
      </c>
      <c r="I12" s="3" t="n">
        <v>0.6320409223217</v>
      </c>
      <c r="J12" s="12" t="s">
        <v>11</v>
      </c>
      <c r="K12" s="2" t="s">
        <v>11</v>
      </c>
      <c r="L12" s="2" t="s">
        <v>68</v>
      </c>
      <c r="M12" s="2" t="s">
        <v>13</v>
      </c>
      <c r="N12" s="3" t="n">
        <v>0.922629985094</v>
      </c>
      <c r="O12" s="3" t="n">
        <v>0.7951022585467</v>
      </c>
      <c r="P12" s="3" t="n">
        <v>0.8069560443963</v>
      </c>
      <c r="Q12" s="3" t="n">
        <v>1.1185490963266</v>
      </c>
      <c r="R12" s="3" t="n">
        <v>1.4288693949853</v>
      </c>
      <c r="S12" s="3" t="n">
        <v>1.3692603019515</v>
      </c>
      <c r="U12" s="4" t="str">
        <f aca="false">$J$12</f>
        <v>AMS3</v>
      </c>
      <c r="V12" s="4" t="s">
        <v>68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2.0860655454579</v>
      </c>
      <c r="AA12" s="0" t="n">
        <f aca="false">Q12/G12</f>
        <v>2.12743903185616</v>
      </c>
      <c r="AB12" s="0" t="n">
        <f aca="false">R12/H12</f>
        <v>2.149428727531</v>
      </c>
      <c r="AC12" s="0" t="n">
        <f aca="false">S12/I12</f>
        <v>2.16641083447848</v>
      </c>
    </row>
    <row r="13" customFormat="false" ht="13.4" hidden="false" customHeight="false" outlineLevel="0" collapsed="false">
      <c r="A13" s="2" t="s">
        <v>11</v>
      </c>
      <c r="B13" s="2" t="s">
        <v>69</v>
      </c>
      <c r="C13" s="2" t="s">
        <v>13</v>
      </c>
      <c r="D13" s="3" t="n">
        <v>1.343654E-007</v>
      </c>
      <c r="E13" s="3" t="n">
        <v>3.51627926E-005</v>
      </c>
      <c r="F13" s="3" t="n">
        <v>0.0059373975388</v>
      </c>
      <c r="G13" s="3" t="n">
        <v>0.0214271568554</v>
      </c>
      <c r="H13" s="3" t="n">
        <v>0.0375418640196</v>
      </c>
      <c r="I13" s="3" t="n">
        <v>0.0289965580233</v>
      </c>
      <c r="J13" s="12" t="s">
        <v>11</v>
      </c>
      <c r="K13" s="2" t="s">
        <v>11</v>
      </c>
      <c r="L13" s="2" t="s">
        <v>69</v>
      </c>
      <c r="M13" s="2" t="s">
        <v>13</v>
      </c>
      <c r="N13" s="3" t="n">
        <v>3.819335E-007</v>
      </c>
      <c r="O13" s="3" t="n">
        <v>9.99502375E-005</v>
      </c>
      <c r="P13" s="3" t="n">
        <v>0.016877054242</v>
      </c>
      <c r="Q13" s="3" t="n">
        <v>0.0609066951253</v>
      </c>
      <c r="R13" s="3" t="n">
        <v>0.1067127474212</v>
      </c>
      <c r="S13" s="3" t="n">
        <v>0.0824227165447</v>
      </c>
      <c r="U13" s="4" t="str">
        <f aca="false">$J$13</f>
        <v>AMS3</v>
      </c>
      <c r="V13" s="4" t="s">
        <v>69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2.84250029271427</v>
      </c>
      <c r="AA13" s="0" t="n">
        <f aca="false">Q13/G13</f>
        <v>2.84250008231729</v>
      </c>
      <c r="AB13" s="0" t="n">
        <f aca="false">R13/H13</f>
        <v>2.84249997191101</v>
      </c>
      <c r="AC13" s="0" t="n">
        <f aca="false">S13/I13</f>
        <v>2.84250001253493</v>
      </c>
    </row>
    <row r="14" customFormat="false" ht="13.4" hidden="false" customHeight="false" outlineLevel="0" collapsed="false">
      <c r="A14" s="2" t="s">
        <v>11</v>
      </c>
      <c r="B14" s="2" t="s">
        <v>70</v>
      </c>
      <c r="C14" s="2" t="s">
        <v>13</v>
      </c>
      <c r="D14" s="3" t="n">
        <v>13.1231562971184</v>
      </c>
      <c r="E14" s="3" t="n">
        <v>11.6600665342601</v>
      </c>
      <c r="F14" s="3" t="n">
        <v>9.4208182306672</v>
      </c>
      <c r="G14" s="3" t="n">
        <v>7.9300343005912</v>
      </c>
      <c r="H14" s="3" t="n">
        <v>6.7525718340215</v>
      </c>
      <c r="I14" s="3" t="n">
        <v>6.4788691611913</v>
      </c>
      <c r="J14" s="12" t="s">
        <v>11</v>
      </c>
      <c r="K14" s="2" t="s">
        <v>11</v>
      </c>
      <c r="L14" s="2" t="s">
        <v>70</v>
      </c>
      <c r="M14" s="2" t="s">
        <v>13</v>
      </c>
      <c r="N14" s="3" t="n">
        <v>12.0661862156585</v>
      </c>
      <c r="O14" s="3" t="n">
        <v>10.721744450388</v>
      </c>
      <c r="P14" s="3" t="n">
        <v>8.6915914994014</v>
      </c>
      <c r="Q14" s="3" t="n">
        <v>7.371328476994</v>
      </c>
      <c r="R14" s="3" t="n">
        <v>6.3453762729252</v>
      </c>
      <c r="S14" s="3" t="n">
        <v>6.2523984229781</v>
      </c>
      <c r="U14" s="4" t="str">
        <f aca="false">$J$14</f>
        <v>AMS3</v>
      </c>
      <c r="V14" s="4" t="s">
        <v>70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0.92259411938424</v>
      </c>
      <c r="AA14" s="0" t="n">
        <f aca="false">Q14/G14</f>
        <v>0.929545598112287</v>
      </c>
      <c r="AB14" s="0" t="n">
        <f aca="false">R14/H14</f>
        <v>0.939697707613457</v>
      </c>
      <c r="AC14" s="0" t="n">
        <f aca="false">S14/I14</f>
        <v>0.965044711881239</v>
      </c>
    </row>
    <row r="15" customFormat="false" ht="25.35" hidden="false" customHeight="false" outlineLevel="0" collapsed="false">
      <c r="A15" s="2" t="s">
        <v>11</v>
      </c>
      <c r="B15" s="2" t="s">
        <v>71</v>
      </c>
      <c r="C15" s="2" t="s">
        <v>13</v>
      </c>
      <c r="D15" s="3" t="n">
        <v>0.0685389095634</v>
      </c>
      <c r="E15" s="3" t="n">
        <v>0.3585183946041</v>
      </c>
      <c r="F15" s="3" t="n">
        <v>0.5792328760372</v>
      </c>
      <c r="G15" s="3" t="n">
        <v>0.7931539841894</v>
      </c>
      <c r="H15" s="3" t="n">
        <v>1.0930581611497</v>
      </c>
      <c r="I15" s="3" t="n">
        <v>1.5165325450206</v>
      </c>
      <c r="J15" s="12" t="s">
        <v>11</v>
      </c>
      <c r="K15" s="2" t="s">
        <v>11</v>
      </c>
      <c r="L15" s="2" t="s">
        <v>71</v>
      </c>
      <c r="M15" s="2" t="s">
        <v>13</v>
      </c>
      <c r="N15" s="3" t="n">
        <v>0.0685388998541</v>
      </c>
      <c r="O15" s="3" t="n">
        <v>0.358518340694</v>
      </c>
      <c r="P15" s="3" t="n">
        <v>0.5792328140473</v>
      </c>
      <c r="Q15" s="3" t="n">
        <v>0.7931539156098</v>
      </c>
      <c r="R15" s="3" t="n">
        <v>1.093057514561</v>
      </c>
      <c r="S15" s="3" t="n">
        <v>1.5165301813266</v>
      </c>
      <c r="U15" s="4" t="str">
        <f aca="false">$J$15</f>
        <v>AMS3</v>
      </c>
      <c r="V15" s="4" t="s">
        <v>71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0.999999892979314</v>
      </c>
      <c r="AA15" s="0" t="n">
        <f aca="false">Q15/G15</f>
        <v>0.999999913535579</v>
      </c>
      <c r="AB15" s="0" t="n">
        <f aca="false">R15/H15</f>
        <v>0.999999408459016</v>
      </c>
      <c r="AC15" s="0" t="n">
        <f aca="false">S15/I15</f>
        <v>0.999998441382608</v>
      </c>
    </row>
    <row r="16" customFormat="false" ht="13.4" hidden="false" customHeight="false" outlineLevel="0" collapsed="false">
      <c r="A16" s="2" t="s">
        <v>11</v>
      </c>
      <c r="B16" s="2" t="s">
        <v>72</v>
      </c>
      <c r="C16" s="2" t="s">
        <v>13</v>
      </c>
      <c r="D16" s="3" t="n">
        <v>2.5100472782002</v>
      </c>
      <c r="E16" s="3" t="n">
        <v>2.6684762261112</v>
      </c>
      <c r="F16" s="3" t="n">
        <v>2.8412295102703</v>
      </c>
      <c r="G16" s="3" t="n">
        <v>3.580314004397</v>
      </c>
      <c r="H16" s="3" t="n">
        <v>4.6227536284342</v>
      </c>
      <c r="I16" s="3" t="n">
        <v>4.7910286884454</v>
      </c>
      <c r="J16" s="12" t="s">
        <v>11</v>
      </c>
      <c r="K16" s="2" t="s">
        <v>11</v>
      </c>
      <c r="L16" s="2" t="s">
        <v>72</v>
      </c>
      <c r="M16" s="2" t="s">
        <v>13</v>
      </c>
      <c r="N16" s="3" t="n">
        <v>6.2598584509211</v>
      </c>
      <c r="O16" s="3" t="n">
        <v>6.665280480052</v>
      </c>
      <c r="P16" s="3" t="n">
        <v>7.1441670836452</v>
      </c>
      <c r="Q16" s="3" t="n">
        <v>9.1009879488008</v>
      </c>
      <c r="R16" s="3" t="n">
        <v>11.8203455492876</v>
      </c>
      <c r="S16" s="3" t="n">
        <v>12.3110466822254</v>
      </c>
      <c r="U16" s="4" t="str">
        <f aca="false">$J$16</f>
        <v>AMS3</v>
      </c>
      <c r="V16" s="4" t="s">
        <v>72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2.51446321313393</v>
      </c>
      <c r="AA16" s="0" t="n">
        <f aca="false">Q16/G16</f>
        <v>2.54195244819975</v>
      </c>
      <c r="AB16" s="0" t="n">
        <f aca="false">R16/H16</f>
        <v>2.55699232521966</v>
      </c>
      <c r="AC16" s="0" t="n">
        <f aca="false">S16/I16</f>
        <v>2.56960404180341</v>
      </c>
    </row>
    <row r="17" customFormat="false" ht="13.4" hidden="false" customHeight="false" outlineLevel="0" collapsed="false">
      <c r="A17" s="2" t="s">
        <v>11</v>
      </c>
      <c r="B17" s="2" t="s">
        <v>73</v>
      </c>
      <c r="C17" s="2" t="s">
        <v>13</v>
      </c>
      <c r="D17" s="3" t="n">
        <v>0.0008881396409</v>
      </c>
      <c r="E17" s="3" t="n">
        <v>0.0082130010656</v>
      </c>
      <c r="F17" s="3" t="n">
        <v>0.0141981097832</v>
      </c>
      <c r="G17" s="3" t="n">
        <v>0.034239569612</v>
      </c>
      <c r="H17" s="3" t="n">
        <v>0.0880920772006</v>
      </c>
      <c r="I17" s="3" t="n">
        <v>0.2614462561163</v>
      </c>
      <c r="J17" s="12" t="s">
        <v>11</v>
      </c>
      <c r="K17" s="2" t="s">
        <v>11</v>
      </c>
      <c r="L17" s="2" t="s">
        <v>73</v>
      </c>
      <c r="M17" s="2" t="s">
        <v>13</v>
      </c>
      <c r="N17" s="3" t="n">
        <v>0.002648489333</v>
      </c>
      <c r="O17" s="3" t="n">
        <v>0.0241528872263</v>
      </c>
      <c r="P17" s="3" t="n">
        <v>0.0422513160544</v>
      </c>
      <c r="Q17" s="3" t="n">
        <v>0.1019302532085</v>
      </c>
      <c r="R17" s="3" t="n">
        <v>0.2631556931584</v>
      </c>
      <c r="S17" s="3" t="n">
        <v>0.7680048947001</v>
      </c>
      <c r="U17" s="4" t="str">
        <f aca="false">$J$17</f>
        <v>AMS3</v>
      </c>
      <c r="V17" s="4" t="s">
        <v>73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2.97584091823224</v>
      </c>
      <c r="AA17" s="0" t="n">
        <f aca="false">Q17/G17</f>
        <v>2.97697238497929</v>
      </c>
      <c r="AB17" s="0" t="n">
        <f aca="false">R17/H17</f>
        <v>2.98727991802431</v>
      </c>
      <c r="AC17" s="0" t="n">
        <f aca="false">S17/I17</f>
        <v>2.9375249281002</v>
      </c>
    </row>
    <row r="18" customFormat="false" ht="13.4" hidden="false" customHeight="false" outlineLevel="0" collapsed="false">
      <c r="A18" s="2" t="s">
        <v>11</v>
      </c>
      <c r="B18" s="2" t="s">
        <v>74</v>
      </c>
      <c r="C18" s="2" t="s">
        <v>13</v>
      </c>
      <c r="D18" s="3" t="n">
        <v>1.1763381023027</v>
      </c>
      <c r="E18" s="3" t="n">
        <v>2.0474266812311</v>
      </c>
      <c r="F18" s="3" t="n">
        <v>2.5535599000184</v>
      </c>
      <c r="G18" s="3" t="n">
        <v>2.9615585208592</v>
      </c>
      <c r="H18" s="3" t="n">
        <v>3.3225799591315</v>
      </c>
      <c r="I18" s="3" t="n">
        <v>2.6258715106901</v>
      </c>
      <c r="J18" s="12" t="s">
        <v>11</v>
      </c>
      <c r="K18" s="2" t="s">
        <v>11</v>
      </c>
      <c r="L18" s="2" t="s">
        <v>74</v>
      </c>
      <c r="M18" s="2" t="s">
        <v>13</v>
      </c>
      <c r="N18" s="3" t="n">
        <v>2.9404139078902</v>
      </c>
      <c r="O18" s="3" t="n">
        <v>5.1133702774517</v>
      </c>
      <c r="P18" s="3" t="n">
        <v>6.3747968369799</v>
      </c>
      <c r="Q18" s="3" t="n">
        <v>7.3906531859007</v>
      </c>
      <c r="R18" s="3" t="n">
        <v>8.2877995702907</v>
      </c>
      <c r="S18" s="3" t="n">
        <v>6.5421209322823</v>
      </c>
      <c r="U18" s="4" t="str">
        <f aca="false">$J$18</f>
        <v>AMS3</v>
      </c>
      <c r="V18" s="4" t="s">
        <v>74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2.49643520676134</v>
      </c>
      <c r="AA18" s="0" t="n">
        <f aca="false">Q18/G18</f>
        <v>2.49552832869787</v>
      </c>
      <c r="AB18" s="0" t="n">
        <f aca="false">R18/H18</f>
        <v>2.49438679346548</v>
      </c>
      <c r="AC18" s="0" t="n">
        <f aca="false">S18/I18</f>
        <v>2.49140938756862</v>
      </c>
    </row>
    <row r="19" customFormat="false" ht="13.4" hidden="false" customHeight="false" outlineLevel="0" collapsed="false">
      <c r="A19" s="2" t="s">
        <v>11</v>
      </c>
      <c r="B19" s="2" t="s">
        <v>75</v>
      </c>
      <c r="C19" s="2" t="s">
        <v>13</v>
      </c>
      <c r="D19" s="3" t="n">
        <v>0.0295987929377</v>
      </c>
      <c r="E19" s="3" t="n">
        <v>0.1777364871296</v>
      </c>
      <c r="F19" s="3" t="n">
        <v>0.2984765153335</v>
      </c>
      <c r="G19" s="3" t="n">
        <v>0.4011310020658</v>
      </c>
      <c r="H19" s="3" t="n">
        <v>0.4854271101127</v>
      </c>
      <c r="I19" s="3" t="n">
        <v>0.428741159724</v>
      </c>
      <c r="J19" s="12" t="s">
        <v>11</v>
      </c>
      <c r="K19" s="2" t="s">
        <v>11</v>
      </c>
      <c r="L19" s="2" t="s">
        <v>75</v>
      </c>
      <c r="M19" s="2" t="s">
        <v>13</v>
      </c>
      <c r="N19" s="3" t="n">
        <v>0.0864458320734</v>
      </c>
      <c r="O19" s="3" t="n">
        <v>0.5194742230412</v>
      </c>
      <c r="P19" s="3" t="n">
        <v>0.8723308817682</v>
      </c>
      <c r="Q19" s="3" t="n">
        <v>1.173135113543</v>
      </c>
      <c r="R19" s="3" t="n">
        <v>1.42106547217</v>
      </c>
      <c r="S19" s="3" t="n">
        <v>1.2588838122119</v>
      </c>
      <c r="U19" s="4" t="str">
        <f aca="false">$J$19</f>
        <v>AMS3</v>
      </c>
      <c r="V19" s="4" t="s">
        <v>75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2.92261145166985</v>
      </c>
      <c r="AA19" s="0" t="n">
        <f aca="false">Q19/G19</f>
        <v>2.92456855117512</v>
      </c>
      <c r="AB19" s="0" t="n">
        <f aca="false">R19/H19</f>
        <v>2.92745387013938</v>
      </c>
      <c r="AC19" s="0" t="n">
        <f aca="false">S19/I19</f>
        <v>2.93623269812094</v>
      </c>
    </row>
    <row r="20" customFormat="false" ht="13.4" hidden="false" customHeight="false" outlineLevel="0" collapsed="false">
      <c r="A20" s="2" t="s">
        <v>11</v>
      </c>
      <c r="B20" s="2" t="s">
        <v>76</v>
      </c>
      <c r="C20" s="2" t="s">
        <v>14</v>
      </c>
      <c r="D20" s="3" t="n">
        <v>1.6610036035823</v>
      </c>
      <c r="E20" s="3" t="n">
        <v>1.4134767046234</v>
      </c>
      <c r="F20" s="3" t="n">
        <v>1.0902982311326</v>
      </c>
      <c r="G20" s="3" t="n">
        <v>0.7919316101779</v>
      </c>
      <c r="H20" s="3" t="n">
        <v>0.4937456856293</v>
      </c>
      <c r="I20" s="3" t="n">
        <v>0.032884186522</v>
      </c>
      <c r="J20" s="12" t="s">
        <v>11</v>
      </c>
      <c r="K20" s="2" t="s">
        <v>11</v>
      </c>
      <c r="L20" s="2" t="s">
        <v>76</v>
      </c>
      <c r="M20" s="2" t="s">
        <v>14</v>
      </c>
      <c r="N20" s="3" t="n">
        <v>1.1930479827124</v>
      </c>
      <c r="O20" s="3" t="n">
        <v>1.019192145566</v>
      </c>
      <c r="P20" s="3" t="n">
        <v>0.7897903112938</v>
      </c>
      <c r="Q20" s="3" t="n">
        <v>0.5774405760394</v>
      </c>
      <c r="R20" s="3" t="n">
        <v>0.3641784556276</v>
      </c>
      <c r="S20" s="3" t="n">
        <v>0.025028525559</v>
      </c>
      <c r="U20" s="4" t="str">
        <f aca="false">$J$20</f>
        <v>AMS3</v>
      </c>
      <c r="V20" s="4" t="s">
        <v>76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0.724380072114184</v>
      </c>
      <c r="AA20" s="0" t="n">
        <f aca="false">Q20/G20</f>
        <v>0.729154599485786</v>
      </c>
      <c r="AB20" s="0" t="n">
        <f aca="false">R20/H20</f>
        <v>0.737583063968324</v>
      </c>
      <c r="AC20" s="0" t="n">
        <f aca="false">S20/I20</f>
        <v>0.761111288012418</v>
      </c>
    </row>
    <row r="21" customFormat="false" ht="25.35" hidden="false" customHeight="false" outlineLevel="0" collapsed="false">
      <c r="A21" s="2" t="s">
        <v>11</v>
      </c>
      <c r="B21" s="2" t="s">
        <v>77</v>
      </c>
      <c r="C21" s="2" t="s">
        <v>14</v>
      </c>
      <c r="D21" s="3" t="n">
        <v>0.0640216604456</v>
      </c>
      <c r="E21" s="3" t="n">
        <v>0.3497791306528</v>
      </c>
      <c r="F21" s="3" t="n">
        <v>0.5254400159989</v>
      </c>
      <c r="G21" s="3" t="n">
        <v>0.5908050627682</v>
      </c>
      <c r="H21" s="3" t="n">
        <v>0.5933307957313</v>
      </c>
      <c r="I21" s="3" t="n">
        <v>0.0658428404493</v>
      </c>
      <c r="J21" s="12" t="s">
        <v>11</v>
      </c>
      <c r="K21" s="2" t="s">
        <v>11</v>
      </c>
      <c r="L21" s="2" t="s">
        <v>77</v>
      </c>
      <c r="M21" s="2" t="s">
        <v>14</v>
      </c>
      <c r="N21" s="3" t="n">
        <v>0.0581582958805</v>
      </c>
      <c r="O21" s="3" t="n">
        <v>0.3173330860714</v>
      </c>
      <c r="P21" s="3" t="n">
        <v>0.4765440618262</v>
      </c>
      <c r="Q21" s="3" t="n">
        <v>0.5357004538608</v>
      </c>
      <c r="R21" s="3" t="n">
        <v>0.5380482343521</v>
      </c>
      <c r="S21" s="3" t="n">
        <v>0.0597792815331</v>
      </c>
      <c r="U21" s="4" t="str">
        <f aca="false">$J$21</f>
        <v>AMS3</v>
      </c>
      <c r="V21" s="4" t="s">
        <v>77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0.906942842791018</v>
      </c>
      <c r="AA21" s="0" t="n">
        <f aca="false">Q21/G21</f>
        <v>0.906729626436834</v>
      </c>
      <c r="AB21" s="0" t="n">
        <f aca="false">R21/H21</f>
        <v>0.906826745254201</v>
      </c>
      <c r="AC21" s="0" t="n">
        <f aca="false">S21/I21</f>
        <v>0.907908606694011</v>
      </c>
    </row>
    <row r="22" customFormat="false" ht="13.4" hidden="false" customHeight="false" outlineLevel="0" collapsed="false">
      <c r="A22" s="2" t="s">
        <v>11</v>
      </c>
      <c r="B22" s="2" t="s">
        <v>78</v>
      </c>
      <c r="C22" s="2" t="s">
        <v>13</v>
      </c>
      <c r="D22" s="3" t="n">
        <v>0.3199835993629</v>
      </c>
      <c r="E22" s="3" t="n">
        <v>0.2522755999402</v>
      </c>
      <c r="F22" s="3" t="n">
        <v>0.1807670129321</v>
      </c>
      <c r="G22" s="3" t="n">
        <v>0.1182649287808</v>
      </c>
      <c r="H22" s="3" t="n">
        <v>0.0679395968441</v>
      </c>
      <c r="I22" s="3" t="n">
        <v>0.0670082925346</v>
      </c>
      <c r="J22" s="12" t="s">
        <v>11</v>
      </c>
      <c r="K22" s="2" t="s">
        <v>11</v>
      </c>
      <c r="L22" s="2" t="s">
        <v>78</v>
      </c>
      <c r="M22" s="2" t="s">
        <v>13</v>
      </c>
      <c r="N22" s="3" t="n">
        <v>0.3359827636334</v>
      </c>
      <c r="O22" s="3" t="n">
        <v>0.2648894220136</v>
      </c>
      <c r="P22" s="3" t="n">
        <v>0.1898058793672</v>
      </c>
      <c r="Q22" s="3" t="n">
        <v>0.124308924069</v>
      </c>
      <c r="R22" s="3" t="n">
        <v>0.0719377252348</v>
      </c>
      <c r="S22" s="3" t="n">
        <v>0.0732977527967</v>
      </c>
      <c r="U22" s="4" t="str">
        <f aca="false">$J$22</f>
        <v>AMS3</v>
      </c>
      <c r="V22" s="4" t="s">
        <v>78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1.05000285333306</v>
      </c>
      <c r="AA22" s="0" t="n">
        <f aca="false">Q22/G22</f>
        <v>1.0511055589388</v>
      </c>
      <c r="AB22" s="0" t="n">
        <f aca="false">R22/H22</f>
        <v>1.05884827959569</v>
      </c>
      <c r="AC22" s="0" t="n">
        <f aca="false">S22/I22</f>
        <v>1.0938609241364</v>
      </c>
    </row>
    <row r="23" customFormat="false" ht="13.4" hidden="false" customHeight="false" outlineLevel="0" collapsed="false">
      <c r="A23" s="2" t="s">
        <v>11</v>
      </c>
      <c r="B23" s="2" t="s">
        <v>78</v>
      </c>
      <c r="C23" s="2" t="s">
        <v>14</v>
      </c>
      <c r="D23" s="3" t="n">
        <v>1.755610446136</v>
      </c>
      <c r="E23" s="3" t="n">
        <v>2.1800449409436</v>
      </c>
      <c r="F23" s="3" t="n">
        <v>2.2961141925361</v>
      </c>
      <c r="G23" s="3" t="n">
        <v>2.1214684237514</v>
      </c>
      <c r="H23" s="3" t="n">
        <v>1.790195309553</v>
      </c>
      <c r="I23" s="3" t="n">
        <v>0.1270203546374</v>
      </c>
      <c r="J23" s="12" t="s">
        <v>11</v>
      </c>
      <c r="K23" s="2" t="s">
        <v>11</v>
      </c>
      <c r="L23" s="2" t="s">
        <v>78</v>
      </c>
      <c r="M23" s="2" t="s">
        <v>14</v>
      </c>
      <c r="N23" s="3" t="n">
        <v>1.8433910517406</v>
      </c>
      <c r="O23" s="3" t="n">
        <v>2.2890471869349</v>
      </c>
      <c r="P23" s="3" t="n">
        <v>2.4265152092956</v>
      </c>
      <c r="Q23" s="3" t="n">
        <v>2.2558373453683</v>
      </c>
      <c r="R23" s="3" t="n">
        <v>1.9102096021695</v>
      </c>
      <c r="S23" s="3" t="n">
        <v>0.1396810695389</v>
      </c>
      <c r="U23" s="4" t="str">
        <f aca="false">$J$23</f>
        <v>AMS3</v>
      </c>
      <c r="V23" s="4" t="s">
        <v>78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1.05679204335019</v>
      </c>
      <c r="AA23" s="0" t="n">
        <f aca="false">Q23/G23</f>
        <v>1.06333769577362</v>
      </c>
      <c r="AB23" s="0" t="n">
        <f aca="false">R23/H23</f>
        <v>1.06703977603788</v>
      </c>
      <c r="AC23" s="0" t="n">
        <f aca="false">S23/I23</f>
        <v>1.09967469337999</v>
      </c>
    </row>
    <row r="24" customFormat="false" ht="13.4" hidden="false" customHeight="false" outlineLevel="0" collapsed="false">
      <c r="A24" s="2" t="s">
        <v>11</v>
      </c>
      <c r="B24" s="2" t="s">
        <v>78</v>
      </c>
      <c r="C24" s="2" t="s">
        <v>16</v>
      </c>
      <c r="D24" s="3" t="n">
        <v>1.112542297151</v>
      </c>
      <c r="E24" s="3" t="n">
        <v>0.869831632134</v>
      </c>
      <c r="F24" s="3" t="n">
        <v>0.5985880879945</v>
      </c>
      <c r="G24" s="3" t="n">
        <v>0.3641342882737</v>
      </c>
      <c r="H24" s="3" t="n">
        <v>0.1559950781569</v>
      </c>
      <c r="I24" s="3" t="n">
        <v>0.0003743875566</v>
      </c>
      <c r="J24" s="12" t="s">
        <v>11</v>
      </c>
      <c r="K24" s="2" t="s">
        <v>11</v>
      </c>
      <c r="L24" s="2" t="s">
        <v>78</v>
      </c>
      <c r="M24" s="2" t="s">
        <v>16</v>
      </c>
      <c r="N24" s="3" t="n">
        <v>1.1681694788263</v>
      </c>
      <c r="O24" s="3" t="n">
        <v>0.9133232659952</v>
      </c>
      <c r="P24" s="3" t="n">
        <v>0.6285174937948</v>
      </c>
      <c r="Q24" s="3" t="n">
        <v>0.3823409797864</v>
      </c>
      <c r="R24" s="3" t="n">
        <v>0.1637948333753</v>
      </c>
      <c r="S24" s="3" t="n">
        <v>0.00039310694</v>
      </c>
      <c r="U24" s="4" t="str">
        <f aca="false">$J$24</f>
        <v>AMS3</v>
      </c>
      <c r="V24" s="4" t="s">
        <v>78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1.0500000023398</v>
      </c>
      <c r="AA24" s="0" t="n">
        <f aca="false">Q24/G24</f>
        <v>1.04999993710841</v>
      </c>
      <c r="AB24" s="0" t="n">
        <f aca="false">R24/H24</f>
        <v>1.05000000840126</v>
      </c>
      <c r="AC24" s="0" t="n">
        <f aca="false">S24/I24</f>
        <v>1.05000001487763</v>
      </c>
    </row>
    <row r="25" customFormat="false" ht="13.4" hidden="false" customHeight="false" outlineLevel="0" collapsed="false">
      <c r="A25" s="2" t="s">
        <v>11</v>
      </c>
      <c r="B25" s="2" t="s">
        <v>78</v>
      </c>
      <c r="C25" s="2" t="s">
        <v>18</v>
      </c>
      <c r="D25" s="3" t="n">
        <v>0.1850660642909</v>
      </c>
      <c r="E25" s="3" t="n">
        <v>0.1559575693311</v>
      </c>
      <c r="F25" s="3" t="n">
        <v>0.1265139690955</v>
      </c>
      <c r="G25" s="3" t="n">
        <v>0.1969127332026</v>
      </c>
      <c r="H25" s="3" t="n">
        <v>0.3301950441443</v>
      </c>
      <c r="I25" s="3" t="n">
        <v>1.1214651936285</v>
      </c>
      <c r="J25" s="12" t="s">
        <v>11</v>
      </c>
      <c r="K25" s="2" t="s">
        <v>11</v>
      </c>
      <c r="L25" s="2" t="s">
        <v>78</v>
      </c>
      <c r="M25" s="2" t="s">
        <v>18</v>
      </c>
      <c r="N25" s="3" t="n">
        <v>0.1943193595861</v>
      </c>
      <c r="O25" s="3" t="n">
        <v>0.1637554363556</v>
      </c>
      <c r="P25" s="3" t="n">
        <v>0.1328396700332</v>
      </c>
      <c r="Q25" s="3" t="n">
        <v>0.2119107165342</v>
      </c>
      <c r="R25" s="3" t="n">
        <v>0.3598863435138</v>
      </c>
      <c r="S25" s="3" t="n">
        <v>1.2324176302207</v>
      </c>
      <c r="U25" s="4" t="str">
        <f aca="false">$J$25</f>
        <v>AMS3</v>
      </c>
      <c r="V25" s="4" t="s">
        <v>78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1.0500000196257</v>
      </c>
      <c r="AA25" s="0" t="n">
        <f aca="false">Q25/G25</f>
        <v>1.07616563483565</v>
      </c>
      <c r="AB25" s="0" t="n">
        <f aca="false">R25/H25</f>
        <v>1.08992048759074</v>
      </c>
      <c r="AC25" s="0" t="n">
        <f aca="false">S25/I25</f>
        <v>1.09893524758732</v>
      </c>
    </row>
    <row r="26" customFormat="false" ht="13.4" hidden="false" customHeight="false" outlineLevel="0" collapsed="false">
      <c r="A26" s="2" t="s">
        <v>11</v>
      </c>
      <c r="B26" s="2" t="s">
        <v>78</v>
      </c>
      <c r="C26" s="2" t="s">
        <v>20</v>
      </c>
      <c r="D26" s="3" t="n">
        <v>0.1745648576938</v>
      </c>
      <c r="E26" s="3" t="n">
        <v>0.1534518004752</v>
      </c>
      <c r="F26" s="3" t="n">
        <v>0.1910015966598</v>
      </c>
      <c r="G26" s="3" t="n">
        <v>0.3664905181882</v>
      </c>
      <c r="H26" s="3" t="n">
        <v>0.6167653777481</v>
      </c>
      <c r="I26" s="3" t="n">
        <v>1.1022561566036</v>
      </c>
      <c r="J26" s="12" t="s">
        <v>11</v>
      </c>
      <c r="K26" s="2" t="s">
        <v>11</v>
      </c>
      <c r="L26" s="2" t="s">
        <v>78</v>
      </c>
      <c r="M26" s="2" t="s">
        <v>20</v>
      </c>
      <c r="N26" s="3" t="n">
        <v>0.1832931267863</v>
      </c>
      <c r="O26" s="3" t="n">
        <v>0.1611243874308</v>
      </c>
      <c r="P26" s="3" t="n">
        <v>0.204234502979</v>
      </c>
      <c r="Q26" s="3" t="n">
        <v>0.3992694136986</v>
      </c>
      <c r="R26" s="3" t="n">
        <v>0.6764641671998</v>
      </c>
      <c r="S26" s="3" t="n">
        <v>1.2135691551125</v>
      </c>
      <c r="U26" s="4" t="str">
        <f aca="false">$J$26</f>
        <v>AMS3</v>
      </c>
      <c r="V26" s="4" t="s">
        <v>78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1.06928165287942</v>
      </c>
      <c r="AA26" s="0" t="n">
        <f aca="false">Q26/G26</f>
        <v>1.08943995515204</v>
      </c>
      <c r="AB26" s="0" t="n">
        <f aca="false">R26/H26</f>
        <v>1.09679335385146</v>
      </c>
      <c r="AC26" s="0" t="n">
        <f aca="false">S26/I26</f>
        <v>1.10098650648674</v>
      </c>
    </row>
    <row r="27" customFormat="false" ht="12.8" hidden="false" customHeight="false" outlineLevel="0" collapsed="false">
      <c r="D27" s="0" t="n">
        <f aca="false">SUM($D$2:$D$26)</f>
        <v>110.86065933555</v>
      </c>
      <c r="E27" s="0" t="n">
        <f aca="false">SUM($E$2:$E$26)</f>
        <v>105.066948241968</v>
      </c>
      <c r="F27" s="0" t="n">
        <f aca="false">SUM($F$2:$F$26)</f>
        <v>90.2272294914218</v>
      </c>
      <c r="G27" s="0" t="n">
        <f aca="false">SUM($G$2:$G$26)</f>
        <v>75.836310910516</v>
      </c>
      <c r="H27" s="0" t="n">
        <f aca="false">SUM($H$2:$H$26)</f>
        <v>61.9469546426308</v>
      </c>
      <c r="I27" s="0" t="n">
        <f aca="false">SUM($I$2:$I$26)</f>
        <v>40.8059187016833</v>
      </c>
    </row>
    <row r="28" customFormat="false" ht="14.9" hidden="false" customHeight="false" outlineLevel="0" collapsed="false">
      <c r="C28" s="11" t="s">
        <v>57</v>
      </c>
      <c r="D28" s="11" t="s">
        <v>58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 customFormat="false" ht="12.8" hidden="false" customHeight="false" outlineLevel="0" collapsed="false">
      <c r="B29" s="0" t="s">
        <v>79</v>
      </c>
      <c r="D29" s="13" t="n">
        <f aca="false">D$12+D$13+D$16+D$17+D$18+D$19</f>
        <v>4.1637964998982</v>
      </c>
      <c r="E29" s="13" t="n">
        <f aca="false">E$12+E$13+E$16+E$17+E$18+E$19</f>
        <v>5.2870368800138</v>
      </c>
      <c r="F29" s="13" t="n">
        <f aca="false">$F$12+$F$13+$F$16+$F$17+$F$18+$F$19</f>
        <v>6.1002330193981</v>
      </c>
      <c r="G29" s="13" t="n">
        <f aca="false">G$12+G$13+G$16+G$17+G$18+G$19</f>
        <v>7.5244428280336</v>
      </c>
      <c r="H29" s="13" t="n">
        <f aca="false">H$12+H$13+H$16+H$17+H$18+H$19</f>
        <v>9.2211616891774</v>
      </c>
      <c r="I29" s="14" t="n">
        <f aca="false">$I12+$I13+$I16+$I17+$I18+$I19</f>
        <v>8.7681250953208</v>
      </c>
      <c r="J29" s="15"/>
      <c r="L29" s="0" t="s">
        <v>79</v>
      </c>
      <c r="N29" s="13" t="n">
        <f aca="false">$N$12+$N$13+$N$16+$N$17+$N$18+$N$19</f>
        <v>10.2119970472452</v>
      </c>
      <c r="O29" s="13" t="n">
        <f aca="false">$O$12+$O$13+$O$16+$O$17+$O$18+$O$19</f>
        <v>13.1174800765554</v>
      </c>
      <c r="P29" s="13" t="n">
        <f aca="false">$P$12+$P$13+$P$16+$P$17+$P$18+$P$19</f>
        <v>15.257379217086</v>
      </c>
      <c r="Q29" s="13" t="n">
        <f aca="false">$Q$12+$Q$13+$Q$16+$Q$17+$Q$18+$Q$19</f>
        <v>18.9461622929049</v>
      </c>
      <c r="R29" s="13" t="n">
        <f aca="false">$R$12+$R$13+$R$16+$R$17+$R$18+$R$19</f>
        <v>23.3279484273132</v>
      </c>
      <c r="S29" s="13" t="n">
        <f aca="false">$S$12+$S$13+$S$16+$S$17+$S$18+$S$19</f>
        <v>22.3317393399159</v>
      </c>
      <c r="V29" s="0" t="s">
        <v>79</v>
      </c>
      <c r="X29" s="13" t="n">
        <f aca="false">$N$29/$D$29</f>
        <v>2.45256871883505</v>
      </c>
      <c r="Y29" s="13" t="n">
        <f aca="false">$O$29/$E$29</f>
        <v>2.48106460655541</v>
      </c>
      <c r="Z29" s="13" t="n">
        <f aca="false">$P$29/$F$29</f>
        <v>2.50111416540469</v>
      </c>
      <c r="AA29" s="13" t="n">
        <f aca="false">$Q$29/$G$29</f>
        <v>2.51794886690051</v>
      </c>
      <c r="AB29" s="13" t="n">
        <f aca="false">$R$29/$H$29</f>
        <v>2.52982750044308</v>
      </c>
      <c r="AC29" s="13" t="n">
        <f aca="false">$S$29/$I$29</f>
        <v>2.5469229849188</v>
      </c>
    </row>
    <row r="30" customFormat="false" ht="12.8" hidden="false" customHeight="false" outlineLevel="0" collapsed="false">
      <c r="B30" s="0" t="s">
        <v>80</v>
      </c>
      <c r="D30" s="13" t="n">
        <f aca="false">$D$6+$D$7+$D$14+$D$15+$D$22</f>
        <v>13.8826567131125</v>
      </c>
      <c r="E30" s="13" t="n">
        <f aca="false">E$6+E$7+E$14+E$15+E$22</f>
        <v>12.5519328150197</v>
      </c>
      <c r="F30" s="13" t="n">
        <f aca="false">$F$6+$F$7+$F$14+$F$15+$F$22</f>
        <v>10.3742757878855</v>
      </c>
      <c r="G30" s="13" t="n">
        <f aca="false">$G$6+$G$7+$G$14+$G$15+$G$22</f>
        <v>8.971812506108</v>
      </c>
      <c r="H30" s="13" t="n">
        <f aca="false">$H$6+$H$7+$H$14+$H$15+$H$22</f>
        <v>7.9865806915524</v>
      </c>
      <c r="I30" s="13" t="n">
        <f aca="false">$I$6+$I$7+$I$14+$I$15+$I$22</f>
        <v>8.124950977547</v>
      </c>
      <c r="L30" s="0" t="s">
        <v>80</v>
      </c>
      <c r="N30" s="13" t="n">
        <f aca="false">$N$6+$N$7+$N$14+$N$15+$N$22</f>
        <v>12.7823483492934</v>
      </c>
      <c r="O30" s="13" t="n">
        <f aca="false">$O$6+$O$7+$O$14+$O$15+$O$22</f>
        <v>11.581342592947</v>
      </c>
      <c r="P30" s="13" t="n">
        <f aca="false">$P$6+$P$7+$P$14+$P$15+$P$22</f>
        <v>9.6233531350393</v>
      </c>
      <c r="Q30" s="13" t="n">
        <f aca="false">$Q$6+$Q$7+$Q$14+$Q$15+$Q$22</f>
        <v>8.3987223436173</v>
      </c>
      <c r="R30" s="13" t="n">
        <f aca="false">$R$6+$R$7+$R$14+$R$15+$R$22</f>
        <v>7.5726437355538</v>
      </c>
      <c r="S30" s="13" t="n">
        <f aca="false">$S$6+$S$7+$S$14+$S$15+$S$22</f>
        <v>7.8999006956756</v>
      </c>
      <c r="V30" s="0" t="s">
        <v>80</v>
      </c>
      <c r="X30" s="13" t="n">
        <f aca="false">$N$30/$D$30</f>
        <v>0.920742233525098</v>
      </c>
      <c r="Y30" s="13" t="n">
        <f aca="false">$O$30/$E$30</f>
        <v>0.922674042605511</v>
      </c>
      <c r="Z30" s="13" t="n">
        <f aca="false">$P$30/$F$30</f>
        <v>0.927616860376598</v>
      </c>
      <c r="AA30" s="13" t="n">
        <f aca="false">$Q$30/$G$30</f>
        <v>0.936123256911517</v>
      </c>
      <c r="AB30" s="13" t="n">
        <f aca="false">$R$30/$H$30</f>
        <v>0.94817094173525</v>
      </c>
      <c r="AC30" s="13" t="n">
        <f aca="false">$S$30/$I$30</f>
        <v>0.972301336648883</v>
      </c>
    </row>
    <row r="31" customFormat="false" ht="12.8" hidden="false" customHeight="false" outlineLevel="0" collapsed="false">
      <c r="B31" s="0" t="s">
        <v>13</v>
      </c>
      <c r="D31" s="13" t="n">
        <f aca="false">$D$29+$D$30</f>
        <v>18.0464532130107</v>
      </c>
      <c r="E31" s="13" t="n">
        <f aca="false">$E$29+$E$30</f>
        <v>17.8389696950335</v>
      </c>
      <c r="F31" s="13" t="n">
        <f aca="false">$F$29+$F$30</f>
        <v>16.4745088072836</v>
      </c>
      <c r="G31" s="13" t="n">
        <f aca="false">$G$29+$G$30</f>
        <v>16.4962553341416</v>
      </c>
      <c r="H31" s="13" t="n">
        <f aca="false">$H$29+$H$30</f>
        <v>17.2077423807298</v>
      </c>
      <c r="I31" s="13" t="n">
        <f aca="false">$I$29+$I$30</f>
        <v>16.8930760728678</v>
      </c>
      <c r="L31" s="0" t="s">
        <v>13</v>
      </c>
      <c r="N31" s="13" t="n">
        <f aca="false">$N$29+$N$30</f>
        <v>22.9943453965386</v>
      </c>
      <c r="O31" s="13" t="n">
        <f aca="false">$O$29+$O$30</f>
        <v>24.6988226695024</v>
      </c>
      <c r="P31" s="13" t="n">
        <f aca="false">$P$29+$P$30</f>
        <v>24.8807323521253</v>
      </c>
      <c r="Q31" s="13" t="n">
        <f aca="false">$Q$29+$Q$30</f>
        <v>27.3448846365222</v>
      </c>
      <c r="R31" s="13" t="n">
        <f aca="false">$R$29+$R$30</f>
        <v>30.900592162867</v>
      </c>
      <c r="S31" s="13" t="n">
        <f aca="false">$S$29+$S$30</f>
        <v>30.2316400355915</v>
      </c>
      <c r="V31" s="0" t="s">
        <v>13</v>
      </c>
      <c r="X31" s="13" t="n">
        <f aca="false">$N$31/$D$31</f>
        <v>1.27417532548505</v>
      </c>
      <c r="Y31" s="13" t="n">
        <f aca="false">$O$31/$E$31</f>
        <v>1.38454311497478</v>
      </c>
      <c r="Z31" s="13" t="n">
        <f aca="false">$P$31/$F$31</f>
        <v>1.51025639933648</v>
      </c>
      <c r="AA31" s="13" t="n">
        <f aca="false">$Q$31/$G$31</f>
        <v>1.65764193646589</v>
      </c>
      <c r="AB31" s="13" t="n">
        <f aca="false">$R$31/$H$31</f>
        <v>1.79573772544801</v>
      </c>
      <c r="AC31" s="13" t="n">
        <f aca="false">$S$31/$I$31</f>
        <v>1.78958763372569</v>
      </c>
    </row>
    <row r="32" customFormat="false" ht="12.8" hidden="false" customHeight="false" outlineLevel="0" collapsed="false">
      <c r="D32" s="16"/>
      <c r="E32" s="16"/>
      <c r="F32" s="16"/>
      <c r="G32" s="16"/>
      <c r="H32" s="16"/>
      <c r="I32" s="16"/>
    </row>
    <row r="33" customFormat="false" ht="12.8" hidden="false" customHeight="false" outlineLevel="0" collapsed="false">
      <c r="B33" s="0" t="s">
        <v>81</v>
      </c>
      <c r="D33" s="17" t="n">
        <f aca="false">$D$29*($X$29-1)</f>
        <v>6.048200547347</v>
      </c>
      <c r="E33" s="17" t="n">
        <f aca="false">$E$29*($Y$29-1)</f>
        <v>7.8304431965416</v>
      </c>
      <c r="F33" s="17" t="n">
        <f aca="false">$F$29*($Z$29-1)</f>
        <v>9.1571461976879</v>
      </c>
      <c r="G33" s="17" t="n">
        <f aca="false">$G$29*($AA$29-1)</f>
        <v>11.4217194648713</v>
      </c>
      <c r="H33" s="17" t="n">
        <f aca="false">H$29*(AB$29-1)</f>
        <v>14.1067867381358</v>
      </c>
      <c r="I33" s="17" t="n">
        <f aca="false">$I$29*($AC$29-1)</f>
        <v>13.5636142445951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86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86</v>
      </c>
      <c r="D3" s="3" t="n">
        <v>5912441047.0313</v>
      </c>
      <c r="E3" s="3" t="n">
        <v>18932192795.3883</v>
      </c>
      <c r="F3" s="3" t="n">
        <v>3.20209413418073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86</v>
      </c>
      <c r="D4" s="3" t="n">
        <v>6147959010.2429</v>
      </c>
      <c r="E4" s="3" t="n">
        <v>21363284430.5633</v>
      </c>
      <c r="F4" s="3" t="n">
        <v>3.47485798050551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86</v>
      </c>
      <c r="D5" s="3" t="n">
        <v>6000473613.5138</v>
      </c>
      <c r="E5" s="3" t="n">
        <v>23064620030.1447</v>
      </c>
      <c r="F5" s="3" t="n">
        <v>3.84379992575925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86</v>
      </c>
      <c r="D6" s="3" t="n">
        <v>6085659796.176</v>
      </c>
      <c r="E6" s="3" t="n">
        <v>24861975661.4985</v>
      </c>
      <c r="F6" s="3" t="n">
        <v>4.08533774384182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86</v>
      </c>
      <c r="D7" s="3" t="n">
        <v>6363135575.4704</v>
      </c>
      <c r="E7" s="3" t="n">
        <v>29949442432.1016</v>
      </c>
      <c r="F7" s="3" t="n">
        <v>4.70671134959867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87</v>
      </c>
      <c r="B11" s="0" t="n">
        <f aca="false">D$2/10^9</f>
        <v>5.4238186881371</v>
      </c>
      <c r="C11" s="0" t="n">
        <f aca="false">D$2/10^9</f>
        <v>5.4238186881371</v>
      </c>
      <c r="D11" s="0" t="n">
        <f aca="false">D$4/10^9</f>
        <v>6.1479590102429</v>
      </c>
      <c r="E11" s="0" t="n">
        <f aca="false">D$5/10^9</f>
        <v>6.0004736135138</v>
      </c>
      <c r="F11" s="0" t="n">
        <f aca="false">D$6/10^9</f>
        <v>6.085659796176</v>
      </c>
      <c r="G11" s="0" t="n">
        <f aca="false">D$7/10^9</f>
        <v>6.3631355754704</v>
      </c>
    </row>
    <row r="12" customFormat="false" ht="12.8" hidden="false" customHeight="false" outlineLevel="0" collapsed="false">
      <c r="A12" s="0" t="s">
        <v>88</v>
      </c>
      <c r="B12" s="0" t="n">
        <f aca="false">F$2</f>
        <v>3.05790913979661</v>
      </c>
      <c r="C12" s="0" t="n">
        <f aca="false">F$3</f>
        <v>3.20209413418073</v>
      </c>
      <c r="D12" s="0" t="n">
        <f aca="false">F$4</f>
        <v>3.47485798050551</v>
      </c>
      <c r="E12" s="0" t="n">
        <f aca="false">F$4</f>
        <v>3.47485798050551</v>
      </c>
      <c r="F12" s="0" t="n">
        <f aca="false">F$6</f>
        <v>4.08533774384182</v>
      </c>
      <c r="G12" s="0" t="n">
        <f aca="false">F$7</f>
        <v>4.70671134959867</v>
      </c>
    </row>
    <row r="13" customFormat="false" ht="12.8" hidden="false" customHeight="false" outlineLevel="0" collapsed="false">
      <c r="A13" s="0" t="s">
        <v>81</v>
      </c>
      <c r="B13" s="0" t="n">
        <f aca="false">B$11*(B$12-1)</f>
        <v>11.161726050917</v>
      </c>
      <c r="C13" s="0" t="n">
        <f aca="false">C$11*(C$12-1)</f>
        <v>11.9437593180065</v>
      </c>
      <c r="D13" s="0" t="n">
        <f aca="false">D$11*(D$12-1)</f>
        <v>15.2153254203204</v>
      </c>
      <c r="E13" s="0" t="n">
        <f aca="false">E$11*(E$12-1)</f>
        <v>14.8503200092174</v>
      </c>
      <c r="F13" s="0" t="n">
        <f aca="false">F$11*(F$12-1)</f>
        <v>18.7763158653225</v>
      </c>
      <c r="G13" s="0" t="n">
        <f aca="false">G$11*(G$12-1)</f>
        <v>23.5863068566312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57</v>
      </c>
      <c r="E1" s="1" t="s">
        <v>84</v>
      </c>
      <c r="F1" s="1" t="s">
        <v>85</v>
      </c>
      <c r="G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89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89</v>
      </c>
      <c r="D3" s="2" t="s">
        <v>20</v>
      </c>
      <c r="E3" s="3" t="n">
        <v>2065626832.4679</v>
      </c>
      <c r="F3" s="3" t="n">
        <v>1206401400.4825</v>
      </c>
      <c r="G3" s="3" t="n">
        <v>0.584036468504409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89</v>
      </c>
      <c r="D4" s="2" t="s">
        <v>20</v>
      </c>
      <c r="E4" s="3" t="n">
        <v>2998906452.2946</v>
      </c>
      <c r="F4" s="3" t="n">
        <v>1771897161.6668</v>
      </c>
      <c r="G4" s="3" t="n">
        <v>0.590847760626558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89</v>
      </c>
      <c r="D5" s="2" t="s">
        <v>20</v>
      </c>
      <c r="E5" s="3" t="n">
        <v>3672788056.5408</v>
      </c>
      <c r="F5" s="3" t="n">
        <v>2217148818.5038</v>
      </c>
      <c r="G5" s="3" t="n">
        <v>0.603669142997598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89</v>
      </c>
      <c r="D6" s="2" t="s">
        <v>20</v>
      </c>
      <c r="E6" s="3" t="n">
        <v>3738447960.7226</v>
      </c>
      <c r="F6" s="3" t="n">
        <v>2370416560.083</v>
      </c>
      <c r="G6" s="3" t="n">
        <v>0.634064345682326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89</v>
      </c>
      <c r="D7" s="2" t="s">
        <v>20</v>
      </c>
      <c r="E7" s="3" t="n">
        <v>3364649995.8337</v>
      </c>
      <c r="F7" s="3" t="n">
        <v>2569180077.2511</v>
      </c>
      <c r="G7" s="3" t="n">
        <v>0.763580188261009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86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86</v>
      </c>
      <c r="D9" s="2" t="s">
        <v>13</v>
      </c>
      <c r="E9" s="3" t="n">
        <v>7981170477.7701</v>
      </c>
      <c r="F9" s="3" t="n">
        <v>7875928299.2103</v>
      </c>
      <c r="G9" s="3" t="n">
        <v>0.986813691193174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86</v>
      </c>
      <c r="D10" s="2" t="s">
        <v>13</v>
      </c>
      <c r="E10" s="3" t="n">
        <v>8907878536.507</v>
      </c>
      <c r="F10" s="3" t="n">
        <v>9391404307.5737</v>
      </c>
      <c r="G10" s="3" t="n">
        <v>1.05428068749311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86</v>
      </c>
      <c r="D11" s="2" t="s">
        <v>13</v>
      </c>
      <c r="E11" s="3" t="n">
        <v>8745997727.6714</v>
      </c>
      <c r="F11" s="3" t="n">
        <v>10510442899.4594</v>
      </c>
      <c r="G11" s="3" t="n">
        <v>1.20174315460951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86</v>
      </c>
      <c r="D12" s="2" t="s">
        <v>13</v>
      </c>
      <c r="E12" s="3" t="n">
        <v>8260034444.7375</v>
      </c>
      <c r="F12" s="3" t="n">
        <v>10966005196.3801</v>
      </c>
      <c r="G12" s="3" t="n">
        <v>1.32759799850067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86</v>
      </c>
      <c r="D13" s="2" t="s">
        <v>13</v>
      </c>
      <c r="E13" s="3" t="n">
        <v>4802656385.0162</v>
      </c>
      <c r="F13" s="3" t="n">
        <v>11583144659.3385</v>
      </c>
      <c r="G13" s="3" t="n">
        <v>2.4118204032828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90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90</v>
      </c>
      <c r="D15" s="2" t="s">
        <v>16</v>
      </c>
      <c r="E15" s="3" t="n">
        <v>2384066130.7587</v>
      </c>
      <c r="F15" s="3" t="n">
        <v>1236578586.2921</v>
      </c>
      <c r="G15" s="3" t="n">
        <v>0.518684683423011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90</v>
      </c>
      <c r="D16" s="2" t="s">
        <v>16</v>
      </c>
      <c r="E16" s="3" t="n">
        <v>1207075817.3613</v>
      </c>
      <c r="F16" s="3" t="n">
        <v>629176493.449</v>
      </c>
      <c r="G16" s="3" t="n">
        <v>0.521240243901495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90</v>
      </c>
      <c r="D17" s="2" t="s">
        <v>16</v>
      </c>
      <c r="E17" s="3" t="n">
        <v>307310679.6819</v>
      </c>
      <c r="F17" s="3" t="n">
        <v>166162786.4578</v>
      </c>
      <c r="G17" s="3" t="n">
        <v>0.540699680954129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90</v>
      </c>
      <c r="D18" s="2" t="s">
        <v>16</v>
      </c>
      <c r="E18" s="3" t="n">
        <v>193435549.4565</v>
      </c>
      <c r="F18" s="3" t="n">
        <v>107213599.4041</v>
      </c>
      <c r="G18" s="3" t="n">
        <v>0.554260060807542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90</v>
      </c>
      <c r="D19" s="2" t="s">
        <v>16</v>
      </c>
      <c r="E19" s="3" t="n">
        <v>6245707.3728</v>
      </c>
      <c r="F19" s="3" t="n">
        <v>4602567.1759</v>
      </c>
      <c r="G19" s="3" t="n">
        <v>0.736916877653305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91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91</v>
      </c>
      <c r="D21" s="2" t="s">
        <v>14</v>
      </c>
      <c r="E21" s="3" t="n">
        <v>8042122608.6564</v>
      </c>
      <c r="F21" s="3" t="n">
        <v>5951971426.7509</v>
      </c>
      <c r="G21" s="3" t="n">
        <v>0.740099562812472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91</v>
      </c>
      <c r="D22" s="2" t="s">
        <v>14</v>
      </c>
      <c r="E22" s="3" t="n">
        <v>6216960245.1414</v>
      </c>
      <c r="F22" s="3" t="n">
        <v>4654334487.1603</v>
      </c>
      <c r="G22" s="3" t="n">
        <v>0.748651158063572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91</v>
      </c>
      <c r="D23" s="2" t="s">
        <v>14</v>
      </c>
      <c r="E23" s="3" t="n">
        <v>4553487741.1513</v>
      </c>
      <c r="F23" s="3" t="n">
        <v>3445310043.118</v>
      </c>
      <c r="G23" s="3" t="n">
        <v>0.756631013186145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91</v>
      </c>
      <c r="D24" s="2" t="s">
        <v>14</v>
      </c>
      <c r="E24" s="3" t="n">
        <v>3637962967.2114</v>
      </c>
      <c r="F24" s="3" t="n">
        <v>2812130205.996</v>
      </c>
      <c r="G24" s="3" t="n">
        <v>0.772995830727649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91</v>
      </c>
      <c r="D25" s="2" t="s">
        <v>14</v>
      </c>
      <c r="E25" s="3" t="n">
        <v>1606133807.2577</v>
      </c>
      <c r="F25" s="3" t="n">
        <v>1376801204.4754</v>
      </c>
      <c r="G25" s="3" t="n">
        <v>0.857214509933104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92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92</v>
      </c>
      <c r="D27" s="2" t="s">
        <v>18</v>
      </c>
      <c r="E27" s="3" t="n">
        <v>1237032323.6909</v>
      </c>
      <c r="F27" s="3" t="n">
        <v>708884672.6716</v>
      </c>
      <c r="G27" s="3" t="n">
        <v>0.573052667335741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92</v>
      </c>
      <c r="D28" s="2" t="s">
        <v>18</v>
      </c>
      <c r="E28" s="3" t="n">
        <v>1232231717.7116</v>
      </c>
      <c r="F28" s="3" t="n">
        <v>718830327.7504</v>
      </c>
      <c r="G28" s="3" t="n">
        <v>0.583356455947549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92</v>
      </c>
      <c r="D29" s="2" t="s">
        <v>18</v>
      </c>
      <c r="E29" s="3" t="n">
        <v>1196305410.4525</v>
      </c>
      <c r="F29" s="3" t="n">
        <v>717813494.0037</v>
      </c>
      <c r="G29" s="3" t="n">
        <v>0.600025284289393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92</v>
      </c>
      <c r="D30" s="2" t="s">
        <v>18</v>
      </c>
      <c r="E30" s="3" t="n">
        <v>1136715847.5508</v>
      </c>
      <c r="F30" s="3" t="n">
        <v>716352957.932</v>
      </c>
      <c r="G30" s="3" t="n">
        <v>0.630195276572834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92</v>
      </c>
      <c r="D31" s="2" t="s">
        <v>18</v>
      </c>
      <c r="E31" s="3" t="n">
        <v>900529348.5446</v>
      </c>
      <c r="F31" s="3" t="n">
        <v>683034662.9043</v>
      </c>
      <c r="G31" s="3" t="n">
        <v>0.758481291040868</v>
      </c>
    </row>
    <row r="34" customFormat="false" ht="12.8" hidden="false" customHeight="false" outlineLevel="0" collapsed="false">
      <c r="B34" s="0" t="s">
        <v>93</v>
      </c>
      <c r="C34" s="0" t="n">
        <v>2.5</v>
      </c>
    </row>
    <row r="35" customFormat="false" ht="12.8" hidden="false" customHeight="false" outlineLevel="0" collapsed="false">
      <c r="B35" s="0" t="s">
        <v>94</v>
      </c>
      <c r="C35" s="0" t="n">
        <v>0.9</v>
      </c>
    </row>
    <row r="36" customFormat="false" ht="12.8" hidden="false" customHeight="false" outlineLevel="0" collapsed="false">
      <c r="K36" s="18" t="s">
        <v>95</v>
      </c>
      <c r="L36" s="18"/>
      <c r="M36" s="18"/>
    </row>
    <row r="37" customFormat="false" ht="12.8" hidden="false" customHeight="false" outlineLevel="0" collapsed="false">
      <c r="A37" s="19" t="s">
        <v>0</v>
      </c>
      <c r="B37" s="19" t="s">
        <v>82</v>
      </c>
      <c r="C37" s="19" t="s">
        <v>83</v>
      </c>
      <c r="D37" s="19" t="s">
        <v>57</v>
      </c>
      <c r="E37" s="19" t="s">
        <v>84</v>
      </c>
      <c r="F37" s="19" t="s">
        <v>85</v>
      </c>
      <c r="G37" s="19" t="s">
        <v>59</v>
      </c>
      <c r="H37" s="0" t="s">
        <v>96</v>
      </c>
      <c r="I37" s="0" t="s">
        <v>97</v>
      </c>
      <c r="J37" s="0" t="s">
        <v>98</v>
      </c>
      <c r="K37" s="18" t="s">
        <v>99</v>
      </c>
      <c r="L37" s="18" t="s">
        <v>100</v>
      </c>
      <c r="M37" s="18"/>
    </row>
    <row r="38" customFormat="false" ht="12.8" hidden="false" customHeight="false" outlineLevel="0" collapsed="false">
      <c r="A38" s="20" t="s">
        <v>101</v>
      </c>
      <c r="B38" s="21" t="n">
        <v>2009</v>
      </c>
      <c r="C38" s="20" t="s">
        <v>86</v>
      </c>
      <c r="D38" s="20" t="s">
        <v>13</v>
      </c>
      <c r="E38" s="21" t="n">
        <f aca="false">$E8</f>
        <v>6020980789.6891</v>
      </c>
      <c r="F38" s="21" t="n">
        <f aca="false">$F8</f>
        <v>5613877039.829</v>
      </c>
      <c r="G38" s="21" t="n">
        <f aca="false">$G8</f>
        <v>0.932385808212964</v>
      </c>
      <c r="H38" s="0" t="n">
        <v>0.06</v>
      </c>
      <c r="I38" s="0" t="n">
        <f aca="false">1-$H38</f>
        <v>0.94</v>
      </c>
      <c r="J38" s="0" t="n">
        <f aca="false">$F38/($F38*$H38/C34+$F38*$I38/C35)</f>
        <v>0.935940099833611</v>
      </c>
      <c r="K38" s="22" t="n">
        <f aca="false">$H38*E$38/10^9</f>
        <v>0.361258847381346</v>
      </c>
      <c r="L38" s="22" t="n">
        <f aca="false">$I38*E$38/10^9</f>
        <v>5.65972194230775</v>
      </c>
      <c r="M38" s="18"/>
    </row>
    <row r="39" customFormat="false" ht="12.8" hidden="false" customHeight="false" outlineLevel="0" collapsed="false">
      <c r="A39" s="20" t="s">
        <v>101</v>
      </c>
      <c r="B39" s="21" t="n">
        <v>2015</v>
      </c>
      <c r="C39" s="20" t="s">
        <v>86</v>
      </c>
      <c r="D39" s="20" t="s">
        <v>13</v>
      </c>
      <c r="E39" s="21" t="n">
        <f aca="false">$E9</f>
        <v>7981170477.7701</v>
      </c>
      <c r="F39" s="21" t="n">
        <f aca="false">$F9</f>
        <v>7875928299.2103</v>
      </c>
      <c r="G39" s="21" t="n">
        <f aca="false">$G9</f>
        <v>0.986813691193174</v>
      </c>
      <c r="H39" s="0" t="n">
        <v>0.135</v>
      </c>
      <c r="I39" s="0" t="n">
        <f aca="false">1-$H39</f>
        <v>0.865</v>
      </c>
      <c r="J39" s="0" t="n">
        <f aca="false">$F39/($F39*$H39/C34+$F39*$I39/C35)</f>
        <v>0.985113835376532</v>
      </c>
      <c r="K39" s="22" t="n">
        <f aca="false">$H39*E$39/10^9</f>
        <v>1.07745801449896</v>
      </c>
      <c r="L39" s="22" t="n">
        <f aca="false">$I39*E$39/10^9</f>
        <v>6.90371246327114</v>
      </c>
      <c r="M39" s="18"/>
    </row>
    <row r="40" customFormat="false" ht="12.8" hidden="false" customHeight="false" outlineLevel="0" collapsed="false">
      <c r="A40" s="20" t="s">
        <v>101</v>
      </c>
      <c r="B40" s="21" t="n">
        <v>2020</v>
      </c>
      <c r="C40" s="20" t="s">
        <v>86</v>
      </c>
      <c r="D40" s="20" t="s">
        <v>13</v>
      </c>
      <c r="E40" s="21" t="n">
        <f aca="false">$E10</f>
        <v>8907878536.507</v>
      </c>
      <c r="F40" s="21" t="n">
        <f aca="false">$F10</f>
        <v>9391404307.5737</v>
      </c>
      <c r="G40" s="21" t="n">
        <f aca="false">$G10</f>
        <v>1.05428068749311</v>
      </c>
      <c r="H40" s="0" t="n">
        <v>0.24</v>
      </c>
      <c r="I40" s="0" t="n">
        <f aca="false">1-$H40</f>
        <v>0.76</v>
      </c>
      <c r="J40" s="0" t="n">
        <f aca="false">$F40/($F40*$H40/C34+$F40*$I40/C35)</f>
        <v>1.06332703213611</v>
      </c>
      <c r="K40" s="22" t="n">
        <f aca="false">$H40*E$40/10^9</f>
        <v>2.13789084876168</v>
      </c>
      <c r="L40" s="22" t="n">
        <f aca="false">$I40*E$40/10^9</f>
        <v>6.76998768774532</v>
      </c>
      <c r="M40" s="18"/>
    </row>
    <row r="41" customFormat="false" ht="12.8" hidden="false" customHeight="false" outlineLevel="0" collapsed="false">
      <c r="A41" s="20" t="s">
        <v>101</v>
      </c>
      <c r="B41" s="21" t="n">
        <v>2025</v>
      </c>
      <c r="C41" s="20" t="s">
        <v>86</v>
      </c>
      <c r="D41" s="20" t="s">
        <v>13</v>
      </c>
      <c r="E41" s="21" t="n">
        <f aca="false">$E11</f>
        <v>8745997727.6714</v>
      </c>
      <c r="F41" s="21" t="n">
        <f aca="false">$F11</f>
        <v>10510442899.4594</v>
      </c>
      <c r="G41" s="21" t="n">
        <f aca="false">$G11</f>
        <v>1.20174315460951</v>
      </c>
      <c r="H41" s="0" t="n">
        <v>0.4</v>
      </c>
      <c r="I41" s="0" t="n">
        <f aca="false">1-$H41</f>
        <v>0.6</v>
      </c>
      <c r="J41" s="0" t="n">
        <f aca="false">$F41/($F41*$H41/C34+$F41*$I41/C35)</f>
        <v>1.20967741935484</v>
      </c>
      <c r="K41" s="22" t="n">
        <f aca="false">$H41*E$41/10^9</f>
        <v>3.49839909106856</v>
      </c>
      <c r="L41" s="22" t="n">
        <f aca="false">$I41*E$41/10^9</f>
        <v>5.24759863660284</v>
      </c>
      <c r="M41" s="18"/>
    </row>
    <row r="42" customFormat="false" ht="12.8" hidden="false" customHeight="false" outlineLevel="0" collapsed="false">
      <c r="A42" s="20" t="s">
        <v>101</v>
      </c>
      <c r="B42" s="21" t="n">
        <v>2030</v>
      </c>
      <c r="C42" s="20" t="s">
        <v>86</v>
      </c>
      <c r="D42" s="20" t="s">
        <v>13</v>
      </c>
      <c r="E42" s="21" t="n">
        <f aca="false">$E12</f>
        <v>8260034444.7375</v>
      </c>
      <c r="F42" s="21" t="n">
        <f aca="false">$F12</f>
        <v>10966005196.3801</v>
      </c>
      <c r="G42" s="21" t="n">
        <f aca="false">$G12</f>
        <v>1.32759799850067</v>
      </c>
      <c r="H42" s="0" t="n">
        <v>0.5</v>
      </c>
      <c r="I42" s="0" t="n">
        <f aca="false">1-$H42</f>
        <v>0.5</v>
      </c>
      <c r="J42" s="0" t="n">
        <f aca="false">$F42/($F42*$H42/C34+$F42*$I42/C35)</f>
        <v>1.32352941176471</v>
      </c>
      <c r="K42" s="22" t="n">
        <f aca="false">$H42*E$42/10^9</f>
        <v>4.13001722236875</v>
      </c>
      <c r="L42" s="22" t="n">
        <f aca="false">$I42*E$42/10^9</f>
        <v>4.13001722236875</v>
      </c>
      <c r="M42" s="18"/>
    </row>
    <row r="43" customFormat="false" ht="12.8" hidden="false" customHeight="false" outlineLevel="0" collapsed="false">
      <c r="A43" s="20" t="s">
        <v>101</v>
      </c>
      <c r="B43" s="21" t="n">
        <v>2050</v>
      </c>
      <c r="C43" s="20" t="s">
        <v>86</v>
      </c>
      <c r="D43" s="20" t="s">
        <v>13</v>
      </c>
      <c r="E43" s="21" t="n">
        <f aca="false">$E13</f>
        <v>4802656385.0162</v>
      </c>
      <c r="F43" s="21" t="n">
        <f aca="false">$F13</f>
        <v>11583144659.3385</v>
      </c>
      <c r="G43" s="21" t="n">
        <f aca="false">$G13</f>
        <v>2.4118204032828</v>
      </c>
      <c r="H43" s="0" t="n">
        <v>0.975</v>
      </c>
      <c r="I43" s="0" t="n">
        <f aca="false">1-$H43</f>
        <v>0.025</v>
      </c>
      <c r="J43" s="0" t="n">
        <f aca="false">$F43/($F43*$H43/C34+$F43*$I43/C35)</f>
        <v>2.3936170212766</v>
      </c>
      <c r="K43" s="22" t="n">
        <f aca="false">$K47</f>
        <v>4.13001722236875</v>
      </c>
      <c r="L43" s="22" t="n">
        <f aca="false">$I43*E$43/10^9</f>
        <v>0.120066409625405</v>
      </c>
      <c r="M43" s="18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99</v>
      </c>
      <c r="F47" s="17" t="n">
        <f aca="false">$K38</f>
        <v>0.361258847381346</v>
      </c>
      <c r="G47" s="17" t="n">
        <f aca="false">$K39</f>
        <v>1.07745801449896</v>
      </c>
      <c r="H47" s="17" t="n">
        <f aca="false">$K40</f>
        <v>2.13789084876168</v>
      </c>
      <c r="I47" s="17" t="n">
        <f aca="false">$K41</f>
        <v>3.49839909106856</v>
      </c>
      <c r="J47" s="17" t="n">
        <f aca="false">$K42</f>
        <v>4.13001722236875</v>
      </c>
      <c r="K47" s="17" t="n">
        <f aca="false">$L42</f>
        <v>4.13001722236875</v>
      </c>
    </row>
    <row r="48" customFormat="false" ht="12.8" hidden="false" customHeight="false" outlineLevel="0" collapsed="false">
      <c r="E48" s="0" t="s">
        <v>100</v>
      </c>
      <c r="F48" s="17" t="n">
        <f aca="false">$L38</f>
        <v>5.65972194230775</v>
      </c>
      <c r="G48" s="17" t="n">
        <f aca="false">$L39</f>
        <v>6.90371246327114</v>
      </c>
      <c r="H48" s="17" t="n">
        <f aca="false">$L40</f>
        <v>6.76998768774532</v>
      </c>
      <c r="I48" s="17" t="n">
        <f aca="false">$L41</f>
        <v>5.24759863660284</v>
      </c>
      <c r="J48" s="17" t="n">
        <f aca="false">$L42</f>
        <v>4.13001722236875</v>
      </c>
      <c r="K48" s="17" t="n">
        <f aca="false">$L43</f>
        <v>0.120066409625405</v>
      </c>
    </row>
    <row r="49" customFormat="false" ht="12.8" hidden="false" customHeight="false" outlineLevel="0" collapsed="false">
      <c r="F49" s="17"/>
      <c r="G49" s="17"/>
      <c r="H49" s="17"/>
      <c r="I49" s="17"/>
      <c r="J49" s="17"/>
      <c r="K49" s="17"/>
    </row>
    <row r="50" customFormat="false" ht="12.8" hidden="false" customHeight="false" outlineLevel="0" collapsed="false">
      <c r="E50" s="0" t="s">
        <v>81</v>
      </c>
      <c r="F50" s="17" t="n">
        <f aca="false">$F47*(C34-1)</f>
        <v>0.541888271072019</v>
      </c>
      <c r="G50" s="17" t="n">
        <f aca="false">$G47*(C34-1)</f>
        <v>1.61618702174845</v>
      </c>
      <c r="H50" s="17" t="n">
        <f aca="false">$H47*(C34-1)</f>
        <v>3.20683627314252</v>
      </c>
      <c r="I50" s="17" t="n">
        <f aca="false">$I47*(C34-1)</f>
        <v>5.24759863660284</v>
      </c>
      <c r="J50" s="17" t="n">
        <f aca="false">$J47*(C34-1)</f>
        <v>6.19502583355312</v>
      </c>
      <c r="K50" s="17" t="n">
        <f aca="false">$K47*(C34-1)</f>
        <v>6.19502583355312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80" zoomScaleNormal="80" zoomScalePageLayoutView="100" workbookViewId="0">
      <selection pane="topLeft" activeCell="A76" activeCellId="0" sqref="A76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3" t="n">
        <v>2015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customFormat="false" ht="41.95" hidden="false" customHeight="false" outlineLevel="0" collapsed="false">
      <c r="A2" s="0" t="s">
        <v>95</v>
      </c>
      <c r="B2" s="24" t="s">
        <v>102</v>
      </c>
      <c r="C2" s="25" t="s">
        <v>103</v>
      </c>
      <c r="D2" s="26" t="s">
        <v>104</v>
      </c>
      <c r="E2" s="26" t="s">
        <v>105</v>
      </c>
      <c r="F2" s="0" t="s">
        <v>106</v>
      </c>
      <c r="G2" s="27" t="s">
        <v>107</v>
      </c>
      <c r="H2" s="27" t="s">
        <v>108</v>
      </c>
      <c r="I2" s="26" t="s">
        <v>109</v>
      </c>
      <c r="J2" s="26" t="s">
        <v>110</v>
      </c>
      <c r="K2" s="28" t="s">
        <v>111</v>
      </c>
      <c r="L2" s="28" t="s">
        <v>112</v>
      </c>
    </row>
    <row r="3" customFormat="false" ht="13.8" hidden="false" customHeight="false" outlineLevel="0" collapsed="false">
      <c r="A3" s="0" t="s">
        <v>19</v>
      </c>
      <c r="B3" s="29" t="n">
        <f aca="false">D$147</f>
        <v>12.5519328150197</v>
      </c>
      <c r="C3" s="29" t="n">
        <f aca="false">D$146</f>
        <v>5.2870368800138</v>
      </c>
      <c r="D3" s="29" t="n">
        <f aca="false">$D$104</f>
        <v>6.0440913051639</v>
      </c>
      <c r="E3" s="29"/>
      <c r="F3" s="29" t="n">
        <f aca="false">$D$105*0.8</f>
        <v>3.92014737444256</v>
      </c>
      <c r="G3" s="29" t="n">
        <f aca="false">$D$102</f>
        <v>55.1774071232783</v>
      </c>
      <c r="H3" s="29" t="n">
        <f aca="false">$D$103</f>
        <v>21.1062959004395</v>
      </c>
      <c r="I3" s="29" t="n">
        <f aca="false">$D$105*0.2</f>
        <v>0.98003684361064</v>
      </c>
      <c r="J3" s="30" t="n">
        <f aca="false">D$150</f>
        <v>7.8304431965416</v>
      </c>
      <c r="K3" s="31" t="n">
        <f aca="false">SUM($B$3:$I$3)</f>
        <v>105.066948241968</v>
      </c>
      <c r="L3" s="31" t="n">
        <f aca="false">SUM($B$3:$J$3)</f>
        <v>112.89739143851</v>
      </c>
    </row>
    <row r="4" customFormat="false" ht="13.8" hidden="false" customHeight="false" outlineLevel="0" collapsed="false">
      <c r="A4" s="0" t="s">
        <v>24</v>
      </c>
      <c r="B4" s="32" t="n">
        <f aca="false">D$157</f>
        <v>6.90371246327114</v>
      </c>
      <c r="C4" s="29" t="n">
        <f aca="false">D$156</f>
        <v>1.07745801449896</v>
      </c>
      <c r="D4" s="33" t="n">
        <f aca="false">D$124</f>
        <v>1.2370323236909</v>
      </c>
      <c r="E4" s="30" t="n">
        <f aca="false">D$125/2</f>
        <v>1.03281341623395</v>
      </c>
      <c r="F4" s="34" t="n">
        <v>0</v>
      </c>
      <c r="G4" s="32" t="n">
        <f aca="false">D$122</f>
        <v>8.0421226086564</v>
      </c>
      <c r="H4" s="32" t="n">
        <f aca="false">D$123</f>
        <v>2.3840661307587</v>
      </c>
      <c r="I4" s="30" t="n">
        <f aca="false">D$125/2</f>
        <v>1.03281341623395</v>
      </c>
      <c r="J4" s="30" t="n">
        <f aca="false">D$159</f>
        <v>1.61618702174845</v>
      </c>
      <c r="K4" s="31" t="n">
        <f aca="false">SUM($B$4:$I$4)</f>
        <v>21.710018373344</v>
      </c>
      <c r="L4" s="31" t="n">
        <f aca="false">SUM($B$4:$J$4)</f>
        <v>23.3262053950924</v>
      </c>
      <c r="M4" s="0" t="n">
        <f aca="false">SUM(D$121:D$125)</f>
        <v>21.710018373344</v>
      </c>
      <c r="N4" s="0" t="s">
        <v>113</v>
      </c>
    </row>
    <row r="5" customFormat="false" ht="13.8" hidden="false" customHeight="false" outlineLevel="0" collapsed="false">
      <c r="A5" s="0" t="s">
        <v>22</v>
      </c>
      <c r="B5" s="32" t="n">
        <f aca="false">D$111</f>
        <v>8.9358473663911</v>
      </c>
      <c r="C5" s="32" t="n">
        <v>0</v>
      </c>
      <c r="D5" s="33" t="n">
        <f aca="false">D$114</f>
        <v>0</v>
      </c>
      <c r="E5" s="33" t="n">
        <v>0</v>
      </c>
      <c r="F5" s="33" t="n">
        <v>0</v>
      </c>
      <c r="G5" s="33" t="n">
        <f aca="false">D$112</f>
        <v>4.1110437237771</v>
      </c>
      <c r="H5" s="30" t="n">
        <f aca="false">D$115</f>
        <v>1.4519374850925</v>
      </c>
      <c r="I5" s="33" t="n">
        <v>0</v>
      </c>
      <c r="J5" s="33" t="n">
        <v>0</v>
      </c>
      <c r="K5" s="31" t="n">
        <f aca="false">SUM($B$5:$I$5)</f>
        <v>14.4988285752607</v>
      </c>
      <c r="L5" s="31" t="n">
        <f aca="false">SUM($B$5:$J$5)</f>
        <v>14.4988285752607</v>
      </c>
      <c r="M5" s="0" t="n">
        <f aca="false">SUM(D$111:D$115)</f>
        <v>14.4988285752607</v>
      </c>
      <c r="N5" s="0" t="s">
        <v>114</v>
      </c>
    </row>
    <row r="6" customFormat="false" ht="13.8" hidden="false" customHeight="false" outlineLevel="0" collapsed="false">
      <c r="A6" s="0" t="s">
        <v>23</v>
      </c>
      <c r="B6" s="32" t="n">
        <f aca="false">D$116</f>
        <v>24.9401523606955</v>
      </c>
      <c r="C6" s="32" t="n">
        <v>0</v>
      </c>
      <c r="D6" s="33" t="n">
        <v>0</v>
      </c>
      <c r="E6" s="33" t="n">
        <v>0</v>
      </c>
      <c r="F6" s="33" t="n">
        <v>0</v>
      </c>
      <c r="G6" s="33" t="n">
        <v>0</v>
      </c>
      <c r="H6" s="33" t="n">
        <v>0</v>
      </c>
      <c r="I6" s="33" t="n">
        <v>0</v>
      </c>
      <c r="J6" s="33" t="n">
        <v>0</v>
      </c>
      <c r="K6" s="31" t="n">
        <f aca="false">SUM($B$6:$I$6)</f>
        <v>24.9401523606955</v>
      </c>
      <c r="L6" s="31" t="n">
        <f aca="false">SUM($B$6:$J$6)</f>
        <v>24.9401523606955</v>
      </c>
      <c r="M6" s="0" t="n">
        <f aca="false">SUM(D$116:D$120)</f>
        <v>24.9401523606955</v>
      </c>
    </row>
    <row r="7" customFormat="false" ht="13.8" hidden="false" customHeight="false" outlineLevel="0" collapsed="false">
      <c r="A7" s="0" t="s">
        <v>115</v>
      </c>
      <c r="B7" s="32" t="n">
        <f aca="false">D$86+D$91+D$96+D$126+D$131+D$136</f>
        <v>43.8804507163736</v>
      </c>
      <c r="C7" s="32" t="n">
        <v>0</v>
      </c>
      <c r="D7" s="33" t="n">
        <v>0</v>
      </c>
      <c r="E7" s="33" t="n">
        <v>0</v>
      </c>
      <c r="F7" s="33" t="n">
        <v>0</v>
      </c>
      <c r="G7" s="33" t="n">
        <v>0</v>
      </c>
      <c r="H7" s="33" t="n">
        <v>0</v>
      </c>
      <c r="I7" s="33" t="n">
        <v>0</v>
      </c>
      <c r="J7" s="33" t="n">
        <v>0</v>
      </c>
      <c r="K7" s="31" t="n">
        <f aca="false">SUM($B$7:$I$7)</f>
        <v>43.8804507163736</v>
      </c>
      <c r="L7" s="31" t="n">
        <f aca="false">SUM($B$7:$J$7)</f>
        <v>43.8804507163736</v>
      </c>
      <c r="M7" s="0" t="n">
        <f aca="false">D$86+SUM(D$91:D$95)+SUM(D$96:D$100)+SUM(D$126:D$140)</f>
        <v>43.8804507163736</v>
      </c>
    </row>
    <row r="8" customFormat="false" ht="13.8" hidden="false" customHeight="false" outlineLevel="0" collapsed="false">
      <c r="A8" s="35" t="s">
        <v>21</v>
      </c>
      <c r="C8" s="32" t="n">
        <f aca="false">D$106</f>
        <v>5.9124410470313</v>
      </c>
      <c r="D8" s="33" t="n">
        <v>0</v>
      </c>
      <c r="E8" s="33" t="n">
        <v>0</v>
      </c>
      <c r="F8" s="33" t="n">
        <v>0</v>
      </c>
      <c r="G8" s="33" t="n">
        <v>0</v>
      </c>
      <c r="H8" s="33" t="n">
        <v>0</v>
      </c>
      <c r="I8" s="33" t="n">
        <v>0</v>
      </c>
      <c r="J8" s="33" t="n">
        <f aca="false">D$165</f>
        <v>11.9437593180065</v>
      </c>
      <c r="K8" s="31" t="n">
        <f aca="false">SUM($B$8:$I$8)</f>
        <v>5.9124410470313</v>
      </c>
      <c r="L8" s="31" t="n">
        <f aca="false">SUM($B$8:$J$8)</f>
        <v>17.8562003650378</v>
      </c>
      <c r="M8" s="0" t="n">
        <f aca="false">SUM(D$106:D$110)</f>
        <v>5.9124410470313</v>
      </c>
    </row>
    <row r="9" customFormat="false" ht="13.8" hidden="false" customHeight="false" outlineLevel="0" collapsed="false">
      <c r="A9" s="35" t="s">
        <v>116</v>
      </c>
      <c r="B9" s="32" t="n">
        <v>0</v>
      </c>
      <c r="C9" s="32" t="n">
        <v>0</v>
      </c>
      <c r="D9" s="33" t="n">
        <v>0</v>
      </c>
      <c r="E9" s="33" t="n">
        <f aca="false">D$90</f>
        <v>1.2866889215937</v>
      </c>
      <c r="F9" s="33" t="n">
        <v>0</v>
      </c>
      <c r="G9" s="33" t="n">
        <f aca="false">D$87</f>
        <v>2.5572921097845</v>
      </c>
      <c r="H9" s="33" t="n">
        <v>0</v>
      </c>
      <c r="I9" s="33" t="n">
        <v>0</v>
      </c>
      <c r="J9" s="33" t="n">
        <v>0</v>
      </c>
      <c r="K9" s="31" t="n">
        <f aca="false">SUM($B$9:$I$9)</f>
        <v>3.8439810313782</v>
      </c>
      <c r="L9" s="31" t="n">
        <f aca="false">SUM($B$9:$J$9)</f>
        <v>3.8439810313782</v>
      </c>
      <c r="M9" s="0" t="n">
        <f aca="false">SUM(D$87:D$90)</f>
        <v>7.2500902424853</v>
      </c>
      <c r="N9" s="0" t="s">
        <v>117</v>
      </c>
    </row>
    <row r="10" customFormat="false" ht="13.8" hidden="false" customHeight="false" outlineLevel="0" collapsed="false">
      <c r="A10" s="35" t="s">
        <v>118</v>
      </c>
      <c r="B10" s="32" t="n">
        <f aca="false">SUM($B$3:$B$9)</f>
        <v>97.212095721751</v>
      </c>
      <c r="C10" s="32" t="n">
        <f aca="false">SUM($C$3:$C$9)</f>
        <v>12.2769359415441</v>
      </c>
      <c r="D10" s="32" t="n">
        <f aca="false">SUM($D$3:$D$9)</f>
        <v>7.2811236288548</v>
      </c>
      <c r="E10" s="32" t="n">
        <f aca="false">SUM($E$3:$E$9)</f>
        <v>2.31950233782765</v>
      </c>
      <c r="F10" s="32" t="n">
        <f aca="false">SUM($F$3:$F$9)</f>
        <v>3.92014737444256</v>
      </c>
      <c r="G10" s="32" t="n">
        <f aca="false">SUM($G$3:$G$9)</f>
        <v>69.8878655654963</v>
      </c>
      <c r="H10" s="32" t="n">
        <f aca="false">SUM($H$3:$H$9)</f>
        <v>24.9422995162907</v>
      </c>
      <c r="I10" s="32" t="n">
        <f aca="false">SUM($I$3:$I$9)</f>
        <v>2.01285025984459</v>
      </c>
      <c r="J10" s="32" t="n">
        <f aca="false">SUM($J$3:$J$9)</f>
        <v>21.3903895362966</v>
      </c>
      <c r="K10" s="31" t="n">
        <f aca="false">SUM($B$10:$I$10)</f>
        <v>219.852820346052</v>
      </c>
      <c r="L10" s="31" t="n">
        <f aca="false">SUM($B$10:$J$10)</f>
        <v>241.243209882348</v>
      </c>
    </row>
    <row r="11" customFormat="false" ht="13.8" hidden="false" customHeight="false" outlineLevel="0" collapsed="false">
      <c r="A11" s="35" t="s">
        <v>119</v>
      </c>
      <c r="B11" s="32" t="n">
        <f aca="false">B$80*11.63</f>
        <v>27.6799518849621</v>
      </c>
      <c r="C11" s="32" t="n">
        <v>0</v>
      </c>
      <c r="D11" s="33" t="n">
        <v>0</v>
      </c>
      <c r="E11" s="33" t="n">
        <v>0</v>
      </c>
      <c r="F11" s="33" t="n">
        <v>0</v>
      </c>
      <c r="G11" s="33" t="n">
        <v>0</v>
      </c>
      <c r="H11" s="33" t="n">
        <v>0</v>
      </c>
      <c r="I11" s="33" t="n">
        <v>0</v>
      </c>
      <c r="J11" s="33" t="n">
        <v>0</v>
      </c>
      <c r="K11" s="31" t="n">
        <f aca="false">SUM($B$11:$I$11)</f>
        <v>27.6799518849621</v>
      </c>
      <c r="L11" s="31" t="n">
        <f aca="false">SUM($B$11:$J$11)</f>
        <v>27.6799518849621</v>
      </c>
    </row>
    <row r="12" customFormat="false" ht="13.8" hidden="false" customHeight="false" outlineLevel="0" collapsed="false">
      <c r="A12" s="0" t="s">
        <v>112</v>
      </c>
      <c r="B12" s="33" t="n">
        <f aca="false">$B$10+$B$11</f>
        <v>124.892047606713</v>
      </c>
      <c r="C12" s="33" t="n">
        <f aca="false">$C$10+$C$11</f>
        <v>12.2769359415441</v>
      </c>
      <c r="D12" s="33" t="n">
        <f aca="false">$D$10+$D$11</f>
        <v>7.2811236288548</v>
      </c>
      <c r="E12" s="33" t="n">
        <f aca="false">$E$10+$E$11</f>
        <v>2.31950233782765</v>
      </c>
      <c r="F12" s="33" t="n">
        <f aca="false">$F$10+$F$11</f>
        <v>3.92014737444256</v>
      </c>
      <c r="G12" s="33" t="n">
        <f aca="false">$G$10+$G$11</f>
        <v>69.8878655654963</v>
      </c>
      <c r="H12" s="33" t="n">
        <f aca="false">$H$10+$H$11</f>
        <v>24.9422995162907</v>
      </c>
      <c r="I12" s="33" t="n">
        <f aca="false">$I$10+$I$11</f>
        <v>2.01285025984459</v>
      </c>
      <c r="J12" s="33" t="n">
        <f aca="false">$J$10+$J$11</f>
        <v>21.3903895362966</v>
      </c>
      <c r="K12" s="31" t="n">
        <f aca="false">SUM($B$12:$I$12)</f>
        <v>247.532772231014</v>
      </c>
      <c r="L12" s="31" t="n">
        <f aca="false">SUM($B$12:$J$12)</f>
        <v>268.92316176731</v>
      </c>
      <c r="M12" s="36"/>
    </row>
    <row r="13" customFormat="false" ht="13.8" hidden="false" customHeight="false" outlineLevel="0" collapsed="false">
      <c r="A13" s="0" t="s">
        <v>120</v>
      </c>
      <c r="B13" s="33"/>
      <c r="C13" s="33"/>
      <c r="D13" s="33"/>
      <c r="E13" s="33"/>
      <c r="F13" s="33"/>
      <c r="G13" s="33"/>
      <c r="H13" s="33"/>
      <c r="I13" s="33"/>
      <c r="J13" s="33"/>
      <c r="K13" s="37"/>
      <c r="L13" s="37"/>
    </row>
    <row r="14" customFormat="false" ht="13.8" hidden="false" customHeight="false" outlineLevel="0" collapsed="false">
      <c r="A14" s="38" t="s">
        <v>121</v>
      </c>
      <c r="B14" s="28"/>
      <c r="C14" s="28"/>
      <c r="D14" s="28"/>
      <c r="E14" s="28"/>
      <c r="F14" s="28"/>
      <c r="G14" s="28"/>
      <c r="H14" s="28"/>
      <c r="I14" s="28"/>
      <c r="J14" s="28"/>
      <c r="K14" s="39"/>
      <c r="L14" s="39"/>
    </row>
    <row r="15" customFormat="false" ht="12.8" hidden="false" customHeight="false" outlineLevel="0" collapsed="false">
      <c r="B15" s="40"/>
    </row>
    <row r="17" customFormat="false" ht="12.8" hidden="false" customHeight="false" outlineLevel="0" collapsed="false">
      <c r="A17" s="23" t="n">
        <v>2020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customFormat="false" ht="41.95" hidden="false" customHeight="false" outlineLevel="0" collapsed="false">
      <c r="A18" s="0" t="s">
        <v>95</v>
      </c>
      <c r="B18" s="24" t="s">
        <v>102</v>
      </c>
      <c r="C18" s="25" t="s">
        <v>103</v>
      </c>
      <c r="D18" s="26" t="s">
        <v>104</v>
      </c>
      <c r="E18" s="26" t="s">
        <v>105</v>
      </c>
      <c r="F18" s="0" t="s">
        <v>106</v>
      </c>
      <c r="G18" s="27" t="s">
        <v>107</v>
      </c>
      <c r="H18" s="27" t="s">
        <v>108</v>
      </c>
      <c r="I18" s="26" t="s">
        <v>109</v>
      </c>
      <c r="J18" s="26" t="s">
        <v>110</v>
      </c>
      <c r="K18" s="28" t="s">
        <v>111</v>
      </c>
      <c r="L18" s="28" t="s">
        <v>112</v>
      </c>
    </row>
    <row r="19" customFormat="false" ht="13.8" hidden="false" customHeight="false" outlineLevel="0" collapsed="false">
      <c r="A19" s="0" t="s">
        <v>19</v>
      </c>
      <c r="B19" s="29" t="n">
        <f aca="false">E$147</f>
        <v>10.3742757878855</v>
      </c>
      <c r="C19" s="29" t="n">
        <f aca="false">E$146</f>
        <v>6.1002330193981</v>
      </c>
      <c r="D19" s="29" t="n">
        <f aca="false">$E$104</f>
        <v>4.8012381348691</v>
      </c>
      <c r="E19" s="29"/>
      <c r="F19" s="29" t="n">
        <f aca="false">$E$105*0.8</f>
        <v>4.72070154653312</v>
      </c>
      <c r="G19" s="29" t="n">
        <f aca="false">$E$102</f>
        <v>48.6175763036466</v>
      </c>
      <c r="H19" s="29" t="n">
        <f aca="false">$E$103</f>
        <v>14.4330293124561</v>
      </c>
      <c r="I19" s="30" t="n">
        <f aca="false">$E$105*0.2</f>
        <v>1.18017538663328</v>
      </c>
      <c r="J19" s="30" t="n">
        <f aca="false">E$150</f>
        <v>9.1571461976879</v>
      </c>
      <c r="K19" s="31" t="n">
        <f aca="false">SUM($B$19:$I$19)</f>
        <v>90.2272294914218</v>
      </c>
      <c r="L19" s="31" t="n">
        <f aca="false">SUM($B$19:$J$19)</f>
        <v>99.3843756891097</v>
      </c>
    </row>
    <row r="20" customFormat="false" ht="13.8" hidden="false" customHeight="false" outlineLevel="0" collapsed="false">
      <c r="A20" s="0" t="s">
        <v>24</v>
      </c>
      <c r="B20" s="32" t="n">
        <f aca="false">E$157</f>
        <v>6.76998768774532</v>
      </c>
      <c r="C20" s="29" t="n">
        <f aca="false">E$156</f>
        <v>2.13789084876168</v>
      </c>
      <c r="D20" s="33" t="n">
        <f aca="false">E$124</f>
        <v>1.2322317177116</v>
      </c>
      <c r="E20" s="30" t="n">
        <f aca="false">0.3*E$125</f>
        <v>0.89967193568838</v>
      </c>
      <c r="F20" s="34" t="n">
        <v>0</v>
      </c>
      <c r="G20" s="32" t="n">
        <f aca="false">E$122</f>
        <v>6.2169602451414</v>
      </c>
      <c r="H20" s="32" t="n">
        <f aca="false">E$123</f>
        <v>1.2070758173613</v>
      </c>
      <c r="I20" s="30" t="n">
        <f aca="false">0.7*E$125</f>
        <v>2.09923451660622</v>
      </c>
      <c r="J20" s="30" t="n">
        <f aca="false">E$159</f>
        <v>3.20683627314252</v>
      </c>
      <c r="K20" s="31" t="n">
        <f aca="false">SUM($B$20:$I$20)</f>
        <v>20.5630527690159</v>
      </c>
      <c r="L20" s="31" t="n">
        <f aca="false">SUM($B$20:$J$20)</f>
        <v>23.7698890421584</v>
      </c>
      <c r="N20" s="0" t="s">
        <v>122</v>
      </c>
    </row>
    <row r="21" customFormat="false" ht="13.8" hidden="false" customHeight="false" outlineLevel="0" collapsed="false">
      <c r="A21" s="0" t="s">
        <v>22</v>
      </c>
      <c r="B21" s="32" t="n">
        <f aca="false">E$111</f>
        <v>10.5272361865745</v>
      </c>
      <c r="C21" s="32" t="n">
        <v>0</v>
      </c>
      <c r="D21" s="33" t="n">
        <v>0</v>
      </c>
      <c r="E21" s="33" t="n">
        <v>0</v>
      </c>
      <c r="F21" s="33" t="n">
        <v>0</v>
      </c>
      <c r="G21" s="33" t="n">
        <f aca="false">E$112</f>
        <v>3.609606004083</v>
      </c>
      <c r="H21" s="30" t="n">
        <f aca="false">E$115</f>
        <v>1.1084107534645</v>
      </c>
      <c r="I21" s="33" t="n">
        <v>0</v>
      </c>
      <c r="J21" s="33"/>
      <c r="K21" s="31" t="n">
        <f aca="false">SUM($B$21:$I$21)</f>
        <v>15.245252944122</v>
      </c>
      <c r="L21" s="31" t="n">
        <f aca="false">SUM($B$21:$J$21)</f>
        <v>15.245252944122</v>
      </c>
      <c r="N21" s="0" t="s">
        <v>114</v>
      </c>
    </row>
    <row r="22" customFormat="false" ht="13.8" hidden="false" customHeight="false" outlineLevel="0" collapsed="false">
      <c r="A22" s="0" t="s">
        <v>23</v>
      </c>
      <c r="B22" s="32" t="n">
        <f aca="false">E$116</f>
        <v>23.3892351204507</v>
      </c>
      <c r="C22" s="32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/>
      <c r="K22" s="31" t="n">
        <f aca="false">SUM($B$22:$I$22)</f>
        <v>23.3892351204507</v>
      </c>
      <c r="L22" s="31" t="n">
        <f aca="false">SUM($B$22:$J$22)</f>
        <v>23.3892351204507</v>
      </c>
    </row>
    <row r="23" customFormat="false" ht="13.8" hidden="false" customHeight="false" outlineLevel="0" collapsed="false">
      <c r="A23" s="0" t="s">
        <v>115</v>
      </c>
      <c r="B23" s="32" t="n">
        <f aca="false">E$86+E$91+E$96+E$126+E$131+E$136</f>
        <v>46.6814996815285</v>
      </c>
      <c r="C23" s="32" t="n">
        <v>0</v>
      </c>
      <c r="D23" s="33" t="n">
        <v>0</v>
      </c>
      <c r="E23" s="33" t="n">
        <v>0</v>
      </c>
      <c r="F23" s="33" t="n">
        <v>0</v>
      </c>
      <c r="G23" s="33" t="n">
        <v>0</v>
      </c>
      <c r="H23" s="33" t="n">
        <v>0</v>
      </c>
      <c r="I23" s="33" t="n">
        <v>0</v>
      </c>
      <c r="J23" s="33"/>
      <c r="K23" s="31" t="n">
        <f aca="false">SUM($B$23:$I$23)</f>
        <v>46.6814996815285</v>
      </c>
      <c r="L23" s="31" t="n">
        <f aca="false">SUM($B$23:$J$23)</f>
        <v>46.6814996815285</v>
      </c>
    </row>
    <row r="24" customFormat="false" ht="13.8" hidden="false" customHeight="false" outlineLevel="0" collapsed="false">
      <c r="A24" s="35" t="s">
        <v>21</v>
      </c>
      <c r="C24" s="32" t="n">
        <f aca="false">E$106</f>
        <v>6.1479590102429</v>
      </c>
      <c r="D24" s="33" t="n">
        <v>0</v>
      </c>
      <c r="E24" s="33" t="n">
        <v>0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f aca="false">E$165</f>
        <v>15.2153254203204</v>
      </c>
      <c r="K24" s="31" t="n">
        <f aca="false">SUM($B$24:$I$24)</f>
        <v>6.1479590102429</v>
      </c>
      <c r="L24" s="31" t="n">
        <f aca="false">SUM($B$24:$J$24)</f>
        <v>21.3632844305633</v>
      </c>
    </row>
    <row r="25" customFormat="false" ht="13.8" hidden="false" customHeight="false" outlineLevel="0" collapsed="false">
      <c r="A25" s="35" t="s">
        <v>116</v>
      </c>
      <c r="B25" s="32" t="n">
        <f aca="false">0.2*E$90</f>
        <v>0.2250335668319</v>
      </c>
      <c r="C25" s="32" t="n">
        <v>0</v>
      </c>
      <c r="D25" s="33" t="n">
        <f aca="false">E$89</f>
        <v>0</v>
      </c>
      <c r="E25" s="33" t="n">
        <f aca="false">0.8*E$90</f>
        <v>0.9001342673276</v>
      </c>
      <c r="F25" s="33" t="n">
        <v>0</v>
      </c>
      <c r="G25" s="33" t="n">
        <f aca="false">E$87</f>
        <v>2.2363983456958</v>
      </c>
      <c r="H25" s="33" t="n">
        <v>0</v>
      </c>
      <c r="I25" s="33" t="n">
        <v>0</v>
      </c>
      <c r="J25" s="33"/>
      <c r="K25" s="31" t="n">
        <f aca="false">SUM($B$25:$I$25)</f>
        <v>3.3615661798553</v>
      </c>
      <c r="L25" s="31" t="n">
        <f aca="false">SUM($B$25:$J$25)</f>
        <v>3.3615661798553</v>
      </c>
      <c r="N25" s="0" t="s">
        <v>123</v>
      </c>
    </row>
    <row r="26" customFormat="false" ht="13.8" hidden="false" customHeight="false" outlineLevel="0" collapsed="false">
      <c r="A26" s="35" t="s">
        <v>118</v>
      </c>
      <c r="B26" s="32" t="n">
        <f aca="false">SUM($B$19:$B$25)</f>
        <v>97.9672680310164</v>
      </c>
      <c r="C26" s="32" t="n">
        <f aca="false">SUM($C$19:$C$25)</f>
        <v>14.3860828784027</v>
      </c>
      <c r="D26" s="32" t="n">
        <f aca="false">SUM($D$19:$D$25)</f>
        <v>6.0334698525807</v>
      </c>
      <c r="E26" s="32" t="n">
        <f aca="false">SUM($E$19:$E$25)</f>
        <v>1.79980620301598</v>
      </c>
      <c r="F26" s="32" t="n">
        <f aca="false">SUM($F$19:$F$25)</f>
        <v>4.72070154653312</v>
      </c>
      <c r="G26" s="32" t="n">
        <f aca="false">SUM($G$19:$G$25)</f>
        <v>60.6805408985668</v>
      </c>
      <c r="H26" s="32" t="n">
        <f aca="false">SUM($H$19:$H$25)</f>
        <v>16.7485158832819</v>
      </c>
      <c r="I26" s="32" t="n">
        <f aca="false">SUM($I$19:$I$25)</f>
        <v>3.2794099032395</v>
      </c>
      <c r="J26" s="32" t="n">
        <f aca="false">SUM($J$19:$J$25)</f>
        <v>27.5793078911508</v>
      </c>
      <c r="K26" s="31" t="n">
        <f aca="false">SUM($B$26:$I$26)</f>
        <v>205.615795196637</v>
      </c>
      <c r="L26" s="31" t="n">
        <f aca="false">SUM($B$26:$J$26)</f>
        <v>233.195103087788</v>
      </c>
    </row>
    <row r="27" customFormat="false" ht="13.8" hidden="false" customHeight="false" outlineLevel="0" collapsed="false">
      <c r="A27" s="35" t="s">
        <v>119</v>
      </c>
      <c r="B27" s="32" t="n">
        <f aca="false">C$80*11.63</f>
        <v>34.388452213464</v>
      </c>
      <c r="C27" s="32" t="n">
        <v>0</v>
      </c>
      <c r="D27" s="33" t="n">
        <v>0</v>
      </c>
      <c r="E27" s="33" t="n">
        <v>0</v>
      </c>
      <c r="F27" s="33" t="n">
        <v>0</v>
      </c>
      <c r="G27" s="33" t="n">
        <v>0</v>
      </c>
      <c r="H27" s="33" t="n">
        <v>0</v>
      </c>
      <c r="I27" s="33" t="n">
        <v>0</v>
      </c>
      <c r="J27" s="33"/>
      <c r="K27" s="31" t="n">
        <f aca="false">SUM($B$27:$I$27)</f>
        <v>34.388452213464</v>
      </c>
      <c r="L27" s="31" t="n">
        <f aca="false">SUM($B$27:$J$27)</f>
        <v>34.388452213464</v>
      </c>
    </row>
    <row r="28" customFormat="false" ht="13.8" hidden="false" customHeight="false" outlineLevel="0" collapsed="false">
      <c r="A28" s="0" t="s">
        <v>112</v>
      </c>
      <c r="B28" s="33" t="n">
        <f aca="false">$B$26+$B$27</f>
        <v>132.35572024448</v>
      </c>
      <c r="C28" s="33" t="n">
        <f aca="false">$C$26+$C$27</f>
        <v>14.3860828784027</v>
      </c>
      <c r="D28" s="33" t="n">
        <f aca="false">$D$26+$D$27</f>
        <v>6.0334698525807</v>
      </c>
      <c r="E28" s="33" t="n">
        <f aca="false">$E$26+$E$27</f>
        <v>1.79980620301598</v>
      </c>
      <c r="F28" s="33" t="n">
        <f aca="false">$F$26+$F$27</f>
        <v>4.72070154653312</v>
      </c>
      <c r="G28" s="33" t="n">
        <f aca="false">$G$26+$G$27</f>
        <v>60.6805408985668</v>
      </c>
      <c r="H28" s="33" t="n">
        <f aca="false">$H$26+$H$27</f>
        <v>16.7485158832819</v>
      </c>
      <c r="I28" s="33" t="n">
        <f aca="false">$I$26+$I$27</f>
        <v>3.2794099032395</v>
      </c>
      <c r="J28" s="33" t="n">
        <f aca="false">$J$26+$J$27</f>
        <v>27.5793078911508</v>
      </c>
      <c r="K28" s="31" t="n">
        <f aca="false">SUM($B$28:$I$28)</f>
        <v>240.004247410101</v>
      </c>
      <c r="L28" s="31" t="n">
        <f aca="false">SUM($B$28:$J$28)</f>
        <v>267.583555301252</v>
      </c>
      <c r="M28" s="36"/>
    </row>
    <row r="29" customFormat="false" ht="13.8" hidden="false" customHeight="false" outlineLevel="0" collapsed="false">
      <c r="A29" s="0" t="s">
        <v>120</v>
      </c>
      <c r="B29" s="33"/>
      <c r="C29" s="33"/>
      <c r="D29" s="33"/>
      <c r="E29" s="33"/>
      <c r="F29" s="33"/>
      <c r="G29" s="33"/>
      <c r="H29" s="33"/>
      <c r="I29" s="33"/>
      <c r="J29" s="33"/>
      <c r="K29" s="37"/>
      <c r="L29" s="37"/>
    </row>
    <row r="30" customFormat="false" ht="13.8" hidden="false" customHeight="false" outlineLevel="0" collapsed="false">
      <c r="A30" s="38" t="s">
        <v>121</v>
      </c>
      <c r="B30" s="28"/>
      <c r="C30" s="28"/>
      <c r="D30" s="28"/>
      <c r="E30" s="28"/>
      <c r="F30" s="28"/>
      <c r="G30" s="28"/>
      <c r="H30" s="28"/>
      <c r="I30" s="28"/>
      <c r="J30" s="28"/>
      <c r="K30" s="39"/>
      <c r="L30" s="39"/>
    </row>
    <row r="32" customFormat="false" ht="12.8" hidden="false" customHeight="false" outlineLevel="0" collapsed="false">
      <c r="A32" s="23" t="n">
        <v>2025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customFormat="false" ht="41.95" hidden="false" customHeight="false" outlineLevel="0" collapsed="false">
      <c r="A33" s="0" t="s">
        <v>95</v>
      </c>
      <c r="B33" s="24" t="s">
        <v>102</v>
      </c>
      <c r="C33" s="25" t="s">
        <v>103</v>
      </c>
      <c r="D33" s="26" t="s">
        <v>104</v>
      </c>
      <c r="E33" s="26" t="s">
        <v>105</v>
      </c>
      <c r="F33" s="0" t="s">
        <v>106</v>
      </c>
      <c r="G33" s="27" t="s">
        <v>107</v>
      </c>
      <c r="H33" s="27" t="s">
        <v>108</v>
      </c>
      <c r="I33" s="26" t="s">
        <v>109</v>
      </c>
      <c r="J33" s="26" t="s">
        <v>110</v>
      </c>
      <c r="K33" s="28" t="s">
        <v>111</v>
      </c>
      <c r="L33" s="28" t="s">
        <v>112</v>
      </c>
    </row>
    <row r="34" customFormat="false" ht="13.8" hidden="false" customHeight="false" outlineLevel="0" collapsed="false">
      <c r="A34" s="0" t="s">
        <v>19</v>
      </c>
      <c r="B34" s="29" t="n">
        <f aca="false">F$147</f>
        <v>8.971812506108</v>
      </c>
      <c r="C34" s="29" t="n">
        <f aca="false">F$146</f>
        <v>7.5244428280336</v>
      </c>
      <c r="D34" s="29" t="n">
        <f aca="false">$F$104</f>
        <v>4.1448280467983</v>
      </c>
      <c r="E34" s="29"/>
      <c r="F34" s="29" t="n">
        <f aca="false">$F$105*0.8</f>
        <v>5.75747712806248</v>
      </c>
      <c r="G34" s="29" t="n">
        <f aca="false">$F$102</f>
        <v>39.0044538135448</v>
      </c>
      <c r="H34" s="29" t="n">
        <f aca="false">$F$103</f>
        <v>8.9939273059532</v>
      </c>
      <c r="I34" s="30" t="n">
        <f aca="false">$F$105*0.2</f>
        <v>1.43936928201562</v>
      </c>
      <c r="J34" s="30" t="n">
        <f aca="false">F$150</f>
        <v>11.4217194648713</v>
      </c>
      <c r="K34" s="41" t="n">
        <f aca="false">SUM($B$34:$I$34)</f>
        <v>75.836310910516</v>
      </c>
      <c r="L34" s="31" t="n">
        <f aca="false">SUM($B$34:$J$34)</f>
        <v>87.2580303753873</v>
      </c>
    </row>
    <row r="35" customFormat="false" ht="13.8" hidden="false" customHeight="false" outlineLevel="0" collapsed="false">
      <c r="A35" s="0" t="s">
        <v>24</v>
      </c>
      <c r="B35" s="32" t="n">
        <f aca="false">F$157</f>
        <v>5.24759863660284</v>
      </c>
      <c r="C35" s="29" t="n">
        <f aca="false">F$156</f>
        <v>3.49839909106856</v>
      </c>
      <c r="D35" s="33" t="n">
        <f aca="false">F$124</f>
        <v>1.1963054104525</v>
      </c>
      <c r="E35" s="30" t="n">
        <f aca="false">0.2*F$125</f>
        <v>0.73455761130816</v>
      </c>
      <c r="F35" s="34" t="n">
        <v>0</v>
      </c>
      <c r="G35" s="32" t="n">
        <f aca="false">F$122</f>
        <v>4.5534877411513</v>
      </c>
      <c r="H35" s="32" t="n">
        <f aca="false">F$123</f>
        <v>0.3073106796819</v>
      </c>
      <c r="I35" s="30" t="n">
        <f aca="false">0.8*F$125</f>
        <v>2.93823044523264</v>
      </c>
      <c r="J35" s="30" t="n">
        <f aca="false">F$159</f>
        <v>5.24759863660284</v>
      </c>
      <c r="K35" s="31" t="n">
        <f aca="false">SUM($B$35:$I$35)</f>
        <v>18.4758896154979</v>
      </c>
      <c r="L35" s="31" t="n">
        <f aca="false">SUM($B$35:$J$35)</f>
        <v>23.7234882521007</v>
      </c>
      <c r="N35" s="0" t="s">
        <v>124</v>
      </c>
    </row>
    <row r="36" customFormat="false" ht="13.8" hidden="false" customHeight="false" outlineLevel="0" collapsed="false">
      <c r="A36" s="0" t="s">
        <v>22</v>
      </c>
      <c r="B36" s="32" t="n">
        <f aca="false">F$111</f>
        <v>11.2851059106452</v>
      </c>
      <c r="C36" s="32" t="n">
        <v>0</v>
      </c>
      <c r="D36" s="33" t="n">
        <v>0</v>
      </c>
      <c r="E36" s="33" t="n">
        <v>0</v>
      </c>
      <c r="F36" s="33" t="n">
        <v>0</v>
      </c>
      <c r="G36" s="33" t="n">
        <f aca="false">F$112</f>
        <v>3.0165698263876</v>
      </c>
      <c r="H36" s="30" t="n">
        <f aca="false">F$115</f>
        <v>0.8214765658896</v>
      </c>
      <c r="I36" s="33" t="n">
        <v>0</v>
      </c>
      <c r="J36" s="33"/>
      <c r="K36" s="31" t="n">
        <f aca="false">SUM($B$36:$I$36)</f>
        <v>15.1231523029224</v>
      </c>
      <c r="L36" s="31" t="n">
        <f aca="false">SUM($B$36:$J$36)</f>
        <v>15.1231523029224</v>
      </c>
      <c r="N36" s="0" t="s">
        <v>114</v>
      </c>
    </row>
    <row r="37" customFormat="false" ht="13.8" hidden="false" customHeight="false" outlineLevel="0" collapsed="false">
      <c r="A37" s="0" t="s">
        <v>23</v>
      </c>
      <c r="B37" s="32" t="n">
        <f aca="false">F$116</f>
        <v>19.3753319055177</v>
      </c>
      <c r="C37" s="32" t="n">
        <v>0</v>
      </c>
      <c r="D37" s="33" t="n">
        <v>0</v>
      </c>
      <c r="E37" s="33" t="n">
        <v>0</v>
      </c>
      <c r="F37" s="33" t="n">
        <v>0</v>
      </c>
      <c r="G37" s="33" t="n">
        <v>0</v>
      </c>
      <c r="H37" s="33" t="n">
        <v>0</v>
      </c>
      <c r="I37" s="33" t="n">
        <v>0</v>
      </c>
      <c r="J37" s="33"/>
      <c r="K37" s="31" t="n">
        <f aca="false">SUM($B$37:$I$37)</f>
        <v>19.3753319055177</v>
      </c>
      <c r="L37" s="31" t="n">
        <f aca="false">SUM($B$37:$J$37)</f>
        <v>19.3753319055177</v>
      </c>
    </row>
    <row r="38" customFormat="false" ht="13.8" hidden="false" customHeight="false" outlineLevel="0" collapsed="false">
      <c r="A38" s="0" t="s">
        <v>115</v>
      </c>
      <c r="B38" s="32" t="n">
        <f aca="false">F$86+F$91+F$96+F$126+F$131+F$136</f>
        <v>46.3547080940361</v>
      </c>
      <c r="C38" s="32" t="n">
        <v>0</v>
      </c>
      <c r="D38" s="33" t="n">
        <v>0</v>
      </c>
      <c r="E38" s="33" t="n">
        <v>0</v>
      </c>
      <c r="F38" s="33" t="n">
        <v>0</v>
      </c>
      <c r="G38" s="33" t="n">
        <v>0</v>
      </c>
      <c r="H38" s="33" t="n">
        <v>0</v>
      </c>
      <c r="I38" s="33" t="n">
        <v>0</v>
      </c>
      <c r="J38" s="33"/>
      <c r="K38" s="31" t="n">
        <f aca="false">SUM($B$38:$I$38)</f>
        <v>46.3547080940361</v>
      </c>
      <c r="L38" s="31" t="n">
        <f aca="false">SUM($B$38:$J$38)</f>
        <v>46.3547080940361</v>
      </c>
    </row>
    <row r="39" customFormat="false" ht="13.8" hidden="false" customHeight="false" outlineLevel="0" collapsed="false">
      <c r="A39" s="35" t="s">
        <v>21</v>
      </c>
      <c r="C39" s="32" t="n">
        <f aca="false">F$106</f>
        <v>6.0004736135138</v>
      </c>
      <c r="D39" s="33" t="n">
        <v>0</v>
      </c>
      <c r="E39" s="33" t="n">
        <v>0</v>
      </c>
      <c r="F39" s="33" t="n">
        <v>0</v>
      </c>
      <c r="G39" s="33" t="n">
        <v>0</v>
      </c>
      <c r="H39" s="33" t="n">
        <v>0</v>
      </c>
      <c r="I39" s="33" t="n">
        <v>0</v>
      </c>
      <c r="J39" s="33" t="n">
        <f aca="false">F$165</f>
        <v>14.8503200092174</v>
      </c>
      <c r="K39" s="31" t="n">
        <f aca="false">SUM($B$39:$I$39)</f>
        <v>6.0004736135138</v>
      </c>
      <c r="L39" s="31" t="n">
        <f aca="false">SUM($B$39:$J$39)</f>
        <v>20.8507936227312</v>
      </c>
    </row>
    <row r="40" customFormat="false" ht="13.8" hidden="false" customHeight="false" outlineLevel="0" collapsed="false">
      <c r="A40" s="35" t="s">
        <v>116</v>
      </c>
      <c r="B40" s="32" t="n">
        <f aca="false">0.6*F$90</f>
        <v>0.57553934335914</v>
      </c>
      <c r="C40" s="29"/>
      <c r="D40" s="33" t="n">
        <v>0</v>
      </c>
      <c r="E40" s="33" t="n">
        <f aca="false">0.4*F$90</f>
        <v>0.38369289557276</v>
      </c>
      <c r="F40" s="33" t="n">
        <v>0</v>
      </c>
      <c r="G40" s="33" t="n">
        <f aca="false">F$87</f>
        <v>1.9118461767073</v>
      </c>
      <c r="H40" s="33" t="n">
        <v>0</v>
      </c>
      <c r="I40" s="33" t="n">
        <v>0</v>
      </c>
      <c r="J40" s="33"/>
      <c r="K40" s="31" t="n">
        <f aca="false">SUM($B$40:$I$40)</f>
        <v>2.8710784156392</v>
      </c>
      <c r="L40" s="31" t="n">
        <f aca="false">SUM($B$40:$J$40)</f>
        <v>2.8710784156392</v>
      </c>
      <c r="N40" s="0" t="s">
        <v>125</v>
      </c>
    </row>
    <row r="41" customFormat="false" ht="13.8" hidden="false" customHeight="false" outlineLevel="0" collapsed="false">
      <c r="A41" s="35" t="s">
        <v>118</v>
      </c>
      <c r="B41" s="32" t="n">
        <f aca="false">SUM($B$34:$B$40)</f>
        <v>91.810096396269</v>
      </c>
      <c r="C41" s="32" t="n">
        <f aca="false">SUM($C$34:$C$40)</f>
        <v>17.023315532616</v>
      </c>
      <c r="D41" s="32" t="n">
        <f aca="false">SUM($D$34:$D$40)</f>
        <v>5.3411334572508</v>
      </c>
      <c r="E41" s="32" t="n">
        <f aca="false">SUM($E$34:$E$40)</f>
        <v>1.11825050688092</v>
      </c>
      <c r="F41" s="32" t="n">
        <f aca="false">SUM($F$34:$F$40)</f>
        <v>5.75747712806248</v>
      </c>
      <c r="G41" s="32" t="n">
        <f aca="false">SUM($G$34:$G$40)</f>
        <v>48.486357557791</v>
      </c>
      <c r="H41" s="32" t="n">
        <f aca="false">SUM($H$34:$H$40)</f>
        <v>10.1227145515247</v>
      </c>
      <c r="I41" s="32" t="n">
        <f aca="false">SUM($I$34:$I$40)</f>
        <v>4.37759972724826</v>
      </c>
      <c r="J41" s="32" t="n">
        <f aca="false">SUM($J$34:$J$40)</f>
        <v>31.5196381106915</v>
      </c>
      <c r="K41" s="31" t="n">
        <f aca="false">SUM($B$41:$I$41)</f>
        <v>184.036944857643</v>
      </c>
      <c r="L41" s="31" t="n">
        <f aca="false">SUM($B$41:$J$41)</f>
        <v>215.556582968335</v>
      </c>
    </row>
    <row r="42" customFormat="false" ht="13.8" hidden="false" customHeight="false" outlineLevel="0" collapsed="false">
      <c r="A42" s="35" t="s">
        <v>119</v>
      </c>
      <c r="B42" s="32" t="n">
        <f aca="false">D$80*11.63</f>
        <v>39.8656411063733</v>
      </c>
      <c r="C42" s="32" t="n">
        <v>0</v>
      </c>
      <c r="D42" s="33" t="n">
        <v>0</v>
      </c>
      <c r="E42" s="33" t="n">
        <v>0</v>
      </c>
      <c r="F42" s="33" t="n">
        <v>0</v>
      </c>
      <c r="G42" s="33" t="n">
        <v>0</v>
      </c>
      <c r="H42" s="33" t="n">
        <v>0</v>
      </c>
      <c r="I42" s="33" t="n">
        <v>0</v>
      </c>
      <c r="J42" s="33"/>
      <c r="K42" s="31" t="n">
        <f aca="false">SUM($B$42:$I$42)</f>
        <v>39.8656411063733</v>
      </c>
      <c r="L42" s="31" t="n">
        <f aca="false">SUM($B$42:$J$42)</f>
        <v>39.8656411063733</v>
      </c>
    </row>
    <row r="43" customFormat="false" ht="13.8" hidden="false" customHeight="false" outlineLevel="0" collapsed="false">
      <c r="A43" s="0" t="s">
        <v>112</v>
      </c>
      <c r="B43" s="33" t="n">
        <f aca="false">$B$41+$B$42</f>
        <v>131.675737502642</v>
      </c>
      <c r="C43" s="33" t="n">
        <f aca="false">$C$41+$C$42</f>
        <v>17.023315532616</v>
      </c>
      <c r="D43" s="33" t="n">
        <f aca="false">$D$41+$D$42</f>
        <v>5.3411334572508</v>
      </c>
      <c r="E43" s="33" t="n">
        <f aca="false">$E$41+$E$42</f>
        <v>1.11825050688092</v>
      </c>
      <c r="F43" s="33" t="n">
        <f aca="false">$F$41+$F$42</f>
        <v>5.75747712806248</v>
      </c>
      <c r="G43" s="33" t="n">
        <f aca="false">$G$41+$G$42</f>
        <v>48.486357557791</v>
      </c>
      <c r="H43" s="33" t="n">
        <f aca="false">$H$41+$H$42</f>
        <v>10.1227145515247</v>
      </c>
      <c r="I43" s="33" t="n">
        <f aca="false">$I$41+$I$42</f>
        <v>4.37759972724826</v>
      </c>
      <c r="J43" s="33" t="n">
        <f aca="false">$J$41+$J$42</f>
        <v>31.5196381106915</v>
      </c>
      <c r="K43" s="31" t="n">
        <f aca="false">SUM($B$43:$I$43)</f>
        <v>223.902585964016</v>
      </c>
      <c r="L43" s="31" t="n">
        <f aca="false">SUM($B$43:$J$43)</f>
        <v>255.422224074708</v>
      </c>
      <c r="M43" s="36"/>
    </row>
    <row r="44" customFormat="false" ht="13.8" hidden="false" customHeight="false" outlineLevel="0" collapsed="false">
      <c r="A44" s="0" t="s">
        <v>120</v>
      </c>
      <c r="B44" s="33"/>
      <c r="C44" s="33"/>
      <c r="D44" s="33"/>
      <c r="E44" s="33"/>
      <c r="F44" s="33"/>
      <c r="G44" s="33"/>
      <c r="H44" s="33"/>
      <c r="I44" s="33"/>
      <c r="J44" s="33"/>
      <c r="K44" s="37"/>
      <c r="L44" s="37"/>
    </row>
    <row r="45" customFormat="false" ht="13.8" hidden="false" customHeight="false" outlineLevel="0" collapsed="false">
      <c r="A45" s="38" t="s">
        <v>121</v>
      </c>
      <c r="B45" s="28"/>
      <c r="C45" s="28"/>
      <c r="D45" s="28"/>
      <c r="E45" s="28"/>
      <c r="F45" s="28"/>
      <c r="G45" s="28"/>
      <c r="H45" s="28"/>
      <c r="I45" s="28"/>
      <c r="J45" s="28"/>
      <c r="K45" s="39"/>
      <c r="L45" s="39"/>
    </row>
    <row r="46" customFormat="false" ht="13.8" hidden="false" customHeight="false" outlineLevel="0" collapsed="false">
      <c r="A46" s="38"/>
      <c r="B46" s="28"/>
      <c r="C46" s="28"/>
      <c r="D46" s="28"/>
      <c r="E46" s="28"/>
      <c r="F46" s="28"/>
      <c r="G46" s="28"/>
      <c r="H46" s="28"/>
      <c r="I46" s="28"/>
      <c r="J46" s="28"/>
      <c r="K46" s="39"/>
      <c r="L46" s="39"/>
    </row>
    <row r="47" customFormat="false" ht="12.8" hidden="false" customHeight="false" outlineLevel="0" collapsed="false">
      <c r="A47" s="23" t="n">
        <v>2030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customFormat="false" ht="41.95" hidden="false" customHeight="false" outlineLevel="0" collapsed="false">
      <c r="A48" s="0" t="s">
        <v>95</v>
      </c>
      <c r="B48" s="24" t="s">
        <v>102</v>
      </c>
      <c r="C48" s="25" t="s">
        <v>103</v>
      </c>
      <c r="D48" s="26" t="s">
        <v>104</v>
      </c>
      <c r="E48" s="26" t="s">
        <v>105</v>
      </c>
      <c r="F48" s="0" t="s">
        <v>106</v>
      </c>
      <c r="G48" s="27" t="s">
        <v>107</v>
      </c>
      <c r="H48" s="27" t="s">
        <v>108</v>
      </c>
      <c r="I48" s="26" t="s">
        <v>109</v>
      </c>
      <c r="J48" s="26" t="s">
        <v>110</v>
      </c>
      <c r="K48" s="28" t="s">
        <v>111</v>
      </c>
      <c r="L48" s="28" t="s">
        <v>112</v>
      </c>
    </row>
    <row r="49" customFormat="false" ht="13.8" hidden="false" customHeight="false" outlineLevel="0" collapsed="false">
      <c r="A49" s="0" t="s">
        <v>19</v>
      </c>
      <c r="B49" s="29" t="n">
        <f aca="false">G$147</f>
        <v>7.9865806915524</v>
      </c>
      <c r="C49" s="29" t="n">
        <f aca="false">G$146</f>
        <v>9.2211616891774</v>
      </c>
      <c r="D49" s="29" t="n">
        <f aca="false">$G$104</f>
        <v>4.1797717793543</v>
      </c>
      <c r="E49" s="29"/>
      <c r="F49" s="29" t="n">
        <f aca="false">$G$105*0.8</f>
        <v>7.05378684347816</v>
      </c>
      <c r="G49" s="29" t="n">
        <f aca="false">$G$102</f>
        <v>27.7414380005239</v>
      </c>
      <c r="H49" s="29" t="n">
        <f aca="false">$G$103</f>
        <v>4.0007689276751</v>
      </c>
      <c r="I49" s="30" t="n">
        <f aca="false">$G$105*0.2</f>
        <v>1.76344671086954</v>
      </c>
      <c r="J49" s="30" t="n">
        <f aca="false">G$150</f>
        <v>14.1067867381358</v>
      </c>
      <c r="K49" s="42" t="n">
        <f aca="false">SUM($B$49:$I$49)</f>
        <v>61.9469546426308</v>
      </c>
      <c r="L49" s="31" t="n">
        <f aca="false">SUM($B$49:$J$49)</f>
        <v>76.0537413807666</v>
      </c>
    </row>
    <row r="50" customFormat="false" ht="13.8" hidden="false" customHeight="false" outlineLevel="0" collapsed="false">
      <c r="A50" s="0" t="s">
        <v>24</v>
      </c>
      <c r="B50" s="32" t="n">
        <f aca="false">G$157</f>
        <v>4.13001722236875</v>
      </c>
      <c r="C50" s="29" t="n">
        <f aca="false">G$156</f>
        <v>4.13001722236875</v>
      </c>
      <c r="D50" s="33" t="n">
        <f aca="false">H$124</f>
        <v>0.9005293485446</v>
      </c>
      <c r="E50" s="30" t="n">
        <v>0</v>
      </c>
      <c r="F50" s="34" t="n">
        <v>0</v>
      </c>
      <c r="G50" s="32" t="n">
        <f aca="false">G$122</f>
        <v>3.6379629672114</v>
      </c>
      <c r="H50" s="32" t="n">
        <f aca="false">G$123</f>
        <v>0.1934355494565</v>
      </c>
      <c r="I50" s="30" t="n">
        <f aca="false">G$125</f>
        <v>3.7384479607226</v>
      </c>
      <c r="J50" s="30" t="n">
        <f aca="false">G$159</f>
        <v>6.19502583355312</v>
      </c>
      <c r="K50" s="42" t="n">
        <f aca="false">SUM($B$50:$I$50)</f>
        <v>16.7304102706726</v>
      </c>
      <c r="L50" s="31" t="n">
        <f aca="false">SUM($B$50:$J$50)</f>
        <v>22.9254361042257</v>
      </c>
      <c r="N50" s="0" t="s">
        <v>126</v>
      </c>
    </row>
    <row r="51" customFormat="false" ht="13.8" hidden="false" customHeight="false" outlineLevel="0" collapsed="false">
      <c r="A51" s="0" t="s">
        <v>22</v>
      </c>
      <c r="B51" s="32" t="n">
        <f aca="false">G$111</f>
        <v>11.8721780932577</v>
      </c>
      <c r="C51" s="32" t="n">
        <v>0</v>
      </c>
      <c r="D51" s="33" t="n">
        <v>0</v>
      </c>
      <c r="E51" s="33" t="n">
        <v>0</v>
      </c>
      <c r="F51" s="33" t="n">
        <v>0</v>
      </c>
      <c r="G51" s="33" t="n">
        <f aca="false">G$112</f>
        <v>2.5273881171479</v>
      </c>
      <c r="H51" s="30" t="n">
        <f aca="false">G$115</f>
        <v>0.6116654246683</v>
      </c>
      <c r="I51" s="33" t="n">
        <v>0</v>
      </c>
      <c r="J51" s="33"/>
      <c r="K51" s="42" t="n">
        <f aca="false">SUM($B$51:$I$51)</f>
        <v>15.0112316350739</v>
      </c>
      <c r="L51" s="31" t="n">
        <f aca="false">SUM($B$51:$J$51)</f>
        <v>15.0112316350739</v>
      </c>
      <c r="N51" s="0" t="s">
        <v>114</v>
      </c>
    </row>
    <row r="52" customFormat="false" ht="13.8" hidden="false" customHeight="false" outlineLevel="0" collapsed="false">
      <c r="A52" s="0" t="s">
        <v>23</v>
      </c>
      <c r="B52" s="32" t="n">
        <f aca="false">G$116</f>
        <v>15.2848315075233</v>
      </c>
      <c r="C52" s="32" t="n">
        <v>0</v>
      </c>
      <c r="D52" s="33" t="n">
        <v>0</v>
      </c>
      <c r="E52" s="33" t="n">
        <v>0</v>
      </c>
      <c r="F52" s="33" t="n">
        <v>0</v>
      </c>
      <c r="G52" s="33" t="n">
        <v>0</v>
      </c>
      <c r="H52" s="33" t="n">
        <v>0</v>
      </c>
      <c r="I52" s="33" t="n">
        <v>0</v>
      </c>
      <c r="J52" s="33"/>
      <c r="K52" s="42" t="n">
        <f aca="false">SUM($B$52:$I$52)</f>
        <v>15.2848315075233</v>
      </c>
      <c r="L52" s="31" t="n">
        <f aca="false">SUM($B$52:$J$52)</f>
        <v>15.2848315075233</v>
      </c>
    </row>
    <row r="53" customFormat="false" ht="13.8" hidden="false" customHeight="false" outlineLevel="0" collapsed="false">
      <c r="A53" s="0" t="s">
        <v>115</v>
      </c>
      <c r="B53" s="32" t="n">
        <f aca="false">G$86+G$96+G$91+G$126+G$131+G$136</f>
        <v>45.9070090402873</v>
      </c>
      <c r="C53" s="32" t="n">
        <v>0</v>
      </c>
      <c r="D53" s="33" t="n">
        <v>0</v>
      </c>
      <c r="E53" s="33" t="n">
        <v>0</v>
      </c>
      <c r="F53" s="33" t="n">
        <v>0</v>
      </c>
      <c r="G53" s="33" t="n">
        <v>0</v>
      </c>
      <c r="H53" s="33" t="n">
        <v>0</v>
      </c>
      <c r="I53" s="33" t="n">
        <v>0</v>
      </c>
      <c r="J53" s="33"/>
      <c r="K53" s="42" t="n">
        <f aca="false">SUM($B$53:$I$53)</f>
        <v>45.9070090402873</v>
      </c>
      <c r="L53" s="31" t="n">
        <f aca="false">SUM($B$53:$J$53)</f>
        <v>45.9070090402873</v>
      </c>
    </row>
    <row r="54" customFormat="false" ht="13.8" hidden="false" customHeight="false" outlineLevel="0" collapsed="false">
      <c r="A54" s="35" t="s">
        <v>21</v>
      </c>
      <c r="C54" s="32" t="n">
        <f aca="false">G$106</f>
        <v>6.085659796176</v>
      </c>
      <c r="D54" s="33" t="n">
        <v>0</v>
      </c>
      <c r="E54" s="33" t="n">
        <v>0</v>
      </c>
      <c r="F54" s="33" t="n">
        <v>0</v>
      </c>
      <c r="G54" s="33" t="n">
        <v>0</v>
      </c>
      <c r="H54" s="33" t="n">
        <v>0</v>
      </c>
      <c r="I54" s="33" t="n">
        <v>0</v>
      </c>
      <c r="J54" s="33" t="n">
        <f aca="false">G$165</f>
        <v>18.7763158653225</v>
      </c>
      <c r="K54" s="42" t="n">
        <f aca="false">SUM($B$54:$I$54)</f>
        <v>6.085659796176</v>
      </c>
      <c r="L54" s="31" t="n">
        <f aca="false">SUM($B$54:$J$54)</f>
        <v>24.8619756614985</v>
      </c>
    </row>
    <row r="55" customFormat="false" ht="13.8" hidden="false" customHeight="false" outlineLevel="0" collapsed="false">
      <c r="A55" s="35" t="s">
        <v>116</v>
      </c>
      <c r="B55" s="32" t="n">
        <f aca="false">G$90</f>
        <v>0.819884018763</v>
      </c>
      <c r="C55" s="29"/>
      <c r="D55" s="33" t="n">
        <v>0</v>
      </c>
      <c r="E55" s="33" t="n">
        <v>0</v>
      </c>
      <c r="F55" s="33" t="n">
        <v>0</v>
      </c>
      <c r="G55" s="33" t="n">
        <f aca="false">G$87</f>
        <v>1.6393711123813</v>
      </c>
      <c r="H55" s="33" t="n">
        <v>0</v>
      </c>
      <c r="I55" s="33" t="n">
        <v>0</v>
      </c>
      <c r="J55" s="33"/>
      <c r="K55" s="42" t="n">
        <f aca="false">SUM($B$55:$I$55)</f>
        <v>2.4592551311443</v>
      </c>
      <c r="L55" s="31" t="n">
        <f aca="false">SUM($B$55:$J$55)</f>
        <v>2.4592551311443</v>
      </c>
      <c r="N55" s="0" t="s">
        <v>127</v>
      </c>
    </row>
    <row r="56" customFormat="false" ht="13.8" hidden="false" customHeight="false" outlineLevel="0" collapsed="false">
      <c r="A56" s="35" t="s">
        <v>118</v>
      </c>
      <c r="B56" s="32" t="n">
        <f aca="false">SUM($B$49:$B$55)</f>
        <v>86.0005005737525</v>
      </c>
      <c r="C56" s="32" t="n">
        <f aca="false">SUM($C$49:$C$55)</f>
        <v>19.4368387077222</v>
      </c>
      <c r="D56" s="32" t="n">
        <f aca="false">SUM($D$49:$D$55)</f>
        <v>5.0803011278989</v>
      </c>
      <c r="E56" s="32" t="n">
        <f aca="false">SUM($E$49:$E$55)</f>
        <v>0</v>
      </c>
      <c r="F56" s="32" t="n">
        <f aca="false">SUM($F$49:$F$55)</f>
        <v>7.05378684347816</v>
      </c>
      <c r="G56" s="32" t="n">
        <f aca="false">SUM($G$49:$G$55)</f>
        <v>35.5461601972645</v>
      </c>
      <c r="H56" s="32" t="n">
        <f aca="false">SUM($H$49:$H$55)</f>
        <v>4.8058699017999</v>
      </c>
      <c r="I56" s="32" t="n">
        <f aca="false">SUM($I$49:$I$55)</f>
        <v>5.50189467159214</v>
      </c>
      <c r="J56" s="32" t="n">
        <f aca="false">SUM($J$49:$J$55)</f>
        <v>39.0781284370114</v>
      </c>
      <c r="K56" s="42" t="n">
        <f aca="false">SUM($B$56:$I$56)</f>
        <v>163.425352023508</v>
      </c>
      <c r="L56" s="31" t="n">
        <f aca="false">SUM($B$56:$J$56)</f>
        <v>202.50348046052</v>
      </c>
    </row>
    <row r="57" customFormat="false" ht="13.8" hidden="false" customHeight="false" outlineLevel="0" collapsed="false">
      <c r="A57" s="35" t="s">
        <v>119</v>
      </c>
      <c r="B57" s="32" t="n">
        <f aca="false">E$80*11.63</f>
        <v>44.0148890528076</v>
      </c>
      <c r="C57" s="32" t="n">
        <v>0</v>
      </c>
      <c r="D57" s="33" t="n">
        <v>0</v>
      </c>
      <c r="E57" s="33" t="n">
        <v>0</v>
      </c>
      <c r="F57" s="33" t="n">
        <v>0</v>
      </c>
      <c r="G57" s="33" t="n">
        <v>0</v>
      </c>
      <c r="H57" s="33" t="n">
        <v>0</v>
      </c>
      <c r="I57" s="33" t="n">
        <v>0</v>
      </c>
      <c r="J57" s="33"/>
      <c r="K57" s="42" t="n">
        <f aca="false">SUM($B$57:$I$57)</f>
        <v>44.0148890528076</v>
      </c>
      <c r="L57" s="31" t="n">
        <f aca="false">SUM($B$57:$J$57)</f>
        <v>44.0148890528076</v>
      </c>
    </row>
    <row r="58" customFormat="false" ht="13.8" hidden="false" customHeight="false" outlineLevel="0" collapsed="false">
      <c r="A58" s="0" t="s">
        <v>112</v>
      </c>
      <c r="B58" s="33" t="n">
        <f aca="false">$B$56+$B$57</f>
        <v>130.01538962656</v>
      </c>
      <c r="C58" s="33" t="n">
        <f aca="false">$C$56+$C$57</f>
        <v>19.4368387077222</v>
      </c>
      <c r="D58" s="33" t="n">
        <f aca="false">$D$56+$D$57</f>
        <v>5.0803011278989</v>
      </c>
      <c r="E58" s="33" t="n">
        <f aca="false">$E$56+$E$57</f>
        <v>0</v>
      </c>
      <c r="F58" s="33" t="n">
        <f aca="false">$F$56+$F$57</f>
        <v>7.05378684347816</v>
      </c>
      <c r="G58" s="33" t="n">
        <f aca="false">$G$56+$G$57</f>
        <v>35.5461601972645</v>
      </c>
      <c r="H58" s="33" t="n">
        <f aca="false">$H$56+$H$57</f>
        <v>4.8058699017999</v>
      </c>
      <c r="I58" s="33" t="n">
        <f aca="false">$I$56+$I$57</f>
        <v>5.50189467159214</v>
      </c>
      <c r="J58" s="33" t="n">
        <f aca="false">$J$56+$J$57</f>
        <v>39.0781284370114</v>
      </c>
      <c r="K58" s="42" t="n">
        <f aca="false">SUM($B$58:$I$58)</f>
        <v>207.440241076316</v>
      </c>
      <c r="L58" s="31" t="n">
        <f aca="false">SUM($B$58:$J$58)</f>
        <v>246.518369513327</v>
      </c>
      <c r="M58" s="36"/>
    </row>
    <row r="59" customFormat="false" ht="13.8" hidden="false" customHeight="false" outlineLevel="0" collapsed="false">
      <c r="A59" s="0" t="s">
        <v>120</v>
      </c>
      <c r="B59" s="33"/>
      <c r="C59" s="33"/>
      <c r="D59" s="33"/>
      <c r="E59" s="33"/>
      <c r="F59" s="33"/>
      <c r="G59" s="33"/>
      <c r="H59" s="33"/>
      <c r="I59" s="33"/>
      <c r="J59" s="33"/>
      <c r="K59" s="37"/>
      <c r="L59" s="37"/>
    </row>
    <row r="60" customFormat="false" ht="13.8" hidden="false" customHeight="false" outlineLevel="0" collapsed="false">
      <c r="A60" s="38" t="s">
        <v>128</v>
      </c>
      <c r="B60" s="28" t="n">
        <f aca="false">B$49/$L49</f>
        <v>0.105012331366674</v>
      </c>
      <c r="C60" s="28" t="n">
        <f aca="false">C$49/$L49</f>
        <v>0.121245339437165</v>
      </c>
      <c r="D60" s="28" t="n">
        <f aca="false">D$49/$L49</f>
        <v>0.0549581349118392</v>
      </c>
      <c r="E60" s="28" t="n">
        <f aca="false">E$49/$L49</f>
        <v>0</v>
      </c>
      <c r="F60" s="28" t="n">
        <f aca="false">F$49/$L49</f>
        <v>0.092747400922238</v>
      </c>
      <c r="G60" s="28" t="n">
        <f aca="false">G$49/$L49</f>
        <v>0.364760990016719</v>
      </c>
      <c r="H60" s="28" t="n">
        <f aca="false">H$49/$L49</f>
        <v>0.0526044985432743</v>
      </c>
      <c r="I60" s="28" t="n">
        <f aca="false">I$49/$L49</f>
        <v>0.0231868502305595</v>
      </c>
      <c r="J60" s="28" t="n">
        <f aca="false">J$49/$L49</f>
        <v>0.185484454571531</v>
      </c>
      <c r="K60" s="39"/>
      <c r="L60" s="39"/>
    </row>
    <row r="61" customFormat="false" ht="13.8" hidden="false" customHeight="false" outlineLevel="0" collapsed="false">
      <c r="A61" s="38"/>
      <c r="B61" s="28"/>
      <c r="C61" s="28"/>
      <c r="D61" s="28"/>
      <c r="E61" s="28"/>
      <c r="F61" s="28"/>
      <c r="G61" s="28"/>
      <c r="H61" s="28"/>
      <c r="I61" s="28"/>
      <c r="J61" s="28"/>
      <c r="K61" s="39"/>
      <c r="L61" s="39"/>
    </row>
    <row r="62" customFormat="false" ht="12.8" hidden="false" customHeight="false" outlineLevel="0" collapsed="false">
      <c r="A62" s="23" t="n">
        <v>2050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customFormat="false" ht="41.75" hidden="false" customHeight="false" outlineLevel="0" collapsed="false">
      <c r="A63" s="0" t="s">
        <v>95</v>
      </c>
      <c r="B63" s="24" t="s">
        <v>102</v>
      </c>
      <c r="C63" s="25" t="s">
        <v>103</v>
      </c>
      <c r="D63" s="26" t="s">
        <v>104</v>
      </c>
      <c r="E63" s="26" t="s">
        <v>105</v>
      </c>
      <c r="F63" s="0" t="s">
        <v>106</v>
      </c>
      <c r="G63" s="27" t="s">
        <v>107</v>
      </c>
      <c r="H63" s="27" t="s">
        <v>108</v>
      </c>
      <c r="I63" s="26" t="s">
        <v>109</v>
      </c>
      <c r="J63" s="26" t="s">
        <v>110</v>
      </c>
      <c r="K63" s="28" t="s">
        <v>111</v>
      </c>
      <c r="L63" s="28" t="s">
        <v>112</v>
      </c>
      <c r="M63" s="43" t="s">
        <v>129</v>
      </c>
      <c r="N63" s="43" t="s">
        <v>130</v>
      </c>
      <c r="R63" s="0" t="s">
        <v>131</v>
      </c>
      <c r="S63" s="0" t="s">
        <v>95</v>
      </c>
      <c r="T63" s="24" t="s">
        <v>102</v>
      </c>
      <c r="U63" s="25" t="s">
        <v>132</v>
      </c>
      <c r="V63" s="26" t="s">
        <v>104</v>
      </c>
      <c r="X63" s="27" t="s">
        <v>107</v>
      </c>
      <c r="Y63" s="26" t="s">
        <v>109</v>
      </c>
      <c r="Z63" s="28" t="s">
        <v>112</v>
      </c>
      <c r="AA63" s="0" t="s">
        <v>133</v>
      </c>
      <c r="AB63" s="0" t="s">
        <v>134</v>
      </c>
    </row>
    <row r="64" customFormat="false" ht="13.8" hidden="false" customHeight="false" outlineLevel="0" collapsed="false">
      <c r="A64" s="0" t="s">
        <v>19</v>
      </c>
      <c r="B64" s="29" t="n">
        <f aca="false">H$147</f>
        <v>8.124950977547</v>
      </c>
      <c r="C64" s="29" t="n">
        <f aca="false">H$146</f>
        <v>8.7681250953208</v>
      </c>
      <c r="D64" s="29" t="n">
        <f aca="false">$H$104</f>
        <v>11.7434709833248</v>
      </c>
      <c r="E64" s="29"/>
      <c r="F64" s="29" t="n">
        <f aca="false">$H$105*0.8</f>
        <v>8.29167646589592</v>
      </c>
      <c r="G64" s="29" t="n">
        <f aca="false">$H$102</f>
        <v>1.7946090612131</v>
      </c>
      <c r="H64" s="29" t="n">
        <f aca="false">$H$103</f>
        <v>0.0101670019077</v>
      </c>
      <c r="I64" s="30" t="n">
        <f aca="false">$H$105*0.2</f>
        <v>2.07291911647398</v>
      </c>
      <c r="J64" s="30" t="n">
        <f aca="false">H$150</f>
        <v>13.5636142445951</v>
      </c>
      <c r="K64" s="31" t="n">
        <f aca="false">SUM($B$64:$I$64)</f>
        <v>40.8059187016833</v>
      </c>
      <c r="L64" s="31" t="n">
        <f aca="false">SUM($B$64:$J$64)</f>
        <v>54.3695329462784</v>
      </c>
      <c r="M64" s="44" t="n">
        <f aca="false">$K$64/$K$3-1</f>
        <v>-0.611619834929367</v>
      </c>
      <c r="N64" s="44" t="n">
        <f aca="false">$L$64/$L$3 -1</f>
        <v>-0.518416393385927</v>
      </c>
      <c r="S64" s="0" t="s">
        <v>19</v>
      </c>
      <c r="T64" s="45" t="n">
        <v>4.316</v>
      </c>
      <c r="U64" s="45" t="n">
        <v>6.474</v>
      </c>
      <c r="V64" s="45" t="n">
        <v>21.58</v>
      </c>
      <c r="W64" s="45" t="n">
        <v>6.474</v>
      </c>
      <c r="X64" s="45" t="n">
        <v>2.158</v>
      </c>
      <c r="Y64" s="46" t="n">
        <v>2.158</v>
      </c>
      <c r="Z64" s="41" t="n">
        <v>43.16</v>
      </c>
      <c r="AA64" s="17" t="n">
        <f aca="false">$L$64</f>
        <v>54.3695329462784</v>
      </c>
      <c r="AB64" s="17" t="n">
        <v>50.5638470169684</v>
      </c>
    </row>
    <row r="65" customFormat="false" ht="13.8" hidden="false" customHeight="false" outlineLevel="0" collapsed="false">
      <c r="A65" s="0" t="s">
        <v>24</v>
      </c>
      <c r="B65" s="32" t="n">
        <f aca="false">H$157</f>
        <v>0.120066409625405</v>
      </c>
      <c r="C65" s="29" t="n">
        <f aca="false">H$156</f>
        <v>4.13001722236875</v>
      </c>
      <c r="D65" s="33" t="n">
        <f aca="false">H$124</f>
        <v>0.9005293485446</v>
      </c>
      <c r="E65" s="30" t="n">
        <v>0</v>
      </c>
      <c r="F65" s="34" t="n">
        <v>0</v>
      </c>
      <c r="G65" s="32" t="n">
        <f aca="false">H$122</f>
        <v>1.6061338072577</v>
      </c>
      <c r="H65" s="32" t="n">
        <f aca="false">H$123</f>
        <v>0.0062457073728</v>
      </c>
      <c r="I65" s="30" t="n">
        <f aca="false">H$125</f>
        <v>3.3646499958337</v>
      </c>
      <c r="J65" s="30" t="n">
        <f aca="false">H$159</f>
        <v>6.19502583355312</v>
      </c>
      <c r="K65" s="31" t="n">
        <f aca="false">SUM($B$65:$I$65)</f>
        <v>10.127642491003</v>
      </c>
      <c r="L65" s="31" t="n">
        <f aca="false">SUM($B$65:$J$65)</f>
        <v>16.3226683245561</v>
      </c>
      <c r="M65" s="44" t="n">
        <f aca="false">$K$65/$K$4-1</f>
        <v>-0.533503734688779</v>
      </c>
      <c r="N65" s="44" t="n">
        <f aca="false">$L$65/$L$4 -1</f>
        <v>-0.300243307983982</v>
      </c>
      <c r="O65" s="0" t="s">
        <v>126</v>
      </c>
      <c r="S65" s="0" t="s">
        <v>24</v>
      </c>
      <c r="T65" s="45" t="n">
        <v>2.49</v>
      </c>
      <c r="U65" s="45" t="n">
        <v>6.64</v>
      </c>
      <c r="V65" s="46" t="n">
        <v>0</v>
      </c>
      <c r="W65" s="46" t="n">
        <v>0</v>
      </c>
      <c r="X65" s="45" t="n">
        <v>3.32</v>
      </c>
      <c r="Y65" s="46" t="n">
        <v>4.15</v>
      </c>
      <c r="Z65" s="41" t="n">
        <v>16.6</v>
      </c>
      <c r="AA65" s="17" t="n">
        <f aca="false">$L$65</f>
        <v>16.3226683245561</v>
      </c>
      <c r="AB65" s="17" t="n">
        <v>16.7586685738249</v>
      </c>
    </row>
    <row r="66" customFormat="false" ht="13.8" hidden="false" customHeight="false" outlineLevel="0" collapsed="false">
      <c r="A66" s="0" t="s">
        <v>22</v>
      </c>
      <c r="B66" s="32" t="n">
        <f aca="false">H$111</f>
        <v>12.1382447037363</v>
      </c>
      <c r="C66" s="32" t="n">
        <v>0</v>
      </c>
      <c r="D66" s="33" t="n">
        <v>0</v>
      </c>
      <c r="E66" s="33" t="n">
        <v>0</v>
      </c>
      <c r="F66" s="33" t="n">
        <v>0</v>
      </c>
      <c r="G66" s="33" t="n">
        <f aca="false">H$112</f>
        <v>1.3507835134882</v>
      </c>
      <c r="H66" s="30" t="n">
        <f aca="false">H$115</f>
        <v>0.2384190272157</v>
      </c>
      <c r="I66" s="33" t="n">
        <v>0</v>
      </c>
      <c r="J66" s="33"/>
      <c r="K66" s="31" t="n">
        <f aca="false">SUM($B$66:$I$66)</f>
        <v>13.7274472444402</v>
      </c>
      <c r="L66" s="31" t="n">
        <f aca="false">SUM($B$66:$J$66)</f>
        <v>13.7274472444402</v>
      </c>
      <c r="M66" s="44" t="n">
        <f aca="false">$K$66/$K$5-1</f>
        <v>-0.0532030106305766</v>
      </c>
      <c r="N66" s="44" t="n">
        <f aca="false">$L$66/$L$5 -1</f>
        <v>-0.0532030106305766</v>
      </c>
      <c r="O66" s="0" t="s">
        <v>114</v>
      </c>
      <c r="S66" s="0" t="s">
        <v>22</v>
      </c>
      <c r="T66" s="45" t="n">
        <v>13.28</v>
      </c>
      <c r="U66" s="45" t="n">
        <v>0</v>
      </c>
      <c r="V66" s="46" t="n">
        <v>0</v>
      </c>
      <c r="W66" s="46" t="n">
        <v>0</v>
      </c>
      <c r="X66" s="46" t="n">
        <v>3.32</v>
      </c>
      <c r="Y66" s="46" t="n">
        <v>0</v>
      </c>
      <c r="Z66" s="41" t="n">
        <v>16.6</v>
      </c>
      <c r="AA66" s="17" t="n">
        <f aca="false">$L$66</f>
        <v>13.7274472444402</v>
      </c>
      <c r="AB66" s="17" t="n">
        <v>14.1583777473564</v>
      </c>
    </row>
    <row r="67" customFormat="false" ht="13.8" hidden="false" customHeight="false" outlineLevel="0" collapsed="false">
      <c r="A67" s="0" t="s">
        <v>23</v>
      </c>
      <c r="B67" s="32" t="n">
        <f aca="false">H$116</f>
        <v>9.8519061092529</v>
      </c>
      <c r="C67" s="32" t="n">
        <v>0</v>
      </c>
      <c r="D67" s="33" t="n">
        <v>0</v>
      </c>
      <c r="E67" s="33" t="n">
        <v>0</v>
      </c>
      <c r="F67" s="33" t="n">
        <v>0</v>
      </c>
      <c r="G67" s="33" t="n">
        <v>0</v>
      </c>
      <c r="H67" s="33" t="n">
        <v>0</v>
      </c>
      <c r="I67" s="33" t="n">
        <v>0</v>
      </c>
      <c r="J67" s="33"/>
      <c r="K67" s="31" t="n">
        <f aca="false">SUM($B$67:$I$67)</f>
        <v>9.8519061092529</v>
      </c>
      <c r="L67" s="31" t="n">
        <f aca="false">SUM($B$67:$J$67)</f>
        <v>9.8519061092529</v>
      </c>
      <c r="M67" s="44" t="n">
        <f aca="false">$K$67/$K$6-1</f>
        <v>-0.604978110527543</v>
      </c>
      <c r="N67" s="44" t="n">
        <f aca="false">$L$67/$L$6 -1</f>
        <v>-0.604978110527543</v>
      </c>
      <c r="S67" s="35" t="s">
        <v>135</v>
      </c>
      <c r="T67" s="45" t="n">
        <v>80</v>
      </c>
      <c r="U67" s="45" t="n">
        <v>0</v>
      </c>
      <c r="V67" s="46" t="n">
        <v>0</v>
      </c>
      <c r="W67" s="46" t="n">
        <v>0</v>
      </c>
      <c r="X67" s="46" t="n">
        <v>0</v>
      </c>
      <c r="Y67" s="46" t="n">
        <v>0</v>
      </c>
      <c r="Z67" s="41" t="n">
        <v>90</v>
      </c>
      <c r="AA67" s="17" t="n">
        <f aca="false">$L$67+$L$68+$L$69+$L$70</f>
        <v>83.9275531054698</v>
      </c>
      <c r="AB67" s="17" t="n">
        <v>82.2993773756886</v>
      </c>
    </row>
    <row r="68" customFormat="false" ht="13.8" hidden="false" customHeight="false" outlineLevel="0" collapsed="false">
      <c r="A68" s="0" t="s">
        <v>115</v>
      </c>
      <c r="B68" s="32" t="n">
        <f aca="false">H$86+H$91+H$96+H$126+H$131+H$136</f>
        <v>42.7123604665519</v>
      </c>
      <c r="C68" s="32" t="n">
        <v>0</v>
      </c>
      <c r="D68" s="33" t="n">
        <v>0</v>
      </c>
      <c r="E68" s="33" t="n">
        <v>0</v>
      </c>
      <c r="F68" s="33" t="n">
        <v>0</v>
      </c>
      <c r="G68" s="33" t="n">
        <v>0</v>
      </c>
      <c r="H68" s="33" t="n">
        <v>0</v>
      </c>
      <c r="I68" s="33" t="n">
        <v>0</v>
      </c>
      <c r="J68" s="33"/>
      <c r="K68" s="31" t="n">
        <f aca="false">SUM($B$68:$I$68)</f>
        <v>42.7123604665519</v>
      </c>
      <c r="L68" s="31" t="n">
        <f aca="false">SUM($B$68:$J$68)</f>
        <v>42.7123604665519</v>
      </c>
      <c r="M68" s="44" t="n">
        <f aca="false">$K$68/$K$7-1</f>
        <v>-0.0266198325393644</v>
      </c>
      <c r="N68" s="44" t="n">
        <f aca="false">$L$68/$L$7 -1</f>
        <v>-0.0266198325393644</v>
      </c>
      <c r="S68" s="0" t="s">
        <v>118</v>
      </c>
      <c r="T68" s="17" t="n">
        <f aca="false">SUM($T$64:$T$67)</f>
        <v>100.086</v>
      </c>
      <c r="U68" s="17" t="n">
        <f aca="false">SUM($U$64:$U$67)</f>
        <v>13.114</v>
      </c>
      <c r="V68" s="17" t="n">
        <f aca="false">SUM($V$64:$V$67)</f>
        <v>21.58</v>
      </c>
      <c r="W68" s="17" t="n">
        <f aca="false">SUM($W$64:$W$67)</f>
        <v>6.474</v>
      </c>
      <c r="X68" s="17" t="n">
        <f aca="false">SUM($X$64:$X$67)</f>
        <v>8.798</v>
      </c>
      <c r="Y68" s="17" t="n">
        <f aca="false">SUM($Y$64:$Y$67)</f>
        <v>6.308</v>
      </c>
      <c r="Z68" s="17" t="n">
        <f aca="false">SUM($Z$64:$Z$67)</f>
        <v>166.36</v>
      </c>
      <c r="AA68" s="17" t="n">
        <f aca="false">L$71</f>
        <v>168.347201620744</v>
      </c>
      <c r="AB68" s="17" t="n">
        <v>163.780270713838</v>
      </c>
    </row>
    <row r="69" customFormat="false" ht="13.8" hidden="false" customHeight="false" outlineLevel="0" collapsed="false">
      <c r="A69" s="35" t="s">
        <v>21</v>
      </c>
      <c r="C69" s="32" t="n">
        <f aca="false">H$106</f>
        <v>6.3631355754704</v>
      </c>
      <c r="D69" s="33" t="n">
        <v>0</v>
      </c>
      <c r="E69" s="33" t="n">
        <v>0</v>
      </c>
      <c r="F69" s="33" t="n">
        <v>0</v>
      </c>
      <c r="G69" s="33" t="n">
        <v>0</v>
      </c>
      <c r="H69" s="33" t="n">
        <v>0</v>
      </c>
      <c r="I69" s="33" t="n">
        <v>0</v>
      </c>
      <c r="J69" s="33" t="n">
        <f aca="false">H$165</f>
        <v>23.5863068566312</v>
      </c>
      <c r="K69" s="31" t="n">
        <f aca="false">SUM($B$69:$I$69)</f>
        <v>6.3631355754704</v>
      </c>
      <c r="L69" s="31" t="n">
        <f aca="false">SUM($B$69:$J$69)</f>
        <v>29.9494424321016</v>
      </c>
      <c r="M69" s="44" t="n">
        <f aca="false">$K$69/$K$8-1</f>
        <v>0.0762281644508569</v>
      </c>
      <c r="N69" s="44" t="n">
        <f aca="false">$L$69/$L$8 -1</f>
        <v>0.677257301096495</v>
      </c>
    </row>
    <row r="70" customFormat="false" ht="13.8" hidden="false" customHeight="false" outlineLevel="0" collapsed="false">
      <c r="A70" s="35" t="s">
        <v>116</v>
      </c>
      <c r="B70" s="32" t="n">
        <f aca="false">H$90</f>
        <v>0.4613182316288</v>
      </c>
      <c r="C70" s="29"/>
      <c r="D70" s="33" t="n">
        <v>0</v>
      </c>
      <c r="E70" s="33" t="n">
        <v>0</v>
      </c>
      <c r="F70" s="33" t="n">
        <v>0</v>
      </c>
      <c r="G70" s="33" t="n">
        <f aca="false">H$87</f>
        <v>0.9525258659346</v>
      </c>
      <c r="H70" s="33" t="n">
        <v>0</v>
      </c>
      <c r="I70" s="33" t="n">
        <v>0</v>
      </c>
      <c r="J70" s="33"/>
      <c r="K70" s="31" t="n">
        <f aca="false">SUM($B$70:$I$70)</f>
        <v>1.4138440975634</v>
      </c>
      <c r="L70" s="31" t="n">
        <f aca="false">SUM($B$70:$J$70)</f>
        <v>1.4138440975634</v>
      </c>
      <c r="M70" s="44" t="n">
        <f aca="false">$K$70/$K$9-1</f>
        <v>-0.632192748605607</v>
      </c>
      <c r="N70" s="44" t="n">
        <f aca="false">$L$70/$L$9 -1</f>
        <v>-0.632192748605607</v>
      </c>
      <c r="O70" s="0" t="s">
        <v>127</v>
      </c>
    </row>
    <row r="71" customFormat="false" ht="13.8" hidden="false" customHeight="false" outlineLevel="0" collapsed="false">
      <c r="A71" s="35" t="s">
        <v>118</v>
      </c>
      <c r="B71" s="32" t="n">
        <f aca="false">SUM($B$64:$B$70)</f>
        <v>73.4088468983423</v>
      </c>
      <c r="C71" s="32" t="n">
        <f aca="false">SUM($C$64:$C$70)</f>
        <v>19.26127789316</v>
      </c>
      <c r="D71" s="32" t="n">
        <f aca="false">SUM($D$64:$D$70)</f>
        <v>12.6440003318694</v>
      </c>
      <c r="E71" s="32" t="n">
        <f aca="false">SUM($E$64:$E$70)</f>
        <v>0</v>
      </c>
      <c r="F71" s="32" t="n">
        <f aca="false">SUM($F$64:$F$70)</f>
        <v>8.29167646589592</v>
      </c>
      <c r="G71" s="32" t="n">
        <f aca="false">SUM($G$64:$G$70)</f>
        <v>5.7040522478936</v>
      </c>
      <c r="H71" s="32" t="n">
        <f aca="false">SUM($H$64:$H$70)</f>
        <v>0.2548317364962</v>
      </c>
      <c r="I71" s="32" t="n">
        <f aca="false">SUM($I$64:$I$70)</f>
        <v>5.43756911230768</v>
      </c>
      <c r="J71" s="32" t="n">
        <f aca="false">SUM($J$64:$J$70)</f>
        <v>43.3449469347794</v>
      </c>
      <c r="K71" s="31" t="n">
        <f aca="false">SUM($B$71:$I$71)</f>
        <v>125.002254685965</v>
      </c>
      <c r="L71" s="31" t="n">
        <f aca="false">SUM($B$71:$J$71)</f>
        <v>168.347201620744</v>
      </c>
      <c r="M71" s="44" t="n">
        <f aca="false">$K$71/$K$10-1</f>
        <v>-0.431427559177046</v>
      </c>
      <c r="N71" s="44" t="n">
        <f aca="false">$L$71/$L$10 -1</f>
        <v>-0.302168124429924</v>
      </c>
    </row>
    <row r="72" customFormat="false" ht="13.8" hidden="false" customHeight="false" outlineLevel="0" collapsed="false">
      <c r="A72" s="35" t="s">
        <v>119</v>
      </c>
      <c r="B72" s="32" t="n">
        <f aca="false">F$80*11.63</f>
        <v>65.4038097722956</v>
      </c>
      <c r="C72" s="32" t="n">
        <v>0</v>
      </c>
      <c r="D72" s="33" t="n">
        <v>0</v>
      </c>
      <c r="E72" s="33" t="n">
        <v>0</v>
      </c>
      <c r="F72" s="33" t="n">
        <v>0</v>
      </c>
      <c r="G72" s="33" t="n">
        <v>0</v>
      </c>
      <c r="H72" s="33" t="n">
        <v>0</v>
      </c>
      <c r="I72" s="33" t="n">
        <v>0</v>
      </c>
      <c r="J72" s="33"/>
      <c r="K72" s="31" t="n">
        <f aca="false">SUM($B$72:$I$72)</f>
        <v>65.4038097722956</v>
      </c>
      <c r="L72" s="31" t="n">
        <f aca="false">SUM($B$72:$J$72)</f>
        <v>65.4038097722956</v>
      </c>
      <c r="M72" s="44" t="n">
        <f aca="false">$K$72/$K$11-1</f>
        <v>1.36285850655065</v>
      </c>
      <c r="N72" s="44" t="n">
        <f aca="false">$L$72/$L$11 -1</f>
        <v>1.36285850655065</v>
      </c>
      <c r="S72" s="35"/>
      <c r="T72" s="32"/>
      <c r="U72" s="32"/>
      <c r="V72" s="33"/>
      <c r="W72" s="33"/>
      <c r="X72" s="33"/>
      <c r="Y72" s="33"/>
      <c r="Z72" s="37"/>
    </row>
    <row r="73" customFormat="false" ht="13.8" hidden="false" customHeight="false" outlineLevel="0" collapsed="false">
      <c r="A73" s="0" t="s">
        <v>112</v>
      </c>
      <c r="B73" s="33" t="n">
        <f aca="false">$B$71+$B$72</f>
        <v>138.812656670638</v>
      </c>
      <c r="C73" s="33" t="n">
        <f aca="false">$C$71+$C$72</f>
        <v>19.26127789316</v>
      </c>
      <c r="D73" s="33" t="n">
        <f aca="false">$D$71+$D$72</f>
        <v>12.6440003318694</v>
      </c>
      <c r="E73" s="33" t="n">
        <f aca="false">$E$71+$E$72</f>
        <v>0</v>
      </c>
      <c r="F73" s="33" t="n">
        <f aca="false">$F$71+$F$72</f>
        <v>8.29167646589592</v>
      </c>
      <c r="G73" s="33" t="n">
        <f aca="false">$G$71+$G$72</f>
        <v>5.7040522478936</v>
      </c>
      <c r="H73" s="33" t="n">
        <f aca="false">$H$71+$H$72</f>
        <v>0.2548317364962</v>
      </c>
      <c r="I73" s="33" t="n">
        <f aca="false">$I$71+$I$72</f>
        <v>5.43756911230768</v>
      </c>
      <c r="J73" s="33" t="n">
        <f aca="false">$J$71+$J$72</f>
        <v>43.3449469347794</v>
      </c>
      <c r="K73" s="31" t="n">
        <f aca="false">SUM($B$73:$I$73)</f>
        <v>190.406064458261</v>
      </c>
      <c r="L73" s="31" t="n">
        <f aca="false">SUM($B$73:$J$73)</f>
        <v>233.75101139304</v>
      </c>
      <c r="M73" s="44" t="n">
        <f aca="false">$K$73/$K$12-1</f>
        <v>-0.230784422029738</v>
      </c>
      <c r="N73" s="44" t="n">
        <f aca="false">$L$73/$L$12 -1</f>
        <v>-0.130788847428112</v>
      </c>
      <c r="T73" s="33"/>
      <c r="U73" s="33"/>
      <c r="V73" s="33"/>
      <c r="W73" s="33"/>
      <c r="X73" s="33"/>
      <c r="Y73" s="33"/>
      <c r="Z73" s="37"/>
    </row>
    <row r="74" customFormat="false" ht="13.8" hidden="false" customHeight="false" outlineLevel="0" collapsed="false">
      <c r="A74" s="0" t="s">
        <v>120</v>
      </c>
      <c r="B74" s="33"/>
      <c r="C74" s="33"/>
      <c r="D74" s="33"/>
      <c r="E74" s="33"/>
      <c r="F74" s="33"/>
      <c r="G74" s="33"/>
      <c r="H74" s="33"/>
      <c r="I74" s="33"/>
      <c r="J74" s="33"/>
      <c r="K74" s="37"/>
      <c r="L74" s="37"/>
      <c r="S74" s="33"/>
      <c r="T74" s="33"/>
      <c r="U74" s="33"/>
      <c r="V74" s="33"/>
      <c r="W74" s="33"/>
      <c r="X74" s="33"/>
      <c r="Y74" s="37"/>
    </row>
    <row r="75" customFormat="false" ht="13.8" hidden="false" customHeight="false" outlineLevel="0" collapsed="false">
      <c r="A75" s="38" t="s">
        <v>121</v>
      </c>
      <c r="B75" s="28" t="n">
        <f aca="false">B$73/$L73</f>
        <v>0.593848368156284</v>
      </c>
      <c r="C75" s="28" t="n">
        <f aca="false">C$73/$L73</f>
        <v>0.0824008323145739</v>
      </c>
      <c r="D75" s="28" t="n">
        <f aca="false">D$73/$L73</f>
        <v>0.0540917459844021</v>
      </c>
      <c r="E75" s="28" t="n">
        <f aca="false">E$73/$L73</f>
        <v>0</v>
      </c>
      <c r="F75" s="28" t="n">
        <f aca="false">F$73/$L73</f>
        <v>0.0354722592064164</v>
      </c>
      <c r="G75" s="28" t="n">
        <f aca="false">G$73/$L73</f>
        <v>0.0244022569737785</v>
      </c>
      <c r="H75" s="28" t="n">
        <f aca="false">H$73/$L73</f>
        <v>0.00109018453001563</v>
      </c>
      <c r="I75" s="28" t="n">
        <f aca="false">I$73/$L73</f>
        <v>0.0232622271018314</v>
      </c>
      <c r="J75" s="28" t="n">
        <f aca="false">J$73/$L73</f>
        <v>0.185432125732698</v>
      </c>
      <c r="K75" s="28"/>
      <c r="L75" s="28" t="n">
        <f aca="false">L$73/$L73</f>
        <v>1</v>
      </c>
      <c r="R75" s="38"/>
      <c r="S75" s="28"/>
      <c r="T75" s="28"/>
      <c r="U75" s="28"/>
      <c r="V75" s="28"/>
      <c r="W75" s="28"/>
      <c r="X75" s="28"/>
      <c r="Y75" s="39"/>
    </row>
    <row r="76" customFormat="false" ht="13.8" hidden="false" customHeight="false" outlineLevel="0" collapsed="false">
      <c r="A76" s="38" t="s">
        <v>136</v>
      </c>
      <c r="B76" s="28"/>
      <c r="C76" s="28"/>
      <c r="D76" s="28"/>
      <c r="E76" s="28"/>
      <c r="F76" s="28"/>
      <c r="G76" s="28"/>
      <c r="H76" s="28"/>
      <c r="I76" s="28"/>
      <c r="J76" s="28"/>
      <c r="K76" s="39"/>
      <c r="L76" s="39"/>
      <c r="S76" s="47"/>
      <c r="T76" s="47"/>
      <c r="U76" s="47"/>
      <c r="V76" s="48"/>
      <c r="W76" s="47"/>
      <c r="X76" s="48"/>
      <c r="Y76" s="49"/>
    </row>
    <row r="78" s="50" customFormat="true" ht="12.8" hidden="false" customHeight="false" outlineLevel="0" collapsed="false">
      <c r="A78" s="50" t="s">
        <v>137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138</v>
      </c>
      <c r="B80" s="13" t="n">
        <v>2.3800474535651</v>
      </c>
      <c r="C80" s="13" t="n">
        <v>2.95687465292038</v>
      </c>
      <c r="D80" s="13" t="n">
        <v>3.42782812608541</v>
      </c>
      <c r="E80" s="13" t="n">
        <v>3.78459923067993</v>
      </c>
      <c r="F80" s="13" t="n">
        <v>5.62371537165052</v>
      </c>
      <c r="H80" s="13"/>
    </row>
    <row r="83" s="51" customFormat="true" ht="12.8" hidden="false" customHeight="false" outlineLevel="0" collapsed="false">
      <c r="A83" s="51" t="s">
        <v>139</v>
      </c>
    </row>
    <row r="85" customFormat="false" ht="13.4" hidden="false" customHeight="false" outlineLevel="0" collapsed="false">
      <c r="A85" s="52" t="s">
        <v>1</v>
      </c>
      <c r="B85" s="52" t="s">
        <v>2</v>
      </c>
      <c r="C85" s="52" t="s">
        <v>3</v>
      </c>
      <c r="D85" s="52" t="s">
        <v>4</v>
      </c>
      <c r="E85" s="52" t="s">
        <v>5</v>
      </c>
      <c r="F85" s="52" t="s">
        <v>6</v>
      </c>
      <c r="G85" s="52" t="s">
        <v>7</v>
      </c>
      <c r="H85" s="52" t="s">
        <v>8</v>
      </c>
      <c r="K85" s="52" t="s">
        <v>3</v>
      </c>
      <c r="L85" s="52" t="s">
        <v>4</v>
      </c>
      <c r="M85" s="52" t="s">
        <v>5</v>
      </c>
      <c r="N85" s="52" t="s">
        <v>6</v>
      </c>
      <c r="O85" s="52" t="s">
        <v>7</v>
      </c>
      <c r="P85" s="52" t="s">
        <v>8</v>
      </c>
    </row>
    <row r="86" customFormat="false" ht="13.4" hidden="false" customHeight="false" outlineLevel="0" collapsed="false">
      <c r="A86" s="53" t="str">
        <f aca="false">Conso_energie_usage!B$2</f>
        <v>Autre</v>
      </c>
      <c r="B86" s="53" t="str">
        <f aca="false">Conso_energie_usage!C$2</f>
        <v>Electricité</v>
      </c>
      <c r="C86" s="53" t="n">
        <f aca="false">Conso_energie_usage!D$2</f>
        <v>6.0791570898897</v>
      </c>
      <c r="D86" s="53" t="n">
        <f aca="false">Conso_energie_usage!E$2</f>
        <v>8.8789881517377</v>
      </c>
      <c r="E86" s="53" t="n">
        <f aca="false">Conso_energie_usage!F$2</f>
        <v>10.6077630444389</v>
      </c>
      <c r="F86" s="53" t="n">
        <f aca="false">Conso_energie_usage!G$2</f>
        <v>11.4793869646523</v>
      </c>
      <c r="G86" s="53" t="n">
        <f aca="false">Conso_energie_usage!H$2</f>
        <v>12.1456323959923</v>
      </c>
      <c r="H86" s="53" t="n">
        <f aca="false">Conso_energie_usage!I$2</f>
        <v>12.9860820650233</v>
      </c>
      <c r="J86" s="4" t="s">
        <v>12</v>
      </c>
      <c r="K86" s="0" t="n">
        <f aca="false">SUMIFS($C86:$C140,A$86:A$140,J86)</f>
        <v>15.303179490221</v>
      </c>
      <c r="L86" s="0" t="n">
        <f aca="false">SUMIFS($D86:$D140,A$86:A$140,J86)</f>
        <v>16.129078394223</v>
      </c>
      <c r="M86" s="0" t="n">
        <f aca="false">SUMIFS($E86:$E140,A$86:A$140,J86)</f>
        <v>16.6146965480027</v>
      </c>
      <c r="N86" s="0" t="n">
        <f aca="false">SUMIFS($F86:$F140,A$86:A$140,J86)</f>
        <v>16.3873849151465</v>
      </c>
      <c r="O86" s="0" t="n">
        <f aca="false">SUMIFS($G86:$G140,A$86:A$140,J86)</f>
        <v>16.1811216064643</v>
      </c>
      <c r="P86" s="0" t="n">
        <f aca="false">SUMIFS($H86:$H140,A$86:A$140,J86)</f>
        <v>15.1011459273861</v>
      </c>
    </row>
    <row r="87" customFormat="false" ht="13.4" hidden="false" customHeight="false" outlineLevel="0" collapsed="false">
      <c r="A87" s="53" t="str">
        <f aca="false">Conso_energie_usage!B$3</f>
        <v>Autre</v>
      </c>
      <c r="B87" s="53" t="str">
        <f aca="false">Conso_energie_usage!C$3</f>
        <v>Gaz</v>
      </c>
      <c r="C87" s="53" t="n">
        <f aca="false">Conso_energie_usage!D$3</f>
        <v>3.0083180403482</v>
      </c>
      <c r="D87" s="53" t="n">
        <f aca="false">Conso_energie_usage!E$3</f>
        <v>2.5572921097845</v>
      </c>
      <c r="E87" s="53" t="n">
        <f aca="false">Conso_energie_usage!F$3</f>
        <v>2.2363983456958</v>
      </c>
      <c r="F87" s="53" t="n">
        <f aca="false">Conso_energie_usage!G$3</f>
        <v>1.9118461767073</v>
      </c>
      <c r="G87" s="53" t="n">
        <f aca="false">Conso_energie_usage!H$3</f>
        <v>1.6393711123813</v>
      </c>
      <c r="H87" s="53" t="n">
        <f aca="false">Conso_energie_usage!I$3</f>
        <v>0.9525258659346</v>
      </c>
      <c r="J87" s="4" t="s">
        <v>15</v>
      </c>
      <c r="K87" s="0" t="n">
        <f aca="false">SUMIFS($C86:$C140,A$86:A$140,J87)</f>
        <v>4.9206550760369</v>
      </c>
      <c r="L87" s="0" t="n">
        <f aca="false">SUMIFS($D86:$D140,A$86:A$140,J87)</f>
        <v>5.6582719124568</v>
      </c>
      <c r="M87" s="0" t="n">
        <f aca="false">SUMIFS($E86:$E140,A$86:A$140,J87)</f>
        <v>5.6695876208617</v>
      </c>
      <c r="N87" s="0" t="n">
        <f aca="false">SUMIFS($F86:$F140,A$86:A$140,J87)</f>
        <v>5.5538843073631</v>
      </c>
      <c r="O87" s="0" t="n">
        <f aca="false">SUMIFS($G86:$G140,A$86:A$140,J87)</f>
        <v>5.3610115254428</v>
      </c>
      <c r="P87" s="0" t="n">
        <f aca="false">SUMIFS($H86:$H140,A$86:A$140,J87)</f>
        <v>3.9127287304329</v>
      </c>
    </row>
    <row r="88" customFormat="false" ht="13.4" hidden="false" customHeight="false" outlineLevel="0" collapsed="false">
      <c r="A88" s="53" t="str">
        <f aca="false">Conso_energie_usage!B$4</f>
        <v>Autre</v>
      </c>
      <c r="B88" s="53" t="str">
        <f aca="false">Conso_energie_usage!C$4</f>
        <v>Fioul</v>
      </c>
      <c r="C88" s="53" t="n">
        <f aca="false">Conso_energie_usage!D$4</f>
        <v>4.7065148885455</v>
      </c>
      <c r="D88" s="53" t="n">
        <f aca="false">Conso_energie_usage!E$4</f>
        <v>3.4061092111071</v>
      </c>
      <c r="E88" s="53" t="n">
        <f aca="false">Conso_energie_usage!F$4</f>
        <v>2.6453673237085</v>
      </c>
      <c r="F88" s="53" t="n">
        <f aca="false">Conso_energie_usage!G$4</f>
        <v>2.036919534855</v>
      </c>
      <c r="G88" s="53" t="n">
        <f aca="false">Conso_energie_usage!H$4</f>
        <v>1.5762340793277</v>
      </c>
      <c r="H88" s="53" t="n">
        <f aca="false">Conso_energie_usage!I$4</f>
        <v>0.7012197647994</v>
      </c>
      <c r="J88" s="4" t="s">
        <v>17</v>
      </c>
      <c r="K88" s="0" t="n">
        <f aca="false">SUMIFS($C86:$C140,A$86:A$140,J88)</f>
        <v>9.1684083833807</v>
      </c>
      <c r="L88" s="0" t="n">
        <f aca="false">SUMIFS($D86:$D140,A$86:A$140,J88)</f>
        <v>10.5406316064033</v>
      </c>
      <c r="M88" s="0" t="n">
        <f aca="false">SUMIFS($E86:$E140,A$86:A$140,J88)</f>
        <v>11.4746886830923</v>
      </c>
      <c r="N88" s="0" t="n">
        <f aca="false">SUMIFS($F86:$F140,A$86:A$140,J88)</f>
        <v>10.6625238497979</v>
      </c>
      <c r="O88" s="0" t="n">
        <f aca="false">SUMIFS($G86:$G140,A$86:A$140,J88)</f>
        <v>9.9237756848891</v>
      </c>
      <c r="P88" s="0" t="n">
        <f aca="false">SUMIFS($H86:$H140,A$86:A$140,J88)</f>
        <v>8.0944754812541</v>
      </c>
    </row>
    <row r="89" customFormat="false" ht="13.4" hidden="false" customHeight="false" outlineLevel="0" collapsed="false">
      <c r="A89" s="53" t="str">
        <f aca="false">Conso_energie_usage!B$5</f>
        <v>Autre</v>
      </c>
      <c r="B89" s="53" t="str">
        <f aca="false">Conso_energie_usage!C$5</f>
        <v>Urbain</v>
      </c>
      <c r="C89" s="53" t="n">
        <f aca="false">Conso_energie_usage!D$5</f>
        <v>0</v>
      </c>
      <c r="D89" s="53" t="n">
        <f aca="false">Conso_energie_usage!E$5</f>
        <v>0</v>
      </c>
      <c r="E89" s="53" t="n">
        <f aca="false">Conso_energie_usage!F$5</f>
        <v>0</v>
      </c>
      <c r="F89" s="53" t="n">
        <f aca="false">Conso_energie_usage!G$5</f>
        <v>0</v>
      </c>
      <c r="G89" s="53" t="n">
        <f aca="false">Conso_energie_usage!H$5</f>
        <v>0</v>
      </c>
      <c r="H89" s="53" t="n">
        <f aca="false">Conso_energie_usage!I$5</f>
        <v>0</v>
      </c>
      <c r="J89" s="4" t="s">
        <v>19</v>
      </c>
      <c r="K89" s="0" t="n">
        <f aca="false">SUMIFS($C86:$C140,A$86:A$140,J89)</f>
        <v>111.71019013645</v>
      </c>
      <c r="L89" s="0" t="n">
        <f aca="false">SUMIFS($D86:$D140,A$86:A$140,J89)</f>
        <v>105.066948241968</v>
      </c>
      <c r="M89" s="0" t="n">
        <f aca="false">SUMIFS($E86:$E140,A$86:A$140,J89)</f>
        <v>90.2272294914218</v>
      </c>
      <c r="N89" s="0" t="n">
        <f aca="false">SUMIFS($F86:$F140,A$86:A$140,J89)</f>
        <v>75.836310910516</v>
      </c>
      <c r="O89" s="0" t="n">
        <f aca="false">SUMIFS($G86:$G140,A$86:A$140,J89)</f>
        <v>61.9469546426308</v>
      </c>
      <c r="P89" s="0" t="n">
        <f aca="false">SUMIFS($H86:$H140,A$86:A$140,J89)</f>
        <v>40.8059187016833</v>
      </c>
    </row>
    <row r="90" customFormat="false" ht="14.9" hidden="false" customHeight="false" outlineLevel="0" collapsed="false">
      <c r="A90" s="53" t="str">
        <f aca="false">Conso_energie_usage!B$6</f>
        <v>Autre</v>
      </c>
      <c r="B90" s="53" t="str">
        <f aca="false">Conso_energie_usage!C$6</f>
        <v>Autres</v>
      </c>
      <c r="C90" s="53" t="n">
        <f aca="false">Conso_energie_usage!D$6</f>
        <v>1.5091894714376</v>
      </c>
      <c r="D90" s="53" t="n">
        <f aca="false">Conso_energie_usage!E$6</f>
        <v>1.2866889215937</v>
      </c>
      <c r="E90" s="53" t="n">
        <f aca="false">Conso_energie_usage!F$6</f>
        <v>1.1251678341595</v>
      </c>
      <c r="F90" s="53" t="n">
        <f aca="false">Conso_energie_usage!G$6</f>
        <v>0.9592322389319</v>
      </c>
      <c r="G90" s="53" t="n">
        <f aca="false">Conso_energie_usage!H$6</f>
        <v>0.819884018763</v>
      </c>
      <c r="H90" s="53" t="n">
        <f aca="false">Conso_energie_usage!I$6</f>
        <v>0.4613182316288</v>
      </c>
      <c r="J90" s="4" t="s">
        <v>21</v>
      </c>
      <c r="K90" s="0" t="n">
        <f aca="false">SUMIFS($C86:$C140,A$86:A$140,J90)</f>
        <v>5.4238186881371</v>
      </c>
      <c r="L90" s="0" t="n">
        <f aca="false">SUMIFS($D86:$D140,A$86:A$140,J90)</f>
        <v>5.9124410470313</v>
      </c>
      <c r="M90" s="0" t="n">
        <f aca="false">SUMIFS($E86:$E140,A$86:A$140,J90)</f>
        <v>6.1479590102429</v>
      </c>
      <c r="N90" s="0" t="n">
        <f aca="false">SUMIFS($F86:$F140,A$86:A$140,J90)</f>
        <v>6.0004736135138</v>
      </c>
      <c r="O90" s="0" t="n">
        <f aca="false">SUMIFS($G86:$G140,A$86:A$140,J90)</f>
        <v>6.085659796176</v>
      </c>
      <c r="P90" s="0" t="n">
        <f aca="false">SUMIFS($H86:$H140,A$86:A$140,J90)</f>
        <v>6.3631355754704</v>
      </c>
    </row>
    <row r="91" customFormat="false" ht="13.4" hidden="false" customHeight="false" outlineLevel="0" collapsed="false">
      <c r="A91" s="53" t="str">
        <f aca="false">Conso_energie_usage!B$7</f>
        <v>Auxiliaires</v>
      </c>
      <c r="B91" s="53" t="str">
        <f aca="false">Conso_energie_usage!C$7</f>
        <v>Electricité</v>
      </c>
      <c r="C91" s="53" t="n">
        <f aca="false">Conso_energie_usage!D$7</f>
        <v>4.9206550760369</v>
      </c>
      <c r="D91" s="53" t="n">
        <f aca="false">Conso_energie_usage!E$7</f>
        <v>5.6582719124568</v>
      </c>
      <c r="E91" s="53" t="n">
        <f aca="false">Conso_energie_usage!F$7</f>
        <v>5.6695876208617</v>
      </c>
      <c r="F91" s="53" t="n">
        <f aca="false">Conso_energie_usage!G$7</f>
        <v>5.5538843073631</v>
      </c>
      <c r="G91" s="53" t="n">
        <f aca="false">Conso_energie_usage!H$7</f>
        <v>5.3610115254428</v>
      </c>
      <c r="H91" s="53" t="n">
        <f aca="false">Conso_energie_usage!I$7</f>
        <v>3.9127287304329</v>
      </c>
      <c r="J91" s="4" t="s">
        <v>22</v>
      </c>
      <c r="K91" s="0" t="n">
        <f aca="false">SUMIFS($C86:$C140,A$86:A$140,J91)</f>
        <v>13.7919529816168</v>
      </c>
      <c r="L91" s="0" t="n">
        <f aca="false">SUMIFS($D86:$D140,A$86:A$140,J91)</f>
        <v>14.4988285752607</v>
      </c>
      <c r="M91" s="0" t="n">
        <f aca="false">SUMIFS($E86:$E140,A$86:A$140,J91)</f>
        <v>15.245252944122</v>
      </c>
      <c r="N91" s="0" t="n">
        <f aca="false">SUMIFS($F86:$F140,A$86:A$140,J91)</f>
        <v>15.1231523029224</v>
      </c>
      <c r="O91" s="0" t="n">
        <f aca="false">SUMIFS($G86:$G140,A$86:A$140,J91)</f>
        <v>15.0112316350739</v>
      </c>
      <c r="P91" s="0" t="n">
        <f aca="false">SUMIFS($H86:$H140,A$86:A$140,J91)</f>
        <v>13.7274472444402</v>
      </c>
    </row>
    <row r="92" customFormat="false" ht="13.4" hidden="false" customHeight="false" outlineLevel="0" collapsed="false">
      <c r="A92" s="53" t="str">
        <f aca="false">Conso_energie_usage!B$8</f>
        <v>Auxiliaires</v>
      </c>
      <c r="B92" s="53" t="str">
        <f aca="false">Conso_energie_usage!C$8</f>
        <v>Gaz</v>
      </c>
      <c r="C92" s="53" t="n">
        <f aca="false">Conso_energie_usage!D$8</f>
        <v>0</v>
      </c>
      <c r="D92" s="53" t="n">
        <f aca="false">Conso_energie_usage!E$8</f>
        <v>0</v>
      </c>
      <c r="E92" s="53" t="n">
        <f aca="false">Conso_energie_usage!F$8</f>
        <v>0</v>
      </c>
      <c r="F92" s="53" t="n">
        <f aca="false">Conso_energie_usage!G$8</f>
        <v>0</v>
      </c>
      <c r="G92" s="53" t="n">
        <f aca="false">Conso_energie_usage!H$8</f>
        <v>0</v>
      </c>
      <c r="H92" s="53" t="n">
        <f aca="false">Conso_energie_usage!I$8</f>
        <v>0</v>
      </c>
      <c r="J92" s="4" t="s">
        <v>23</v>
      </c>
      <c r="K92" s="0" t="n">
        <f aca="false">SUMIFS($C86:$C140,A$86:A$140,J92)</f>
        <v>24.6721905629085</v>
      </c>
      <c r="L92" s="0" t="n">
        <f aca="false">SUMIFS($D86:$D140,A$86:A$140,J92)</f>
        <v>24.9401523606955</v>
      </c>
      <c r="M92" s="0" t="n">
        <f aca="false">SUMIFS($E86:$E140,A$86:A$140,J92)</f>
        <v>23.3892351204507</v>
      </c>
      <c r="N92" s="0" t="n">
        <f aca="false">SUMIFS($F86:$F140,A$86:A$140,J92)</f>
        <v>19.3753319055177</v>
      </c>
      <c r="O92" s="0" t="n">
        <f aca="false">SUMIFS($G86:$G140,A$86:A$140,J92)</f>
        <v>15.2848315075233</v>
      </c>
      <c r="P92" s="0" t="n">
        <f aca="false">SUMIFS($H86:$H140,A$86:A$140,J92)</f>
        <v>9.8519061092529</v>
      </c>
    </row>
    <row r="93" customFormat="false" ht="13.4" hidden="false" customHeight="false" outlineLevel="0" collapsed="false">
      <c r="A93" s="53" t="str">
        <f aca="false">Conso_energie_usage!B$9</f>
        <v>Auxiliaires</v>
      </c>
      <c r="B93" s="53" t="str">
        <f aca="false">Conso_energie_usage!C$9</f>
        <v>Fioul</v>
      </c>
      <c r="C93" s="53" t="n">
        <f aca="false">Conso_energie_usage!D$9</f>
        <v>0</v>
      </c>
      <c r="D93" s="53" t="n">
        <f aca="false">Conso_energie_usage!E$9</f>
        <v>0</v>
      </c>
      <c r="E93" s="53" t="n">
        <f aca="false">Conso_energie_usage!F$9</f>
        <v>0</v>
      </c>
      <c r="F93" s="53" t="n">
        <f aca="false">Conso_energie_usage!G$9</f>
        <v>0</v>
      </c>
      <c r="G93" s="53" t="n">
        <f aca="false">Conso_energie_usage!H$9</f>
        <v>0</v>
      </c>
      <c r="H93" s="53" t="n">
        <f aca="false">Conso_energie_usage!I$9</f>
        <v>0</v>
      </c>
      <c r="J93" s="4" t="s">
        <v>24</v>
      </c>
      <c r="K93" s="0" t="n">
        <f aca="false">SUMIFS($C86:$C140,A$86:A$140,J93)</f>
        <v>21.7172314310581</v>
      </c>
      <c r="L93" s="0" t="n">
        <f aca="false">SUMIFS($D86:$D140,A$86:A$140,J93)</f>
        <v>21.710018373344</v>
      </c>
      <c r="M93" s="0" t="n">
        <f aca="false">SUMIFS($E86:$E140,A$86:A$140,J93)</f>
        <v>20.5630527690159</v>
      </c>
      <c r="N93" s="0" t="n">
        <f aca="false">SUMIFS($F86:$F140,A$86:A$140,J93)</f>
        <v>18.4758896154979</v>
      </c>
      <c r="O93" s="0" t="n">
        <f aca="false">SUMIFS($G86:$G140,A$86:A$140,J93)</f>
        <v>16.9665967696788</v>
      </c>
      <c r="P93" s="0" t="n">
        <f aca="false">SUMIFS($H86:$H140,A$86:A$140,J93)</f>
        <v>10.680215244025</v>
      </c>
    </row>
    <row r="94" customFormat="false" ht="25.35" hidden="false" customHeight="false" outlineLevel="0" collapsed="false">
      <c r="A94" s="53" t="str">
        <f aca="false">Conso_energie_usage!B$10</f>
        <v>Auxiliaires</v>
      </c>
      <c r="B94" s="53" t="str">
        <f aca="false">Conso_energie_usage!C$10</f>
        <v>Urbain</v>
      </c>
      <c r="C94" s="53" t="n">
        <f aca="false">Conso_energie_usage!D$10</f>
        <v>0</v>
      </c>
      <c r="D94" s="53" t="n">
        <f aca="false">Conso_energie_usage!E$10</f>
        <v>0</v>
      </c>
      <c r="E94" s="53" t="n">
        <f aca="false">Conso_energie_usage!F$10</f>
        <v>0</v>
      </c>
      <c r="F94" s="53" t="n">
        <f aca="false">Conso_energie_usage!G$10</f>
        <v>0</v>
      </c>
      <c r="G94" s="53" t="n">
        <f aca="false">Conso_energie_usage!H$10</f>
        <v>0</v>
      </c>
      <c r="H94" s="53" t="n">
        <f aca="false">Conso_energie_usage!I$10</f>
        <v>0</v>
      </c>
      <c r="J94" s="4" t="s">
        <v>25</v>
      </c>
      <c r="K94" s="0" t="n">
        <f aca="false">SUMIFS($C86:$C140,A$86:A$140,J94)</f>
        <v>7.8370158116684</v>
      </c>
      <c r="L94" s="0" t="n">
        <f aca="false">SUMIFS($D86:$D140,A$86:A$140,J94)</f>
        <v>7.6079977446449</v>
      </c>
      <c r="M94" s="0" t="n">
        <f aca="false">SUMIFS($E86:$E140,A$86:A$140,J94)</f>
        <v>7.33444767014</v>
      </c>
      <c r="N94" s="0" t="n">
        <f aca="false">SUMIFS($F86:$F140,A$86:A$140,J94)</f>
        <v>6.9438434631574</v>
      </c>
      <c r="O94" s="0" t="n">
        <f aca="false">SUMIFS($G86:$G140,A$86:A$140,J94)</f>
        <v>6.5873147884222</v>
      </c>
      <c r="P94" s="0" t="n">
        <f aca="false">SUMIFS($H86:$H140,A$86:A$140,J94)</f>
        <v>5.4824620689411</v>
      </c>
    </row>
    <row r="95" customFormat="false" ht="13.4" hidden="false" customHeight="false" outlineLevel="0" collapsed="false">
      <c r="A95" s="53" t="str">
        <f aca="false">Conso_energie_usage!B$11</f>
        <v>Auxiliaires</v>
      </c>
      <c r="B95" s="53" t="str">
        <f aca="false">Conso_energie_usage!C$11</f>
        <v>Autres</v>
      </c>
      <c r="C95" s="53" t="n">
        <f aca="false">Conso_energie_usage!D$11</f>
        <v>0</v>
      </c>
      <c r="D95" s="53" t="n">
        <f aca="false">Conso_energie_usage!E$11</f>
        <v>0</v>
      </c>
      <c r="E95" s="53" t="n">
        <f aca="false">Conso_energie_usage!F$11</f>
        <v>0</v>
      </c>
      <c r="F95" s="53" t="n">
        <f aca="false">Conso_energie_usage!G$11</f>
        <v>0</v>
      </c>
      <c r="G95" s="53" t="n">
        <f aca="false">Conso_energie_usage!H$11</f>
        <v>0</v>
      </c>
      <c r="H95" s="53" t="n">
        <f aca="false">Conso_energie_usage!I$11</f>
        <v>0</v>
      </c>
      <c r="J95" s="4" t="s">
        <v>26</v>
      </c>
      <c r="K95" s="0" t="n">
        <f aca="false">SUMIFS($C86:$C140,A$86:A$140,J95)</f>
        <v>4.0699795790205</v>
      </c>
      <c r="L95" s="0" t="n">
        <f aca="false">SUMIFS($D86:$D140,A$86:A$140,J95)</f>
        <v>4.2312854683671</v>
      </c>
      <c r="M95" s="0" t="n">
        <f aca="false">SUMIFS($E86:$E140,A$86:A$140,J95)</f>
        <v>4.3512092435307</v>
      </c>
      <c r="N95" s="0" t="n">
        <f aca="false">SUMIFS($F86:$F140,A$86:A$140,J95)</f>
        <v>4.2660000240835</v>
      </c>
      <c r="O95" s="0" t="n">
        <f aca="false">SUMIFS($G86:$G140,A$86:A$140,J95)</f>
        <v>4.1864312013207</v>
      </c>
      <c r="P95" s="0" t="n">
        <f aca="false">SUMIFS($H86:$H140,A$86:A$140,J95)</f>
        <v>3.8562641651144</v>
      </c>
    </row>
    <row r="96" customFormat="false" ht="13.4" hidden="false" customHeight="false" outlineLevel="0" collapsed="false">
      <c r="A96" s="53" t="str">
        <f aca="false">Conso_energie_usage!B$12</f>
        <v>Bureautique</v>
      </c>
      <c r="B96" s="53" t="str">
        <f aca="false">Conso_energie_usage!C$12</f>
        <v>Electricité</v>
      </c>
      <c r="C96" s="53" t="n">
        <f aca="false">Conso_energie_usage!D$12</f>
        <v>9.1684083833807</v>
      </c>
      <c r="D96" s="53" t="n">
        <f aca="false">Conso_energie_usage!E$12</f>
        <v>10.5406316064033</v>
      </c>
      <c r="E96" s="53" t="n">
        <f aca="false">Conso_energie_usage!F$12</f>
        <v>11.4746886830923</v>
      </c>
      <c r="F96" s="53" t="n">
        <f aca="false">Conso_energie_usage!G$12</f>
        <v>10.6625238497979</v>
      </c>
      <c r="G96" s="53" t="n">
        <f aca="false">Conso_energie_usage!H$12</f>
        <v>9.9237756848891</v>
      </c>
      <c r="H96" s="53" t="n">
        <f aca="false">Conso_energie_usage!I$12</f>
        <v>8.0944754812541</v>
      </c>
      <c r="J96" s="4" t="s">
        <v>27</v>
      </c>
      <c r="K96" s="0" t="n">
        <f aca="false">SUMIFS($C86:$C140,A$86:A$140,J96)</f>
        <v>6.5991087150315</v>
      </c>
      <c r="L96" s="0" t="n">
        <f aca="false">SUMIFS($D86:$D140,A$86:A$140,J96)</f>
        <v>6.9632758327638</v>
      </c>
      <c r="M96" s="0" t="n">
        <f aca="false">SUMIFS($E86:$E140,A$86:A$140,J96)</f>
        <v>7.2438034194649</v>
      </c>
      <c r="N96" s="0" t="n">
        <f aca="false">SUMIFS($F86:$F140,A$86:A$140,J96)</f>
        <v>7.4490694849819</v>
      </c>
      <c r="O96" s="0" t="n">
        <f aca="false">SUMIFS($G86:$G140,A$86:A$140,J96)</f>
        <v>7.7028434442202</v>
      </c>
      <c r="P96" s="0" t="n">
        <f aca="false">SUMIFS($H86:$H140,A$86:A$140,J96)</f>
        <v>8.3803479557861</v>
      </c>
    </row>
    <row r="97" customFormat="false" ht="13.4" hidden="false" customHeight="false" outlineLevel="0" collapsed="false">
      <c r="A97" s="53" t="str">
        <f aca="false">Conso_energie_usage!B$13</f>
        <v>Bureautique</v>
      </c>
      <c r="B97" s="53" t="str">
        <f aca="false">Conso_energie_usage!C$13</f>
        <v>Gaz</v>
      </c>
      <c r="C97" s="53" t="n">
        <f aca="false">Conso_energie_usage!D$13</f>
        <v>0</v>
      </c>
      <c r="D97" s="53" t="n">
        <f aca="false">Conso_energie_usage!E$13</f>
        <v>0</v>
      </c>
      <c r="E97" s="53" t="n">
        <f aca="false">Conso_energie_usage!F$13</f>
        <v>0</v>
      </c>
      <c r="F97" s="53" t="n">
        <f aca="false">Conso_energie_usage!G$13</f>
        <v>0</v>
      </c>
      <c r="G97" s="53" t="n">
        <f aca="false">Conso_energie_usage!H$13</f>
        <v>0</v>
      </c>
      <c r="H97" s="53" t="n">
        <f aca="false">Conso_energie_usage!I$13</f>
        <v>0</v>
      </c>
    </row>
    <row r="98" customFormat="false" ht="13.4" hidden="false" customHeight="false" outlineLevel="0" collapsed="false">
      <c r="A98" s="53" t="str">
        <f aca="false">Conso_energie_usage!B$14</f>
        <v>Bureautique</v>
      </c>
      <c r="B98" s="53" t="str">
        <f aca="false">Conso_energie_usage!C$14</f>
        <v>Fioul</v>
      </c>
      <c r="C98" s="53" t="n">
        <f aca="false">Conso_energie_usage!D$14</f>
        <v>0</v>
      </c>
      <c r="D98" s="53" t="n">
        <f aca="false">Conso_energie_usage!E$14</f>
        <v>0</v>
      </c>
      <c r="E98" s="53" t="n">
        <f aca="false">Conso_energie_usage!F$14</f>
        <v>0</v>
      </c>
      <c r="F98" s="53" t="n">
        <f aca="false">Conso_energie_usage!G$14</f>
        <v>0</v>
      </c>
      <c r="G98" s="53" t="n">
        <f aca="false">Conso_energie_usage!H$14</f>
        <v>0</v>
      </c>
      <c r="H98" s="53" t="n">
        <f aca="false">Conso_energie_usage!I$14</f>
        <v>0</v>
      </c>
    </row>
    <row r="99" customFormat="false" ht="13.4" hidden="false" customHeight="false" outlineLevel="0" collapsed="false">
      <c r="A99" s="53" t="str">
        <f aca="false">Conso_energie_usage!B$15</f>
        <v>Bureautique</v>
      </c>
      <c r="B99" s="53" t="str">
        <f aca="false">Conso_energie_usage!C$15</f>
        <v>Urbain</v>
      </c>
      <c r="C99" s="53" t="n">
        <f aca="false">Conso_energie_usage!D$15</f>
        <v>0</v>
      </c>
      <c r="D99" s="53" t="n">
        <f aca="false">Conso_energie_usage!E$15</f>
        <v>0</v>
      </c>
      <c r="E99" s="53" t="n">
        <f aca="false">Conso_energie_usage!F$15</f>
        <v>0</v>
      </c>
      <c r="F99" s="53" t="n">
        <f aca="false">Conso_energie_usage!G$15</f>
        <v>0</v>
      </c>
      <c r="G99" s="53" t="n">
        <f aca="false">Conso_energie_usage!H$15</f>
        <v>0</v>
      </c>
      <c r="H99" s="53" t="n">
        <f aca="false">Conso_energie_usage!I$15</f>
        <v>0</v>
      </c>
    </row>
    <row r="100" customFormat="false" ht="13.4" hidden="false" customHeight="false" outlineLevel="0" collapsed="false">
      <c r="A100" s="53" t="str">
        <f aca="false">Conso_energie_usage!B$16</f>
        <v>Bureautique</v>
      </c>
      <c r="B100" s="53" t="str">
        <f aca="false">Conso_energie_usage!C$16</f>
        <v>Autres</v>
      </c>
      <c r="C100" s="53" t="n">
        <f aca="false">Conso_energie_usage!D$16</f>
        <v>0</v>
      </c>
      <c r="D100" s="53" t="n">
        <f aca="false">Conso_energie_usage!E$16</f>
        <v>0</v>
      </c>
      <c r="E100" s="53" t="n">
        <f aca="false">Conso_energie_usage!F$16</f>
        <v>0</v>
      </c>
      <c r="F100" s="53" t="n">
        <f aca="false">Conso_energie_usage!G$16</f>
        <v>0</v>
      </c>
      <c r="G100" s="53" t="n">
        <f aca="false">Conso_energie_usage!H$16</f>
        <v>0</v>
      </c>
      <c r="H100" s="53" t="n">
        <f aca="false">Conso_energie_usage!I$16</f>
        <v>0</v>
      </c>
    </row>
    <row r="101" customFormat="false" ht="13.4" hidden="false" customHeight="false" outlineLevel="0" collapsed="false">
      <c r="A101" s="53" t="str">
        <f aca="false">Conso_energie_usage!B$17</f>
        <v>Chauffage</v>
      </c>
      <c r="B101" s="53" t="str">
        <f aca="false">Conso_energie_usage!C$17</f>
        <v>Electricité</v>
      </c>
      <c r="C101" s="53" t="n">
        <f aca="false">Conso_energie_usage!D$17</f>
        <v>18.1231218519064</v>
      </c>
      <c r="D101" s="53" t="n">
        <f aca="false">Conso_energie_usage!E$17</f>
        <v>17.8389696950335</v>
      </c>
      <c r="E101" s="53" t="n">
        <f aca="false">Conso_energie_usage!F$17</f>
        <v>16.4745088072836</v>
      </c>
      <c r="F101" s="53" t="n">
        <f aca="false">Conso_energie_usage!G$17</f>
        <v>16.4962553341416</v>
      </c>
      <c r="G101" s="53" t="n">
        <f aca="false">Conso_energie_usage!H$17</f>
        <v>17.2077423807298</v>
      </c>
      <c r="H101" s="53" t="n">
        <f aca="false">Conso_energie_usage!I$17</f>
        <v>16.8930760728678</v>
      </c>
    </row>
    <row r="102" customFormat="false" ht="13.4" hidden="false" customHeight="false" outlineLevel="0" collapsed="false">
      <c r="A102" s="53" t="str">
        <f aca="false">Conso_energie_usage!B$18</f>
        <v>Chauffage</v>
      </c>
      <c r="B102" s="53" t="str">
        <f aca="false">Conso_energie_usage!C$18</f>
        <v>Gaz</v>
      </c>
      <c r="C102" s="53" t="n">
        <f aca="false">Conso_energie_usage!D$18</f>
        <v>53.814126684671</v>
      </c>
      <c r="D102" s="53" t="n">
        <f aca="false">Conso_energie_usage!E$18</f>
        <v>55.1774071232783</v>
      </c>
      <c r="E102" s="53" t="n">
        <f aca="false">Conso_energie_usage!F$18</f>
        <v>48.6175763036466</v>
      </c>
      <c r="F102" s="53" t="n">
        <f aca="false">Conso_energie_usage!G$18</f>
        <v>39.0044538135448</v>
      </c>
      <c r="G102" s="53" t="n">
        <f aca="false">Conso_energie_usage!H$18</f>
        <v>27.7414380005239</v>
      </c>
      <c r="H102" s="53" t="n">
        <f aca="false">Conso_energie_usage!I$18</f>
        <v>1.7946090612131</v>
      </c>
    </row>
    <row r="103" customFormat="false" ht="13.4" hidden="false" customHeight="false" outlineLevel="0" collapsed="false">
      <c r="A103" s="53" t="str">
        <f aca="false">Conso_energie_usage!B$19</f>
        <v>Chauffage</v>
      </c>
      <c r="B103" s="53" t="str">
        <f aca="false">Conso_energie_usage!C$19</f>
        <v>Fioul</v>
      </c>
      <c r="C103" s="53" t="n">
        <f aca="false">Conso_energie_usage!D$19</f>
        <v>28.560264679199</v>
      </c>
      <c r="D103" s="53" t="n">
        <f aca="false">Conso_energie_usage!E$19</f>
        <v>21.1062959004395</v>
      </c>
      <c r="E103" s="53" t="n">
        <f aca="false">Conso_energie_usage!F$19</f>
        <v>14.4330293124561</v>
      </c>
      <c r="F103" s="53" t="n">
        <f aca="false">Conso_energie_usage!G$19</f>
        <v>8.9939273059532</v>
      </c>
      <c r="G103" s="53" t="n">
        <f aca="false">Conso_energie_usage!H$19</f>
        <v>4.0007689276751</v>
      </c>
      <c r="H103" s="53" t="n">
        <f aca="false">Conso_energie_usage!I$19</f>
        <v>0.0101670019077</v>
      </c>
    </row>
    <row r="104" customFormat="false" ht="13.4" hidden="false" customHeight="false" outlineLevel="0" collapsed="false">
      <c r="A104" s="53" t="str">
        <f aca="false">Conso_energie_usage!B$20</f>
        <v>Chauffage</v>
      </c>
      <c r="B104" s="53" t="str">
        <f aca="false">Conso_energie_usage!C$20</f>
        <v>Urbain</v>
      </c>
      <c r="C104" s="53" t="n">
        <f aca="false">Conso_energie_usage!D$20</f>
        <v>7.898782779317</v>
      </c>
      <c r="D104" s="53" t="n">
        <f aca="false">Conso_energie_usage!E$20</f>
        <v>6.0440913051639</v>
      </c>
      <c r="E104" s="53" t="n">
        <f aca="false">Conso_energie_usage!F$20</f>
        <v>4.8012381348691</v>
      </c>
      <c r="F104" s="53" t="n">
        <f aca="false">Conso_energie_usage!G$20</f>
        <v>4.1448280467983</v>
      </c>
      <c r="G104" s="53" t="n">
        <f aca="false">Conso_energie_usage!H$20</f>
        <v>4.1797717793543</v>
      </c>
      <c r="H104" s="53" t="n">
        <f aca="false">Conso_energie_usage!I$20</f>
        <v>11.7434709833248</v>
      </c>
    </row>
    <row r="105" customFormat="false" ht="13.4" hidden="false" customHeight="false" outlineLevel="0" collapsed="false">
      <c r="A105" s="53" t="str">
        <f aca="false">Conso_energie_usage!B$21</f>
        <v>Chauffage</v>
      </c>
      <c r="B105" s="53" t="str">
        <f aca="false">Conso_energie_usage!C$21</f>
        <v>Autres</v>
      </c>
      <c r="C105" s="53" t="n">
        <f aca="false">Conso_energie_usage!D$21</f>
        <v>3.313894141357</v>
      </c>
      <c r="D105" s="53" t="n">
        <f aca="false">Conso_energie_usage!E$21</f>
        <v>4.9001842180532</v>
      </c>
      <c r="E105" s="53" t="n">
        <f aca="false">Conso_energie_usage!F$21</f>
        <v>5.9008769331664</v>
      </c>
      <c r="F105" s="53" t="n">
        <f aca="false">Conso_energie_usage!G$21</f>
        <v>7.1968464100781</v>
      </c>
      <c r="G105" s="53" t="n">
        <f aca="false">Conso_energie_usage!H$21</f>
        <v>8.8172335543477</v>
      </c>
      <c r="H105" s="53" t="n">
        <f aca="false">Conso_energie_usage!I$21</f>
        <v>10.3645955823699</v>
      </c>
    </row>
    <row r="106" customFormat="false" ht="13.4" hidden="false" customHeight="false" outlineLevel="0" collapsed="false">
      <c r="A106" s="53" t="str">
        <f aca="false">Conso_energie_usage!B$22</f>
        <v>Climatisation</v>
      </c>
      <c r="B106" s="53" t="str">
        <f aca="false">Conso_energie_usage!C$22</f>
        <v>Electricité</v>
      </c>
      <c r="C106" s="53" t="n">
        <f aca="false">Conso_energie_usage!D$22</f>
        <v>5.4238186881371</v>
      </c>
      <c r="D106" s="53" t="n">
        <f aca="false">Conso_energie_usage!E$22</f>
        <v>5.9124410470313</v>
      </c>
      <c r="E106" s="53" t="n">
        <f aca="false">Conso_energie_usage!F$22</f>
        <v>6.1479590102429</v>
      </c>
      <c r="F106" s="53" t="n">
        <f aca="false">Conso_energie_usage!G$22</f>
        <v>6.0004736135138</v>
      </c>
      <c r="G106" s="53" t="n">
        <f aca="false">Conso_energie_usage!H$22</f>
        <v>6.085659796176</v>
      </c>
      <c r="H106" s="53" t="n">
        <f aca="false">Conso_energie_usage!I$22</f>
        <v>6.3631355754704</v>
      </c>
    </row>
    <row r="107" customFormat="false" ht="13.4" hidden="false" customHeight="false" outlineLevel="0" collapsed="false">
      <c r="A107" s="53" t="str">
        <f aca="false">Conso_energie_usage!B$23</f>
        <v>Climatisation</v>
      </c>
      <c r="B107" s="53" t="str">
        <f aca="false">Conso_energie_usage!C$23</f>
        <v>Gaz</v>
      </c>
      <c r="C107" s="53" t="n">
        <f aca="false">Conso_energie_usage!D$23</f>
        <v>0</v>
      </c>
      <c r="D107" s="53" t="n">
        <f aca="false">Conso_energie_usage!E$23</f>
        <v>0</v>
      </c>
      <c r="E107" s="53" t="n">
        <f aca="false">Conso_energie_usage!F$23</f>
        <v>0</v>
      </c>
      <c r="F107" s="53" t="n">
        <f aca="false">Conso_energie_usage!G$23</f>
        <v>0</v>
      </c>
      <c r="G107" s="53" t="n">
        <f aca="false">Conso_energie_usage!H$23</f>
        <v>0</v>
      </c>
      <c r="H107" s="53" t="n">
        <f aca="false">Conso_energie_usage!I$23</f>
        <v>0</v>
      </c>
    </row>
    <row r="108" customFormat="false" ht="13.4" hidden="false" customHeight="false" outlineLevel="0" collapsed="false">
      <c r="A108" s="53" t="str">
        <f aca="false">Conso_energie_usage!B$24</f>
        <v>Climatisation</v>
      </c>
      <c r="B108" s="53" t="str">
        <f aca="false">Conso_energie_usage!C$24</f>
        <v>Fioul</v>
      </c>
      <c r="C108" s="53" t="n">
        <f aca="false">Conso_energie_usage!D$24</f>
        <v>0</v>
      </c>
      <c r="D108" s="53" t="n">
        <f aca="false">Conso_energie_usage!E$24</f>
        <v>0</v>
      </c>
      <c r="E108" s="53" t="n">
        <f aca="false">Conso_energie_usage!F$24</f>
        <v>0</v>
      </c>
      <c r="F108" s="53" t="n">
        <f aca="false">Conso_energie_usage!G$24</f>
        <v>0</v>
      </c>
      <c r="G108" s="53" t="n">
        <f aca="false">Conso_energie_usage!H$24</f>
        <v>0</v>
      </c>
      <c r="H108" s="53" t="n">
        <f aca="false">Conso_energie_usage!I$24</f>
        <v>0</v>
      </c>
    </row>
    <row r="109" customFormat="false" ht="13.4" hidden="false" customHeight="false" outlineLevel="0" collapsed="false">
      <c r="A109" s="53" t="str">
        <f aca="false">Conso_energie_usage!B$25</f>
        <v>Climatisation</v>
      </c>
      <c r="B109" s="53" t="str">
        <f aca="false">Conso_energie_usage!C$25</f>
        <v>Urbain</v>
      </c>
      <c r="C109" s="53" t="n">
        <f aca="false">Conso_energie_usage!D$25</f>
        <v>0</v>
      </c>
      <c r="D109" s="53" t="n">
        <f aca="false">Conso_energie_usage!E$25</f>
        <v>0</v>
      </c>
      <c r="E109" s="53" t="n">
        <f aca="false">Conso_energie_usage!F$25</f>
        <v>0</v>
      </c>
      <c r="F109" s="53" t="n">
        <f aca="false">Conso_energie_usage!G$25</f>
        <v>0</v>
      </c>
      <c r="G109" s="53" t="n">
        <f aca="false">Conso_energie_usage!H$25</f>
        <v>0</v>
      </c>
      <c r="H109" s="53" t="n">
        <f aca="false">Conso_energie_usage!I$25</f>
        <v>0</v>
      </c>
    </row>
    <row r="110" customFormat="false" ht="13.4" hidden="false" customHeight="false" outlineLevel="0" collapsed="false">
      <c r="A110" s="53" t="str">
        <f aca="false">Conso_energie_usage!B$26</f>
        <v>Climatisation</v>
      </c>
      <c r="B110" s="53" t="str">
        <f aca="false">Conso_energie_usage!C$26</f>
        <v>Autres</v>
      </c>
      <c r="C110" s="53" t="n">
        <f aca="false">Conso_energie_usage!D$26</f>
        <v>0</v>
      </c>
      <c r="D110" s="53" t="n">
        <f aca="false">Conso_energie_usage!E$26</f>
        <v>0</v>
      </c>
      <c r="E110" s="53" t="n">
        <f aca="false">Conso_energie_usage!F$26</f>
        <v>0</v>
      </c>
      <c r="F110" s="53" t="n">
        <f aca="false">Conso_energie_usage!G$26</f>
        <v>0</v>
      </c>
      <c r="G110" s="53" t="n">
        <f aca="false">Conso_energie_usage!H$26</f>
        <v>0</v>
      </c>
      <c r="H110" s="53" t="n">
        <f aca="false">Conso_energie_usage!I$26</f>
        <v>0</v>
      </c>
    </row>
    <row r="111" customFormat="false" ht="13.4" hidden="false" customHeight="false" outlineLevel="0" collapsed="false">
      <c r="A111" s="53" t="str">
        <f aca="false">Conso_energie_usage!B$27</f>
        <v>Cuisson</v>
      </c>
      <c r="B111" s="53" t="str">
        <f aca="false">Conso_energie_usage!C$27</f>
        <v>Electricité</v>
      </c>
      <c r="C111" s="53" t="n">
        <f aca="false">Conso_energie_usage!D$27</f>
        <v>6.651089238429</v>
      </c>
      <c r="D111" s="53" t="n">
        <f aca="false">Conso_energie_usage!E$27</f>
        <v>8.9358473663911</v>
      </c>
      <c r="E111" s="53" t="n">
        <f aca="false">Conso_energie_usage!F$27</f>
        <v>10.5272361865745</v>
      </c>
      <c r="F111" s="53" t="n">
        <f aca="false">Conso_energie_usage!G$27</f>
        <v>11.2851059106452</v>
      </c>
      <c r="G111" s="53" t="n">
        <f aca="false">Conso_energie_usage!H$27</f>
        <v>11.8721780932577</v>
      </c>
      <c r="H111" s="53" t="n">
        <f aca="false">Conso_energie_usage!I$27</f>
        <v>12.1382447037363</v>
      </c>
    </row>
    <row r="112" customFormat="false" ht="13.4" hidden="false" customHeight="false" outlineLevel="0" collapsed="false">
      <c r="A112" s="53" t="str">
        <f aca="false">Conso_energie_usage!B$28</f>
        <v>Cuisson</v>
      </c>
      <c r="B112" s="53" t="str">
        <f aca="false">Conso_energie_usage!C$28</f>
        <v>Gaz</v>
      </c>
      <c r="C112" s="53" t="n">
        <f aca="false">Conso_energie_usage!D$28</f>
        <v>4.9291756450348</v>
      </c>
      <c r="D112" s="53" t="n">
        <f aca="false">Conso_energie_usage!E$28</f>
        <v>4.1110437237771</v>
      </c>
      <c r="E112" s="53" t="n">
        <f aca="false">Conso_energie_usage!F$28</f>
        <v>3.609606004083</v>
      </c>
      <c r="F112" s="53" t="n">
        <f aca="false">Conso_energie_usage!G$28</f>
        <v>3.0165698263876</v>
      </c>
      <c r="G112" s="53" t="n">
        <f aca="false">Conso_energie_usage!H$28</f>
        <v>2.5273881171479</v>
      </c>
      <c r="H112" s="53" t="n">
        <f aca="false">Conso_energie_usage!I$28</f>
        <v>1.3507835134882</v>
      </c>
    </row>
    <row r="113" customFormat="false" ht="13.4" hidden="false" customHeight="false" outlineLevel="0" collapsed="false">
      <c r="A113" s="53" t="str">
        <f aca="false">Conso_energie_usage!B$29</f>
        <v>Cuisson</v>
      </c>
      <c r="B113" s="53" t="str">
        <f aca="false">Conso_energie_usage!C$29</f>
        <v>Fioul</v>
      </c>
      <c r="C113" s="53" t="n">
        <f aca="false">Conso_energie_usage!D$29</f>
        <v>0.1311633673827</v>
      </c>
      <c r="D113" s="53" t="n">
        <f aca="false">Conso_energie_usage!E$29</f>
        <v>0</v>
      </c>
      <c r="E113" s="53" t="n">
        <f aca="false">Conso_energie_usage!F$29</f>
        <v>0</v>
      </c>
      <c r="F113" s="53" t="n">
        <f aca="false">Conso_energie_usage!G$29</f>
        <v>0</v>
      </c>
      <c r="G113" s="53" t="n">
        <f aca="false">Conso_energie_usage!H$29</f>
        <v>0</v>
      </c>
      <c r="H113" s="53" t="n">
        <f aca="false">Conso_energie_usage!I$29</f>
        <v>0</v>
      </c>
    </row>
    <row r="114" customFormat="false" ht="13.4" hidden="false" customHeight="false" outlineLevel="0" collapsed="false">
      <c r="A114" s="53" t="str">
        <f aca="false">Conso_energie_usage!B$30</f>
        <v>Cuisson</v>
      </c>
      <c r="B114" s="53" t="str">
        <f aca="false">Conso_energie_usage!C$30</f>
        <v>Urbain</v>
      </c>
      <c r="C114" s="53" t="n">
        <f aca="false">Conso_energie_usage!D$30</f>
        <v>0</v>
      </c>
      <c r="D114" s="53" t="n">
        <f aca="false">Conso_energie_usage!E$30</f>
        <v>0</v>
      </c>
      <c r="E114" s="53" t="n">
        <f aca="false">Conso_energie_usage!F$30</f>
        <v>0</v>
      </c>
      <c r="F114" s="53" t="n">
        <f aca="false">Conso_energie_usage!G$30</f>
        <v>0</v>
      </c>
      <c r="G114" s="53" t="n">
        <f aca="false">Conso_energie_usage!H$30</f>
        <v>0</v>
      </c>
      <c r="H114" s="53" t="n">
        <f aca="false">Conso_energie_usage!I$30</f>
        <v>0</v>
      </c>
    </row>
    <row r="115" customFormat="false" ht="13.4" hidden="false" customHeight="false" outlineLevel="0" collapsed="false">
      <c r="A115" s="53" t="str">
        <f aca="false">Conso_energie_usage!B$31</f>
        <v>Cuisson</v>
      </c>
      <c r="B115" s="53" t="str">
        <f aca="false">Conso_energie_usage!C$31</f>
        <v>Autres</v>
      </c>
      <c r="C115" s="53" t="n">
        <f aca="false">Conso_energie_usage!D$31</f>
        <v>2.0805247307703</v>
      </c>
      <c r="D115" s="53" t="n">
        <f aca="false">Conso_energie_usage!E$31</f>
        <v>1.4519374850925</v>
      </c>
      <c r="E115" s="53" t="n">
        <f aca="false">Conso_energie_usage!F$31</f>
        <v>1.1084107534645</v>
      </c>
      <c r="F115" s="53" t="n">
        <f aca="false">Conso_energie_usage!G$31</f>
        <v>0.8214765658896</v>
      </c>
      <c r="G115" s="53" t="n">
        <f aca="false">Conso_energie_usage!H$31</f>
        <v>0.6116654246683</v>
      </c>
      <c r="H115" s="53" t="n">
        <f aca="false">Conso_energie_usage!I$31</f>
        <v>0.2384190272157</v>
      </c>
    </row>
    <row r="116" customFormat="false" ht="13.4" hidden="false" customHeight="false" outlineLevel="0" collapsed="false">
      <c r="A116" s="53" t="str">
        <f aca="false">Conso_energie_usage!B$32</f>
        <v>Eclairage</v>
      </c>
      <c r="B116" s="53" t="str">
        <f aca="false">Conso_energie_usage!C$32</f>
        <v>Electricité</v>
      </c>
      <c r="C116" s="53" t="n">
        <f aca="false">Conso_energie_usage!D$32</f>
        <v>24.6721905629085</v>
      </c>
      <c r="D116" s="53" t="n">
        <f aca="false">Conso_energie_usage!E$32</f>
        <v>24.9401523606955</v>
      </c>
      <c r="E116" s="53" t="n">
        <f aca="false">Conso_energie_usage!F$32</f>
        <v>23.3892351204507</v>
      </c>
      <c r="F116" s="53" t="n">
        <f aca="false">Conso_energie_usage!G$32</f>
        <v>19.3753319055177</v>
      </c>
      <c r="G116" s="53" t="n">
        <f aca="false">Conso_energie_usage!H$32</f>
        <v>15.2848315075233</v>
      </c>
      <c r="H116" s="53" t="n">
        <f aca="false">Conso_energie_usage!I$32</f>
        <v>9.8519061092529</v>
      </c>
    </row>
    <row r="117" customFormat="false" ht="13.4" hidden="false" customHeight="false" outlineLevel="0" collapsed="false">
      <c r="A117" s="53" t="str">
        <f aca="false">Conso_energie_usage!B$33</f>
        <v>Eclairage</v>
      </c>
      <c r="B117" s="53" t="str">
        <f aca="false">Conso_energie_usage!C$33</f>
        <v>Gaz</v>
      </c>
      <c r="C117" s="53" t="n">
        <f aca="false">Conso_energie_usage!D$33</f>
        <v>0</v>
      </c>
      <c r="D117" s="53" t="n">
        <f aca="false">Conso_energie_usage!E$33</f>
        <v>0</v>
      </c>
      <c r="E117" s="53" t="n">
        <f aca="false">Conso_energie_usage!F$33</f>
        <v>0</v>
      </c>
      <c r="F117" s="53" t="n">
        <f aca="false">Conso_energie_usage!G$33</f>
        <v>0</v>
      </c>
      <c r="G117" s="53" t="n">
        <f aca="false">Conso_energie_usage!H$33</f>
        <v>0</v>
      </c>
      <c r="H117" s="53" t="n">
        <f aca="false">Conso_energie_usage!I$33</f>
        <v>0</v>
      </c>
    </row>
    <row r="118" customFormat="false" ht="13.4" hidden="false" customHeight="false" outlineLevel="0" collapsed="false">
      <c r="A118" s="53" t="str">
        <f aca="false">Conso_energie_usage!B$34</f>
        <v>Eclairage</v>
      </c>
      <c r="B118" s="53" t="str">
        <f aca="false">Conso_energie_usage!C$34</f>
        <v>Fioul</v>
      </c>
      <c r="C118" s="53" t="n">
        <f aca="false">Conso_energie_usage!D$34</f>
        <v>0</v>
      </c>
      <c r="D118" s="53" t="n">
        <f aca="false">Conso_energie_usage!E$34</f>
        <v>0</v>
      </c>
      <c r="E118" s="53" t="n">
        <f aca="false">Conso_energie_usage!F$34</f>
        <v>0</v>
      </c>
      <c r="F118" s="53" t="n">
        <f aca="false">Conso_energie_usage!G$34</f>
        <v>0</v>
      </c>
      <c r="G118" s="53" t="n">
        <f aca="false">Conso_energie_usage!H$34</f>
        <v>0</v>
      </c>
      <c r="H118" s="53" t="n">
        <f aca="false">Conso_energie_usage!I$34</f>
        <v>0</v>
      </c>
    </row>
    <row r="119" customFormat="false" ht="13.4" hidden="false" customHeight="false" outlineLevel="0" collapsed="false">
      <c r="A119" s="53" t="str">
        <f aca="false">Conso_energie_usage!B$35</f>
        <v>Eclairage</v>
      </c>
      <c r="B119" s="53" t="str">
        <f aca="false">Conso_energie_usage!C$35</f>
        <v>Urbain</v>
      </c>
      <c r="C119" s="53" t="n">
        <f aca="false">Conso_energie_usage!D$35</f>
        <v>0</v>
      </c>
      <c r="D119" s="53" t="n">
        <f aca="false">Conso_energie_usage!E$35</f>
        <v>0</v>
      </c>
      <c r="E119" s="53" t="n">
        <f aca="false">Conso_energie_usage!F$35</f>
        <v>0</v>
      </c>
      <c r="F119" s="53" t="n">
        <f aca="false">Conso_energie_usage!G$35</f>
        <v>0</v>
      </c>
      <c r="G119" s="53" t="n">
        <f aca="false">Conso_energie_usage!H$35</f>
        <v>0</v>
      </c>
      <c r="H119" s="53" t="n">
        <f aca="false">Conso_energie_usage!I$35</f>
        <v>0</v>
      </c>
    </row>
    <row r="120" customFormat="false" ht="13.4" hidden="false" customHeight="false" outlineLevel="0" collapsed="false">
      <c r="A120" s="53" t="str">
        <f aca="false">Conso_energie_usage!B$36</f>
        <v>Eclairage</v>
      </c>
      <c r="B120" s="53" t="str">
        <f aca="false">Conso_energie_usage!C$36</f>
        <v>Autres</v>
      </c>
      <c r="C120" s="53" t="n">
        <f aca="false">Conso_energie_usage!D$36</f>
        <v>0</v>
      </c>
      <c r="D120" s="53" t="n">
        <f aca="false">Conso_energie_usage!E$36</f>
        <v>0</v>
      </c>
      <c r="E120" s="53" t="n">
        <f aca="false">Conso_energie_usage!F$36</f>
        <v>0</v>
      </c>
      <c r="F120" s="53" t="n">
        <f aca="false">Conso_energie_usage!G$36</f>
        <v>0</v>
      </c>
      <c r="G120" s="53" t="n">
        <f aca="false">Conso_energie_usage!H$36</f>
        <v>0</v>
      </c>
      <c r="H120" s="53" t="n">
        <f aca="false">Conso_energie_usage!I$36</f>
        <v>0</v>
      </c>
    </row>
    <row r="121" customFormat="false" ht="13.4" hidden="false" customHeight="false" outlineLevel="0" collapsed="false">
      <c r="A121" s="53" t="str">
        <f aca="false">Conso_energie_usage!B$37</f>
        <v>ECS</v>
      </c>
      <c r="B121" s="53" t="str">
        <f aca="false">Conso_energie_usage!C$37</f>
        <v>Electricité</v>
      </c>
      <c r="C121" s="53" t="n">
        <f aca="false">Conso_energie_usage!D$37</f>
        <v>6.0209807896891</v>
      </c>
      <c r="D121" s="53" t="n">
        <f aca="false">Conso_energie_usage!E$37</f>
        <v>7.9811704777701</v>
      </c>
      <c r="E121" s="53" t="n">
        <f aca="false">Conso_energie_usage!F$37</f>
        <v>8.907878536507</v>
      </c>
      <c r="F121" s="53" t="n">
        <f aca="false">Conso_energie_usage!G$37</f>
        <v>8.7459977276714</v>
      </c>
      <c r="G121" s="53" t="n">
        <f aca="false">Conso_energie_usage!H$37</f>
        <v>8.2600344447375</v>
      </c>
      <c r="H121" s="53" t="n">
        <f aca="false">Conso_energie_usage!I$37</f>
        <v>4.8026563850162</v>
      </c>
    </row>
    <row r="122" customFormat="false" ht="13.4" hidden="false" customHeight="false" outlineLevel="0" collapsed="false">
      <c r="A122" s="53" t="str">
        <f aca="false">Conso_energie_usage!B$38</f>
        <v>ECS</v>
      </c>
      <c r="B122" s="53" t="str">
        <f aca="false">Conso_energie_usage!C$38</f>
        <v>Gaz</v>
      </c>
      <c r="C122" s="53" t="n">
        <f aca="false">Conso_energie_usage!D$38</f>
        <v>10.0079276468595</v>
      </c>
      <c r="D122" s="53" t="n">
        <f aca="false">Conso_energie_usage!E$38</f>
        <v>8.0421226086564</v>
      </c>
      <c r="E122" s="53" t="n">
        <f aca="false">Conso_energie_usage!F$38</f>
        <v>6.2169602451414</v>
      </c>
      <c r="F122" s="53" t="n">
        <f aca="false">Conso_energie_usage!G$38</f>
        <v>4.5534877411513</v>
      </c>
      <c r="G122" s="53" t="n">
        <f aca="false">Conso_energie_usage!H$38</f>
        <v>3.6379629672114</v>
      </c>
      <c r="H122" s="53" t="n">
        <f aca="false">Conso_energie_usage!I$38</f>
        <v>1.6061338072577</v>
      </c>
    </row>
    <row r="123" customFormat="false" ht="13.4" hidden="false" customHeight="false" outlineLevel="0" collapsed="false">
      <c r="A123" s="53" t="str">
        <f aca="false">Conso_energie_usage!B$39</f>
        <v>ECS</v>
      </c>
      <c r="B123" s="53" t="str">
        <f aca="false">Conso_energie_usage!C$39</f>
        <v>Fioul</v>
      </c>
      <c r="C123" s="53" t="n">
        <f aca="false">Conso_energie_usage!D$39</f>
        <v>3.7356450938281</v>
      </c>
      <c r="D123" s="53" t="n">
        <f aca="false">Conso_energie_usage!E$39</f>
        <v>2.3840661307587</v>
      </c>
      <c r="E123" s="53" t="n">
        <f aca="false">Conso_energie_usage!F$39</f>
        <v>1.2070758173613</v>
      </c>
      <c r="F123" s="53" t="n">
        <f aca="false">Conso_energie_usage!G$39</f>
        <v>0.3073106796819</v>
      </c>
      <c r="G123" s="53" t="n">
        <f aca="false">Conso_energie_usage!H$39</f>
        <v>0.1934355494565</v>
      </c>
      <c r="H123" s="53" t="n">
        <f aca="false">Conso_energie_usage!I$39</f>
        <v>0.0062457073728</v>
      </c>
    </row>
    <row r="124" customFormat="false" ht="13.4" hidden="false" customHeight="false" outlineLevel="0" collapsed="false">
      <c r="A124" s="53" t="str">
        <f aca="false">Conso_energie_usage!B$40</f>
        <v>ECS</v>
      </c>
      <c r="B124" s="53" t="str">
        <f aca="false">Conso_energie_usage!C$40</f>
        <v>Urbain</v>
      </c>
      <c r="C124" s="53" t="n">
        <f aca="false">Conso_energie_usage!D$40</f>
        <v>1.1816864709462</v>
      </c>
      <c r="D124" s="53" t="n">
        <f aca="false">Conso_energie_usage!E$40</f>
        <v>1.2370323236909</v>
      </c>
      <c r="E124" s="53" t="n">
        <f aca="false">Conso_energie_usage!F$40</f>
        <v>1.2322317177116</v>
      </c>
      <c r="F124" s="53" t="n">
        <f aca="false">Conso_energie_usage!G$40</f>
        <v>1.1963054104525</v>
      </c>
      <c r="G124" s="53" t="n">
        <f aca="false">Conso_energie_usage!H$40</f>
        <v>1.1367158475508</v>
      </c>
      <c r="H124" s="53" t="n">
        <f aca="false">Conso_energie_usage!I$40</f>
        <v>0.9005293485446</v>
      </c>
    </row>
    <row r="125" customFormat="false" ht="13.4" hidden="false" customHeight="false" outlineLevel="0" collapsed="false">
      <c r="A125" s="53" t="str">
        <f aca="false">Conso_energie_usage!B$41</f>
        <v>ECS</v>
      </c>
      <c r="B125" s="53" t="str">
        <f aca="false">Conso_energie_usage!C$41</f>
        <v>Autres</v>
      </c>
      <c r="C125" s="53" t="n">
        <f aca="false">Conso_energie_usage!D$41</f>
        <v>0.7709914297352</v>
      </c>
      <c r="D125" s="53" t="n">
        <f aca="false">Conso_energie_usage!E$41</f>
        <v>2.0656268324679</v>
      </c>
      <c r="E125" s="53" t="n">
        <f aca="false">Conso_energie_usage!F$41</f>
        <v>2.9989064522946</v>
      </c>
      <c r="F125" s="53" t="n">
        <f aca="false">Conso_energie_usage!G$41</f>
        <v>3.6727880565408</v>
      </c>
      <c r="G125" s="53" t="n">
        <f aca="false">Conso_energie_usage!H$41</f>
        <v>3.7384479607226</v>
      </c>
      <c r="H125" s="53" t="n">
        <f aca="false">Conso_energie_usage!I$41</f>
        <v>3.3646499958337</v>
      </c>
    </row>
    <row r="126" customFormat="false" ht="13.4" hidden="false" customHeight="false" outlineLevel="0" collapsed="false">
      <c r="A126" s="53" t="str">
        <f aca="false">Conso_energie_usage!B$42</f>
        <v>Froid_alimentaire</v>
      </c>
      <c r="B126" s="53" t="str">
        <f aca="false">Conso_energie_usage!C$42</f>
        <v>Electricité</v>
      </c>
      <c r="C126" s="53" t="n">
        <f aca="false">Conso_energie_usage!D$42</f>
        <v>7.8370158116684</v>
      </c>
      <c r="D126" s="53" t="n">
        <f aca="false">Conso_energie_usage!E$42</f>
        <v>7.6079977446449</v>
      </c>
      <c r="E126" s="53" t="n">
        <f aca="false">Conso_energie_usage!F$42</f>
        <v>7.33444767014</v>
      </c>
      <c r="F126" s="53" t="n">
        <f aca="false">Conso_energie_usage!G$42</f>
        <v>6.9438434631574</v>
      </c>
      <c r="G126" s="53" t="n">
        <f aca="false">Conso_energie_usage!H$42</f>
        <v>6.5873147884222</v>
      </c>
      <c r="H126" s="53" t="n">
        <f aca="false">Conso_energie_usage!I$42</f>
        <v>5.4824620689411</v>
      </c>
    </row>
    <row r="127" customFormat="false" ht="13.4" hidden="false" customHeight="false" outlineLevel="0" collapsed="false">
      <c r="A127" s="53" t="str">
        <f aca="false">Conso_energie_usage!B$43</f>
        <v>Froid_alimentaire</v>
      </c>
      <c r="B127" s="53" t="str">
        <f aca="false">Conso_energie_usage!C$43</f>
        <v>Gaz</v>
      </c>
      <c r="C127" s="53" t="n">
        <f aca="false">Conso_energie_usage!D$43</f>
        <v>0</v>
      </c>
      <c r="D127" s="53" t="n">
        <f aca="false">Conso_energie_usage!E$43</f>
        <v>0</v>
      </c>
      <c r="E127" s="53" t="n">
        <f aca="false">Conso_energie_usage!F$43</f>
        <v>0</v>
      </c>
      <c r="F127" s="53" t="n">
        <f aca="false">Conso_energie_usage!G$43</f>
        <v>0</v>
      </c>
      <c r="G127" s="53" t="n">
        <f aca="false">Conso_energie_usage!H$43</f>
        <v>0</v>
      </c>
      <c r="H127" s="53" t="n">
        <f aca="false">Conso_energie_usage!I$43</f>
        <v>0</v>
      </c>
    </row>
    <row r="128" customFormat="false" ht="13.4" hidden="false" customHeight="false" outlineLevel="0" collapsed="false">
      <c r="A128" s="53" t="str">
        <f aca="false">Conso_energie_usage!B$44</f>
        <v>Froid_alimentaire</v>
      </c>
      <c r="B128" s="53" t="str">
        <f aca="false">Conso_energie_usage!C$44</f>
        <v>Fioul</v>
      </c>
      <c r="C128" s="53" t="n">
        <f aca="false">Conso_energie_usage!D$44</f>
        <v>0</v>
      </c>
      <c r="D128" s="53" t="n">
        <f aca="false">Conso_energie_usage!E$44</f>
        <v>0</v>
      </c>
      <c r="E128" s="53" t="n">
        <f aca="false">Conso_energie_usage!F$44</f>
        <v>0</v>
      </c>
      <c r="F128" s="53" t="n">
        <f aca="false">Conso_energie_usage!G$44</f>
        <v>0</v>
      </c>
      <c r="G128" s="53" t="n">
        <f aca="false">Conso_energie_usage!H$44</f>
        <v>0</v>
      </c>
      <c r="H128" s="53" t="n">
        <f aca="false">Conso_energie_usage!I$44</f>
        <v>0</v>
      </c>
    </row>
    <row r="129" customFormat="false" ht="13.4" hidden="false" customHeight="false" outlineLevel="0" collapsed="false">
      <c r="A129" s="53" t="str">
        <f aca="false">Conso_energie_usage!B$45</f>
        <v>Froid_alimentaire</v>
      </c>
      <c r="B129" s="53" t="str">
        <f aca="false">Conso_energie_usage!C$45</f>
        <v>Urbain</v>
      </c>
      <c r="C129" s="53" t="n">
        <f aca="false">Conso_energie_usage!D$45</f>
        <v>0</v>
      </c>
      <c r="D129" s="53" t="n">
        <f aca="false">Conso_energie_usage!E$45</f>
        <v>0</v>
      </c>
      <c r="E129" s="53" t="n">
        <f aca="false">Conso_energie_usage!F$45</f>
        <v>0</v>
      </c>
      <c r="F129" s="53" t="n">
        <f aca="false">Conso_energie_usage!G$45</f>
        <v>0</v>
      </c>
      <c r="G129" s="53" t="n">
        <f aca="false">Conso_energie_usage!H$45</f>
        <v>0</v>
      </c>
      <c r="H129" s="53" t="n">
        <f aca="false">Conso_energie_usage!I$45</f>
        <v>0</v>
      </c>
    </row>
    <row r="130" customFormat="false" ht="13.4" hidden="false" customHeight="false" outlineLevel="0" collapsed="false">
      <c r="A130" s="53" t="str">
        <f aca="false">Conso_energie_usage!B$46</f>
        <v>Froid_alimentaire</v>
      </c>
      <c r="B130" s="53" t="str">
        <f aca="false">Conso_energie_usage!C$46</f>
        <v>Autres</v>
      </c>
      <c r="C130" s="53" t="n">
        <f aca="false">Conso_energie_usage!D$46</f>
        <v>0</v>
      </c>
      <c r="D130" s="53" t="n">
        <f aca="false">Conso_energie_usage!E$46</f>
        <v>0</v>
      </c>
      <c r="E130" s="53" t="n">
        <f aca="false">Conso_energie_usage!F$46</f>
        <v>0</v>
      </c>
      <c r="F130" s="53" t="n">
        <f aca="false">Conso_energie_usage!G$46</f>
        <v>0</v>
      </c>
      <c r="G130" s="53" t="n">
        <f aca="false">Conso_energie_usage!H$46</f>
        <v>0</v>
      </c>
      <c r="H130" s="53" t="n">
        <f aca="false">Conso_energie_usage!I$46</f>
        <v>0</v>
      </c>
    </row>
    <row r="131" customFormat="false" ht="13.4" hidden="false" customHeight="false" outlineLevel="0" collapsed="false">
      <c r="A131" s="53" t="str">
        <f aca="false">Conso_energie_usage!B$47</f>
        <v>Process</v>
      </c>
      <c r="B131" s="53" t="str">
        <f aca="false">Conso_energie_usage!C$47</f>
        <v>Electricité</v>
      </c>
      <c r="C131" s="53" t="n">
        <f aca="false">Conso_energie_usage!D$47</f>
        <v>4.0699795790205</v>
      </c>
      <c r="D131" s="53" t="n">
        <f aca="false">Conso_energie_usage!E$47</f>
        <v>4.2312854683671</v>
      </c>
      <c r="E131" s="53" t="n">
        <f aca="false">Conso_energie_usage!F$47</f>
        <v>4.3512092435307</v>
      </c>
      <c r="F131" s="53" t="n">
        <f aca="false">Conso_energie_usage!G$47</f>
        <v>4.2660000240835</v>
      </c>
      <c r="G131" s="53" t="n">
        <f aca="false">Conso_energie_usage!H$47</f>
        <v>4.1864312013207</v>
      </c>
      <c r="H131" s="53" t="n">
        <f aca="false">Conso_energie_usage!I$47</f>
        <v>3.8562641651144</v>
      </c>
    </row>
    <row r="132" customFormat="false" ht="13.4" hidden="false" customHeight="false" outlineLevel="0" collapsed="false">
      <c r="A132" s="53" t="str">
        <f aca="false">Conso_energie_usage!B$48</f>
        <v>Process</v>
      </c>
      <c r="B132" s="53" t="str">
        <f aca="false">Conso_energie_usage!C$48</f>
        <v>Gaz</v>
      </c>
      <c r="C132" s="53" t="n">
        <f aca="false">Conso_energie_usage!D$48</f>
        <v>0</v>
      </c>
      <c r="D132" s="53" t="n">
        <f aca="false">Conso_energie_usage!E$48</f>
        <v>0</v>
      </c>
      <c r="E132" s="53" t="n">
        <f aca="false">Conso_energie_usage!F$48</f>
        <v>0</v>
      </c>
      <c r="F132" s="53" t="n">
        <f aca="false">Conso_energie_usage!G$48</f>
        <v>0</v>
      </c>
      <c r="G132" s="53" t="n">
        <f aca="false">Conso_energie_usage!H$48</f>
        <v>0</v>
      </c>
      <c r="H132" s="53" t="n">
        <f aca="false">Conso_energie_usage!I$48</f>
        <v>0</v>
      </c>
    </row>
    <row r="133" customFormat="false" ht="13.4" hidden="false" customHeight="false" outlineLevel="0" collapsed="false">
      <c r="A133" s="53" t="str">
        <f aca="false">Conso_energie_usage!B$49</f>
        <v>Process</v>
      </c>
      <c r="B133" s="53" t="str">
        <f aca="false">Conso_energie_usage!C$49</f>
        <v>Fioul</v>
      </c>
      <c r="C133" s="53" t="n">
        <f aca="false">Conso_energie_usage!D$49</f>
        <v>0</v>
      </c>
      <c r="D133" s="53" t="n">
        <f aca="false">Conso_energie_usage!E$49</f>
        <v>0</v>
      </c>
      <c r="E133" s="53" t="n">
        <f aca="false">Conso_energie_usage!F$49</f>
        <v>0</v>
      </c>
      <c r="F133" s="53" t="n">
        <f aca="false">Conso_energie_usage!G$49</f>
        <v>0</v>
      </c>
      <c r="G133" s="53" t="n">
        <f aca="false">Conso_energie_usage!H$49</f>
        <v>0</v>
      </c>
      <c r="H133" s="53" t="n">
        <f aca="false">Conso_energie_usage!I$49</f>
        <v>0</v>
      </c>
    </row>
    <row r="134" customFormat="false" ht="13.4" hidden="false" customHeight="false" outlineLevel="0" collapsed="false">
      <c r="A134" s="53" t="str">
        <f aca="false">Conso_energie_usage!B$50</f>
        <v>Process</v>
      </c>
      <c r="B134" s="53" t="str">
        <f aca="false">Conso_energie_usage!C$50</f>
        <v>Urbain</v>
      </c>
      <c r="C134" s="53" t="n">
        <f aca="false">Conso_energie_usage!D$50</f>
        <v>0</v>
      </c>
      <c r="D134" s="53" t="n">
        <f aca="false">Conso_energie_usage!E$50</f>
        <v>0</v>
      </c>
      <c r="E134" s="53" t="n">
        <f aca="false">Conso_energie_usage!F$50</f>
        <v>0</v>
      </c>
      <c r="F134" s="53" t="n">
        <f aca="false">Conso_energie_usage!G$50</f>
        <v>0</v>
      </c>
      <c r="G134" s="53" t="n">
        <f aca="false">Conso_energie_usage!H$50</f>
        <v>0</v>
      </c>
      <c r="H134" s="53" t="n">
        <f aca="false">Conso_energie_usage!I$50</f>
        <v>0</v>
      </c>
    </row>
    <row r="135" customFormat="false" ht="13.4" hidden="false" customHeight="false" outlineLevel="0" collapsed="false">
      <c r="A135" s="53" t="str">
        <f aca="false">Conso_energie_usage!B$51</f>
        <v>Process</v>
      </c>
      <c r="B135" s="53" t="str">
        <f aca="false">Conso_energie_usage!C$51</f>
        <v>Autres</v>
      </c>
      <c r="C135" s="53" t="n">
        <f aca="false">Conso_energie_usage!D$51</f>
        <v>0</v>
      </c>
      <c r="D135" s="53" t="n">
        <f aca="false">Conso_energie_usage!E$51</f>
        <v>0</v>
      </c>
      <c r="E135" s="53" t="n">
        <f aca="false">Conso_energie_usage!F$51</f>
        <v>0</v>
      </c>
      <c r="F135" s="53" t="n">
        <f aca="false">Conso_energie_usage!G$51</f>
        <v>0</v>
      </c>
      <c r="G135" s="53" t="n">
        <f aca="false">Conso_energie_usage!H$51</f>
        <v>0</v>
      </c>
      <c r="H135" s="53" t="n">
        <f aca="false">Conso_energie_usage!I$51</f>
        <v>0</v>
      </c>
    </row>
    <row r="136" customFormat="false" ht="13.4" hidden="false" customHeight="false" outlineLevel="0" collapsed="false">
      <c r="A136" s="53" t="str">
        <f aca="false">Conso_energie_usage!B$52</f>
        <v>Ventilation</v>
      </c>
      <c r="B136" s="53" t="str">
        <f aca="false">Conso_energie_usage!C$52</f>
        <v>Electricité</v>
      </c>
      <c r="C136" s="53" t="n">
        <f aca="false">Conso_energie_usage!D$52</f>
        <v>6.5991087150315</v>
      </c>
      <c r="D136" s="53" t="n">
        <f aca="false">Conso_energie_usage!E$52</f>
        <v>6.9632758327638</v>
      </c>
      <c r="E136" s="53" t="n">
        <f aca="false">Conso_energie_usage!F$52</f>
        <v>7.2438034194649</v>
      </c>
      <c r="F136" s="53" t="n">
        <f aca="false">Conso_energie_usage!G$52</f>
        <v>7.4490694849819</v>
      </c>
      <c r="G136" s="53" t="n">
        <f aca="false">Conso_energie_usage!H$52</f>
        <v>7.7028434442202</v>
      </c>
      <c r="H136" s="53" t="n">
        <f aca="false">Conso_energie_usage!I$52</f>
        <v>8.3803479557861</v>
      </c>
    </row>
    <row r="137" customFormat="false" ht="13.4" hidden="false" customHeight="false" outlineLevel="0" collapsed="false">
      <c r="A137" s="53" t="str">
        <f aca="false">Conso_energie_usage!B$53</f>
        <v>Ventilation</v>
      </c>
      <c r="B137" s="53" t="str">
        <f aca="false">Conso_energie_usage!C$53</f>
        <v>Gaz</v>
      </c>
      <c r="C137" s="53" t="n">
        <f aca="false">Conso_energie_usage!D$53</f>
        <v>0</v>
      </c>
      <c r="D137" s="53" t="n">
        <f aca="false">Conso_energie_usage!E$53</f>
        <v>0</v>
      </c>
      <c r="E137" s="53" t="n">
        <f aca="false">Conso_energie_usage!F$53</f>
        <v>0</v>
      </c>
      <c r="F137" s="53" t="n">
        <f aca="false">Conso_energie_usage!G$53</f>
        <v>0</v>
      </c>
      <c r="G137" s="53" t="n">
        <f aca="false">Conso_energie_usage!H$53</f>
        <v>0</v>
      </c>
      <c r="H137" s="53" t="n">
        <f aca="false">Conso_energie_usage!I$53</f>
        <v>0</v>
      </c>
    </row>
    <row r="138" customFormat="false" ht="13.4" hidden="false" customHeight="false" outlineLevel="0" collapsed="false">
      <c r="A138" s="53" t="str">
        <f aca="false">Conso_energie_usage!B$54</f>
        <v>Ventilation</v>
      </c>
      <c r="B138" s="53" t="str">
        <f aca="false">Conso_energie_usage!C$54</f>
        <v>Fioul</v>
      </c>
      <c r="C138" s="53" t="n">
        <f aca="false">Conso_energie_usage!D$54</f>
        <v>0</v>
      </c>
      <c r="D138" s="53" t="n">
        <f aca="false">Conso_energie_usage!E$54</f>
        <v>0</v>
      </c>
      <c r="E138" s="53" t="n">
        <f aca="false">Conso_energie_usage!F$54</f>
        <v>0</v>
      </c>
      <c r="F138" s="53" t="n">
        <f aca="false">Conso_energie_usage!G$54</f>
        <v>0</v>
      </c>
      <c r="G138" s="53" t="n">
        <f aca="false">Conso_energie_usage!H$54</f>
        <v>0</v>
      </c>
      <c r="H138" s="53" t="n">
        <f aca="false">Conso_energie_usage!I$54</f>
        <v>0</v>
      </c>
    </row>
    <row r="139" customFormat="false" ht="13.4" hidden="false" customHeight="false" outlineLevel="0" collapsed="false">
      <c r="A139" s="53" t="str">
        <f aca="false">Conso_energie_usage!B$55</f>
        <v>Ventilation</v>
      </c>
      <c r="B139" s="53" t="str">
        <f aca="false">Conso_energie_usage!C$55</f>
        <v>Urbain</v>
      </c>
      <c r="C139" s="53" t="n">
        <f aca="false">Conso_energie_usage!D$55</f>
        <v>0</v>
      </c>
      <c r="D139" s="53" t="n">
        <f aca="false">Conso_energie_usage!E$55</f>
        <v>0</v>
      </c>
      <c r="E139" s="53" t="n">
        <f aca="false">Conso_energie_usage!F$55</f>
        <v>0</v>
      </c>
      <c r="F139" s="53" t="n">
        <f aca="false">Conso_energie_usage!G$55</f>
        <v>0</v>
      </c>
      <c r="G139" s="53" t="n">
        <f aca="false">Conso_energie_usage!H$55</f>
        <v>0</v>
      </c>
      <c r="H139" s="53" t="n">
        <f aca="false">Conso_energie_usage!I$55</f>
        <v>0</v>
      </c>
    </row>
    <row r="140" customFormat="false" ht="13.4" hidden="false" customHeight="false" outlineLevel="0" collapsed="false">
      <c r="A140" s="53" t="str">
        <f aca="false">Conso_energie_usage!B$56</f>
        <v>Ventilation</v>
      </c>
      <c r="B140" s="53" t="str">
        <f aca="false">Conso_energie_usage!C$56</f>
        <v>Autres</v>
      </c>
      <c r="C140" s="53" t="n">
        <f aca="false">Conso_energie_usage!D$56</f>
        <v>0</v>
      </c>
      <c r="D140" s="53" t="n">
        <f aca="false">Conso_energie_usage!E$56</f>
        <v>0</v>
      </c>
      <c r="E140" s="53" t="n">
        <f aca="false">Conso_energie_usage!F$56</f>
        <v>0</v>
      </c>
      <c r="F140" s="53" t="n">
        <f aca="false">Conso_energie_usage!G$56</f>
        <v>0</v>
      </c>
      <c r="G140" s="53" t="n">
        <f aca="false">Conso_energie_usage!H$56</f>
        <v>0</v>
      </c>
      <c r="H140" s="53" t="n">
        <f aca="false">Conso_energie_usage!I$56</f>
        <v>0</v>
      </c>
    </row>
    <row r="141" customFormat="false" ht="12.8" hidden="false" customHeight="false" outlineLevel="0" collapsed="false">
      <c r="C141" s="0" t="n">
        <f aca="false">SUM($C$86:$C$140)</f>
        <v>225.21373085553</v>
      </c>
      <c r="D141" s="0" t="n">
        <f aca="false">SUM($D$86:$D$140)</f>
        <v>223.258929557159</v>
      </c>
      <c r="E141" s="0" t="n">
        <f aca="false">SUM($E$86:$E$140)</f>
        <v>208.261162520346</v>
      </c>
      <c r="F141" s="0" t="n">
        <f aca="false">SUM($F$86:$F$140)</f>
        <v>186.073864392498</v>
      </c>
      <c r="G141" s="0" t="n">
        <f aca="false">SUM($G$86:$G$140)</f>
        <v>165.237772601842</v>
      </c>
      <c r="H141" s="0" t="n">
        <f aca="false">SUM($H$86:$H$140)</f>
        <v>126.256047203787</v>
      </c>
    </row>
    <row r="144" customFormat="false" ht="12.8" hidden="false" customHeight="false" outlineLevel="0" collapsed="false">
      <c r="A144" s="54" t="s">
        <v>140</v>
      </c>
    </row>
    <row r="145" customFormat="false" ht="12.8" hidden="false" customHeight="false" outlineLevel="0" collapsed="false">
      <c r="B145" s="0" t="str">
        <f aca="false">Conso_chauff_syst_energie!C$28</f>
        <v>ENERGIE</v>
      </c>
      <c r="C145" s="0" t="str">
        <f aca="false">Conso_chauff_syst_energie!D$28</f>
        <v>2010</v>
      </c>
      <c r="D145" s="0" t="str">
        <f aca="false">Conso_chauff_syst_energie!E$28</f>
        <v>2015</v>
      </c>
      <c r="E145" s="0" t="str">
        <f aca="false">Conso_chauff_syst_energie!F$28</f>
        <v>2020</v>
      </c>
      <c r="F145" s="0" t="str">
        <f aca="false">Conso_chauff_syst_energie!G$28</f>
        <v>2025</v>
      </c>
      <c r="G145" s="0" t="str">
        <f aca="false">Conso_chauff_syst_energie!H$28</f>
        <v>2030</v>
      </c>
      <c r="H145" s="0" t="str">
        <f aca="false">Conso_chauff_syst_energie!I$28</f>
        <v>2050</v>
      </c>
    </row>
    <row r="146" customFormat="false" ht="12.8" hidden="false" customHeight="false" outlineLevel="0" collapsed="false">
      <c r="A146" s="0" t="str">
        <f aca="false">Conso_chauff_syst_energie!B$29</f>
        <v>PAC/DRV/Rooftop</v>
      </c>
      <c r="C146" s="13" t="n">
        <f aca="false">Conso_chauff_syst_energie!D$29</f>
        <v>4.1637964998982</v>
      </c>
      <c r="D146" s="13" t="n">
        <f aca="false">Conso_chauff_syst_energie!E$29</f>
        <v>5.2870368800138</v>
      </c>
      <c r="E146" s="13" t="n">
        <f aca="false">Conso_chauff_syst_energie!F$29</f>
        <v>6.1002330193981</v>
      </c>
      <c r="F146" s="13" t="n">
        <f aca="false">Conso_chauff_syst_energie!G$29</f>
        <v>7.5244428280336</v>
      </c>
      <c r="G146" s="13" t="n">
        <f aca="false">Conso_chauff_syst_energie!H$29</f>
        <v>9.2211616891774</v>
      </c>
      <c r="H146" s="14" t="n">
        <f aca="false">Conso_chauff_syst_energie!I$29</f>
        <v>8.7681250953208</v>
      </c>
    </row>
    <row r="147" customFormat="false" ht="12.8" hidden="false" customHeight="false" outlineLevel="0" collapsed="false">
      <c r="A147" s="0" t="str">
        <f aca="false">Conso_chauff_syst_energie!B$30</f>
        <v>Electrique Joule</v>
      </c>
      <c r="C147" s="13" t="n">
        <f aca="false">Conso_chauff_syst_energie!D$30</f>
        <v>13.8826567131125</v>
      </c>
      <c r="D147" s="13" t="n">
        <f aca="false">Conso_chauff_syst_energie!E$30</f>
        <v>12.5519328150197</v>
      </c>
      <c r="E147" s="13" t="n">
        <f aca="false">Conso_chauff_syst_energie!F$30</f>
        <v>10.3742757878855</v>
      </c>
      <c r="F147" s="13" t="n">
        <f aca="false">Conso_chauff_syst_energie!G$30</f>
        <v>8.971812506108</v>
      </c>
      <c r="G147" s="13" t="n">
        <f aca="false">Conso_chauff_syst_energie!H$30</f>
        <v>7.9865806915524</v>
      </c>
      <c r="H147" s="13" t="n">
        <f aca="false">Conso_chauff_syst_energie!I$30</f>
        <v>8.124950977547</v>
      </c>
    </row>
    <row r="148" customFormat="false" ht="12.8" hidden="false" customHeight="false" outlineLevel="0" collapsed="false">
      <c r="A148" s="0" t="str">
        <f aca="false">Conso_chauff_syst_energie!B$31</f>
        <v>Electricité</v>
      </c>
      <c r="C148" s="13" t="n">
        <f aca="false">Conso_chauff_syst_energie!D$31</f>
        <v>18.0464532130107</v>
      </c>
      <c r="D148" s="13" t="n">
        <f aca="false">Conso_chauff_syst_energie!E$31</f>
        <v>17.8389696950335</v>
      </c>
      <c r="E148" s="13" t="n">
        <f aca="false">Conso_chauff_syst_energie!F$31</f>
        <v>16.4745088072836</v>
      </c>
      <c r="F148" s="13" t="n">
        <f aca="false">Conso_chauff_syst_energie!G$31</f>
        <v>16.4962553341416</v>
      </c>
      <c r="G148" s="13" t="n">
        <f aca="false">Conso_chauff_syst_energie!H$31</f>
        <v>17.2077423807298</v>
      </c>
      <c r="H148" s="13" t="n">
        <f aca="false">Conso_chauff_syst_energie!I$31</f>
        <v>16.8930760728678</v>
      </c>
    </row>
    <row r="150" customFormat="false" ht="12.8" hidden="false" customHeight="false" outlineLevel="0" collapsed="false">
      <c r="A150" s="0" t="str">
        <f aca="false">Conso_chauff_syst_energie!B$33</f>
        <v>Chaleur environnement</v>
      </c>
      <c r="C150" s="17" t="n">
        <f aca="false">Conso_chauff_syst_energie!D$33</f>
        <v>6.048200547347</v>
      </c>
      <c r="D150" s="17" t="n">
        <f aca="false">Conso_chauff_syst_energie!E$33</f>
        <v>7.8304431965416</v>
      </c>
      <c r="E150" s="17" t="n">
        <f aca="false">Conso_chauff_syst_energie!F$33</f>
        <v>9.1571461976879</v>
      </c>
      <c r="F150" s="17" t="n">
        <f aca="false">Conso_chauff_syst_energie!G$33</f>
        <v>11.4217194648713</v>
      </c>
      <c r="G150" s="17" t="n">
        <f aca="false">Conso_chauff_syst_energie!H$33</f>
        <v>14.1067867381358</v>
      </c>
      <c r="H150" s="17" t="n">
        <f aca="false">Conso_chauff_syst_energie!I$33</f>
        <v>13.5636142445951</v>
      </c>
    </row>
    <row r="155" customFormat="false" ht="12.8" hidden="false" customHeight="false" outlineLevel="0" collapsed="false">
      <c r="A155" s="55" t="s">
        <v>141</v>
      </c>
      <c r="C155" s="0" t="n">
        <f aca="false">RDT_ECS!F$46</f>
        <v>2009</v>
      </c>
      <c r="D155" s="0" t="n">
        <f aca="false">RDT_ECS!G$46</f>
        <v>2015</v>
      </c>
      <c r="E155" s="0" t="n">
        <f aca="false">RDT_ECS!H$46</f>
        <v>2020</v>
      </c>
      <c r="F155" s="0" t="n">
        <f aca="false">RDT_ECS!I$46</f>
        <v>2025</v>
      </c>
      <c r="G155" s="0" t="n">
        <f aca="false">RDT_ECS!J$46</f>
        <v>2030</v>
      </c>
      <c r="H155" s="0" t="n">
        <f aca="false">RDT_ECS!K$46</f>
        <v>2050</v>
      </c>
    </row>
    <row r="156" customFormat="false" ht="12.8" hidden="false" customHeight="false" outlineLevel="0" collapsed="false">
      <c r="B156" s="0" t="str">
        <f aca="false">RDT_ECS!E$47</f>
        <v>CONSO CET</v>
      </c>
      <c r="C156" s="17" t="n">
        <f aca="false">RDT_ECS!F$47</f>
        <v>0.361258847381346</v>
      </c>
      <c r="D156" s="17" t="n">
        <f aca="false">RDT_ECS!G$47</f>
        <v>1.07745801449896</v>
      </c>
      <c r="E156" s="17" t="n">
        <f aca="false">RDT_ECS!H$47</f>
        <v>2.13789084876168</v>
      </c>
      <c r="F156" s="17" t="n">
        <f aca="false">RDT_ECS!I$47</f>
        <v>3.49839909106856</v>
      </c>
      <c r="G156" s="17" t="n">
        <f aca="false">RDT_ECS!J$47</f>
        <v>4.13001722236875</v>
      </c>
      <c r="H156" s="17" t="n">
        <f aca="false">RDT_ECS!K$47</f>
        <v>4.13001722236875</v>
      </c>
    </row>
    <row r="157" customFormat="false" ht="12.8" hidden="false" customHeight="false" outlineLevel="0" collapsed="false">
      <c r="B157" s="0" t="str">
        <f aca="false">RDT_ECS!E$48</f>
        <v>CONSO ECS classique</v>
      </c>
      <c r="C157" s="17" t="n">
        <f aca="false">RDT_ECS!F$48</f>
        <v>5.65972194230775</v>
      </c>
      <c r="D157" s="17" t="n">
        <f aca="false">RDT_ECS!G$48</f>
        <v>6.90371246327114</v>
      </c>
      <c r="E157" s="17" t="n">
        <f aca="false">RDT_ECS!H$48</f>
        <v>6.76998768774532</v>
      </c>
      <c r="F157" s="17" t="n">
        <f aca="false">RDT_ECS!I$48</f>
        <v>5.24759863660284</v>
      </c>
      <c r="G157" s="17" t="n">
        <f aca="false">RDT_ECS!J$48</f>
        <v>4.13001722236875</v>
      </c>
      <c r="H157" s="17" t="n">
        <f aca="false">RDT_ECS!K$48</f>
        <v>0.120066409625405</v>
      </c>
    </row>
    <row r="159" customFormat="false" ht="12.8" hidden="false" customHeight="false" outlineLevel="0" collapsed="false">
      <c r="B159" s="0" t="str">
        <f aca="false">RDT_ECS!E$50</f>
        <v>Chaleur environnement</v>
      </c>
      <c r="C159" s="17" t="n">
        <f aca="false">RDT_ECS!F$50</f>
        <v>0.541888271072019</v>
      </c>
      <c r="D159" s="17" t="n">
        <f aca="false">RDT_ECS!G$50</f>
        <v>1.61618702174845</v>
      </c>
      <c r="E159" s="17" t="n">
        <f aca="false">RDT_ECS!H$50</f>
        <v>3.20683627314252</v>
      </c>
      <c r="F159" s="17" t="n">
        <f aca="false">RDT_ECS!I$50</f>
        <v>5.24759863660284</v>
      </c>
      <c r="G159" s="17" t="n">
        <f aca="false">RDT_ECS!J$50</f>
        <v>6.19502583355312</v>
      </c>
      <c r="H159" s="17" t="n">
        <f aca="false">RDT_ECS!K$50</f>
        <v>6.19502583355312</v>
      </c>
    </row>
    <row r="162" customFormat="false" ht="12.8" hidden="false" customHeight="false" outlineLevel="0" collapsed="false">
      <c r="A162" s="54" t="s">
        <v>21</v>
      </c>
      <c r="C162" s="0" t="str">
        <f aca="false">RDT_CLIM!B$10</f>
        <v>2009</v>
      </c>
      <c r="D162" s="0" t="str">
        <f aca="false">RDT_CLIM!C$10</f>
        <v>2015</v>
      </c>
      <c r="E162" s="0" t="str">
        <f aca="false">RDT_CLIM!D$10</f>
        <v>2020</v>
      </c>
      <c r="F162" s="0" t="str">
        <f aca="false">RDT_CLIM!E$10</f>
        <v>2025</v>
      </c>
      <c r="G162" s="0" t="str">
        <f aca="false">RDT_CLIM!F$10</f>
        <v>2030</v>
      </c>
      <c r="H162" s="0" t="str">
        <f aca="false">RDT_CLIM!G$10</f>
        <v>2050</v>
      </c>
    </row>
    <row r="163" customFormat="false" ht="12.8" hidden="false" customHeight="false" outlineLevel="0" collapsed="false">
      <c r="B163" s="0" t="str">
        <f aca="false">RDT_CLIM!A$11</f>
        <v>Conso climatisation PAC/DRV/Rooftop</v>
      </c>
      <c r="C163" s="0" t="n">
        <f aca="false">RDT_CLIM!B$11</f>
        <v>5.4238186881371</v>
      </c>
      <c r="D163" s="0" t="n">
        <f aca="false">RDT_CLIM!C$11</f>
        <v>5.4238186881371</v>
      </c>
      <c r="E163" s="0" t="n">
        <f aca="false">RDT_CLIM!D$11</f>
        <v>6.1479590102429</v>
      </c>
      <c r="F163" s="0" t="n">
        <f aca="false">RDT_CLIM!E$11</f>
        <v>6.0004736135138</v>
      </c>
      <c r="G163" s="0" t="n">
        <f aca="false">RDT_CLIM!F$11</f>
        <v>6.085659796176</v>
      </c>
      <c r="H163" s="0" t="n">
        <f aca="false">RDT_CLIM!G$11</f>
        <v>6.3631355754704</v>
      </c>
    </row>
    <row r="164" customFormat="false" ht="12.8" hidden="false" customHeight="false" outlineLevel="0" collapsed="false">
      <c r="B164" s="0" t="str">
        <f aca="false">RDT_CLIM!A$12</f>
        <v>RDT climatisation</v>
      </c>
      <c r="C164" s="0" t="n">
        <f aca="false">RDT_CLIM!B$12</f>
        <v>3.05790913979661</v>
      </c>
      <c r="D164" s="0" t="n">
        <f aca="false">RDT_CLIM!C$12</f>
        <v>3.20209413418073</v>
      </c>
      <c r="E164" s="0" t="n">
        <f aca="false">RDT_CLIM!D$12</f>
        <v>3.47485798050551</v>
      </c>
      <c r="F164" s="0" t="n">
        <f aca="false">RDT_CLIM!E$12</f>
        <v>3.47485798050551</v>
      </c>
      <c r="G164" s="0" t="n">
        <f aca="false">RDT_CLIM!F$12</f>
        <v>4.08533774384182</v>
      </c>
      <c r="H164" s="0" t="n">
        <f aca="false">RDT_CLIM!G$12</f>
        <v>4.70671134959867</v>
      </c>
    </row>
    <row r="165" customFormat="false" ht="12.8" hidden="false" customHeight="false" outlineLevel="0" collapsed="false">
      <c r="B165" s="0" t="str">
        <f aca="false">RDT_CLIM!A$13</f>
        <v>Chaleur environnement</v>
      </c>
      <c r="C165" s="0" t="n">
        <f aca="false">RDT_CLIM!B$13</f>
        <v>11.161726050917</v>
      </c>
      <c r="D165" s="0" t="n">
        <f aca="false">RDT_CLIM!C$13</f>
        <v>11.9437593180065</v>
      </c>
      <c r="E165" s="0" t="n">
        <f aca="false">RDT_CLIM!D$13</f>
        <v>15.2153254203204</v>
      </c>
      <c r="F165" s="0" t="n">
        <f aca="false">RDT_CLIM!E$13</f>
        <v>14.8503200092174</v>
      </c>
      <c r="G165" s="0" t="n">
        <f aca="false">RDT_CLIM!F$13</f>
        <v>18.7763158653225</v>
      </c>
      <c r="H165" s="0" t="n">
        <f aca="false">RDT_CLIM!G$13</f>
        <v>23.5863068566312</v>
      </c>
    </row>
    <row r="167" customFormat="false" ht="12.8" hidden="false" customHeight="false" outlineLevel="0" collapsed="false">
      <c r="B167" s="0" t="s">
        <v>142</v>
      </c>
      <c r="C167" s="0" t="n">
        <f aca="false">C$150+C$159+C$165</f>
        <v>17.751814869336</v>
      </c>
      <c r="D167" s="0" t="n">
        <f aca="false">D$150+D$159+D$165</f>
        <v>21.3903895362966</v>
      </c>
      <c r="E167" s="0" t="n">
        <f aca="false">E$150+E$159+E$165</f>
        <v>27.5793078911508</v>
      </c>
      <c r="F167" s="0" t="n">
        <f aca="false">F$150+F$159+F$165</f>
        <v>31.5196381106915</v>
      </c>
      <c r="G167" s="0" t="n">
        <f aca="false">G$150+G$159+G$165</f>
        <v>39.0781284370114</v>
      </c>
      <c r="H167" s="0" t="n">
        <f aca="false">H$150+H$159+H$165</f>
        <v>43.3449469347794</v>
      </c>
    </row>
    <row r="169" customFormat="false" ht="12.8" hidden="false" customHeight="false" outlineLevel="0" collapsed="false">
      <c r="B169" s="0" t="s">
        <v>118</v>
      </c>
      <c r="C169" s="0" t="n">
        <f aca="false">$C$167+$C$141</f>
        <v>242.965545724866</v>
      </c>
      <c r="D169" s="0" t="n">
        <f aca="false">$D$167+$D$141</f>
        <v>244.649319093455</v>
      </c>
      <c r="E169" s="0" t="n">
        <f aca="false">$E$167+$E$141</f>
        <v>235.840470411496</v>
      </c>
      <c r="F169" s="0" t="n">
        <f aca="false">$F$167+$F$141</f>
        <v>217.59350250319</v>
      </c>
      <c r="G169" s="0" t="n">
        <f aca="false">$G$167+$G$141</f>
        <v>204.315901038853</v>
      </c>
      <c r="H169" s="0" t="n">
        <f aca="false">$H$167+$H$141</f>
        <v>169.600994138566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2018-06-05T18:05:21Z</dcterms:modified>
  <cp:revision>44</cp:revision>
</cp:coreProperties>
</file>