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6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<sst xmlns="http://schemas.openxmlformats.org/spreadsheetml/2006/main" count="2689" uniqueCount="143">
  <si>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</si>
  <si>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</si>
  <si>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</si>
  <si>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</si>
  <si>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</si>
  <si>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</si>
  <si>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</si>
  <si>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</si>
  <si>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</si>
  <si>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</si>
  <si>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</si>
  <si>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</si>
  <si>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</si>
  <si>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</si>
  <si>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</si>
  <si>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</si>
  <si>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</si>
  <si>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</si>
  <si>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</si>
  <si>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</si>
  <si>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</si>
  <si>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</si>
  <si>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</si>
  <si>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</si>
  <si>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</si>
  <si>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</si>
  <si>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</si>
  <si>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</si>
  <si>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</si>
  <si>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</si>
  <si>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</si>
  <si>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</si>
  <si>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</si>
  <si>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</si>
  <si>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</si>
  <si>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</si>
  <si>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</si>
  <si>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</si>
  <si>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</si>
  <si>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</si>
  <si>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</si>
  <si>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</si>
  <si>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</si>
  <si>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</si>
  <si>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</si>
  <si>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</si>
  <si>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</si>
  <si>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</si>
  <si>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</si>
  <si>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</si>
  <si>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</si>
  <si>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</si>
  <si>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</si>
  <si>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</si>
  <si>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</si>
  <si>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</si>
  <si>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</si>
  <si>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</si>
  <si>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</si>
  <si>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</si>
  <si>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</si>
  <si>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</si>
  <si>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</si>
  <si>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</si>
  <si>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</si>
  <si>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</si>
  <si>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</si>
  <si>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</si>
  <si>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</si>
  <si>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</si>
  <si>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</si>
  <si>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</si>
  <si>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</si>
  <si>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</si>
  <si>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</si>
  <si>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</si>
  <si>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</si>
  <si>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</si>
  <si>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</si>
  <si>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</si>
  <si>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</si>
  <si>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</si>
  <si>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</si>
  <si>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</si>
  <si>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</si>
  <si>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</si>
  <si>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</si>
  <si>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AME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</si>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</sst>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XLConnect.Header" xfId="20" builtinId="54" customBuiltin="true"/>
    <cellStyle name="Excel Built-in XLConnect.String" xfId="21" builtinId="54" customBuiltin="true"/>
    <cellStyle name="Excel Built-in XLConnect.Numeric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4" builtinId="54" customBuiltin="true"/>
    <cellStyle name="Excel Built-in Excel Built-in Excel Built-in XLConnect.Header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Header" xfId="26" builtinId="54" customBuiltin="true"/>
    <cellStyle name="Excel Built-in Excel Built-in Excel Built-in XLConnect.Numeric" xfId="27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XLConnect.Numeric" xfId="28" builtinId="54" customBuiltin="true"/>
    <cellStyle name="Excel Built-in Excel Built-in Excel Built-in XLConnect.String" xfId="29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Numeric" xfId="30" builtinId="54" customBuiltin="true"/>
    <cellStyle name="Excel Built-in Excel Built-in Excel Built-in Excel Built-in Excel Built-in Excel Built-in Excel Built-in Excel Built-in Excel Built-in Excel Built-in XLConnect.Header" xfId="31" builtinId="54" customBuiltin="true"/>
    <cellStyle name="Excel Built-in Excel Built-in Excel Built-in Excel Built-in Excel Built-in Excel Built-in Excel Built-in Excel Built-in Excel Built-in Excel Built-in XLConnect.String" xfId="3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420120</xdr:colOff>
      <xdr:row>40</xdr:row>
      <xdr:rowOff>23760</xdr:rowOff>
    </xdr:from>
    <xdr:to>
      <xdr:col>8</xdr:col>
      <xdr:colOff>420120</xdr:colOff>
      <xdr:row>42</xdr:row>
      <xdr:rowOff>25200</xdr:rowOff>
    </xdr:to>
    <xdr:sp>
      <xdr:nvSpPr>
        <xdr:cNvPr id="0" name="Line 1"/>
        <xdr:cNvSpPr/>
      </xdr:nvSpPr>
      <xdr:spPr>
        <a:xfrm>
          <a:off x="8652600" y="8739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40</xdr:row>
      <xdr:rowOff>23760</xdr:rowOff>
    </xdr:from>
    <xdr:to>
      <xdr:col>8</xdr:col>
      <xdr:colOff>420120</xdr:colOff>
      <xdr:row>44</xdr:row>
      <xdr:rowOff>26280</xdr:rowOff>
    </xdr:to>
    <xdr:sp>
      <xdr:nvSpPr>
        <xdr:cNvPr id="1" name="Line 1"/>
        <xdr:cNvSpPr/>
      </xdr:nvSpPr>
      <xdr:spPr>
        <a:xfrm>
          <a:off x="8652600" y="8739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40</xdr:row>
      <xdr:rowOff>23760</xdr:rowOff>
    </xdr:from>
    <xdr:to>
      <xdr:col>28</xdr:col>
      <xdr:colOff>419760</xdr:colOff>
      <xdr:row>40</xdr:row>
      <xdr:rowOff>23760</xdr:rowOff>
    </xdr:to>
    <xdr:sp>
      <xdr:nvSpPr>
        <xdr:cNvPr id="2" name="Line 1"/>
        <xdr:cNvSpPr/>
      </xdr:nvSpPr>
      <xdr:spPr>
        <a:xfrm>
          <a:off x="8652600" y="8739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37</xdr:row>
      <xdr:rowOff>150120</xdr:rowOff>
    </xdr:from>
    <xdr:to>
      <xdr:col>8</xdr:col>
      <xdr:colOff>780120</xdr:colOff>
      <xdr:row>40</xdr:row>
      <xdr:rowOff>23760</xdr:rowOff>
    </xdr:to>
    <xdr:sp>
      <xdr:nvSpPr>
        <xdr:cNvPr id="3" name="Line 1"/>
        <xdr:cNvSpPr/>
      </xdr:nvSpPr>
      <xdr:spPr>
        <a:xfrm flipV="1">
          <a:off x="8652600" y="8379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42</xdr:row>
      <xdr:rowOff>25200</xdr:rowOff>
    </xdr:from>
    <xdr:to>
      <xdr:col>28</xdr:col>
      <xdr:colOff>419760</xdr:colOff>
      <xdr:row>42</xdr:row>
      <xdr:rowOff>25200</xdr:rowOff>
    </xdr:to>
    <xdr:sp>
      <xdr:nvSpPr>
        <xdr:cNvPr id="4" name="Line 1"/>
        <xdr:cNvSpPr/>
      </xdr:nvSpPr>
      <xdr:spPr>
        <a:xfrm>
          <a:off x="8652600" y="9064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39</xdr:row>
      <xdr:rowOff>150840</xdr:rowOff>
    </xdr:from>
    <xdr:to>
      <xdr:col>8</xdr:col>
      <xdr:colOff>780120</xdr:colOff>
      <xdr:row>42</xdr:row>
      <xdr:rowOff>25200</xdr:rowOff>
    </xdr:to>
    <xdr:sp>
      <xdr:nvSpPr>
        <xdr:cNvPr id="5" name="Line 1"/>
        <xdr:cNvSpPr/>
      </xdr:nvSpPr>
      <xdr:spPr>
        <a:xfrm flipV="1">
          <a:off x="8652600" y="8704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41</xdr:row>
      <xdr:rowOff>151920</xdr:rowOff>
    </xdr:from>
    <xdr:to>
      <xdr:col>8</xdr:col>
      <xdr:colOff>780120</xdr:colOff>
      <xdr:row>44</xdr:row>
      <xdr:rowOff>26280</xdr:rowOff>
    </xdr:to>
    <xdr:sp>
      <xdr:nvSpPr>
        <xdr:cNvPr id="6" name="Line 1"/>
        <xdr:cNvSpPr/>
      </xdr:nvSpPr>
      <xdr:spPr>
        <a:xfrm flipV="1">
          <a:off x="8652600" y="9029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420120</xdr:colOff>
      <xdr:row>40</xdr:row>
      <xdr:rowOff>23760</xdr:rowOff>
    </xdr:from>
    <xdr:to>
      <xdr:col>28</xdr:col>
      <xdr:colOff>419760</xdr:colOff>
      <xdr:row>44</xdr:row>
      <xdr:rowOff>26280</xdr:rowOff>
    </xdr:to>
    <xdr:sp>
      <xdr:nvSpPr>
        <xdr:cNvPr id="7" name="Line 1"/>
        <xdr:cNvSpPr/>
      </xdr:nvSpPr>
      <xdr:spPr>
        <a:xfrm flipH="1">
          <a:off x="8652600" y="8739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1" sqref="B60:J60 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10.6077630130942</v>
      </c>
      <c r="G2" s="3" t="n">
        <v>11.4793870104113</v>
      </c>
      <c r="H2" s="3" t="n">
        <v>12.1456584550196</v>
      </c>
      <c r="I2" s="3" t="n">
        <v>0</v>
      </c>
      <c r="K2" s="4" t="s">
        <v>12</v>
      </c>
      <c r="L2" s="0" t="n">
        <f aca="false">SUMIFS($I$2:$I$56,$B$2:$B$56,K2)/SUMIFS($E$2:$E$56,$B$2:$B$56,K2)</f>
        <v>0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2.2363983402126</v>
      </c>
      <c r="G3" s="3" t="n">
        <v>1.9118461930181</v>
      </c>
      <c r="H3" s="3" t="n">
        <v>1.6393777317023</v>
      </c>
      <c r="I3" s="3" t="n">
        <v>0</v>
      </c>
      <c r="K3" s="4" t="s">
        <v>15</v>
      </c>
      <c r="L3" s="0" t="n">
        <f aca="false">SUMIFS($I$2:$I$56,$B$2:$B$56,K3)/SUMIFS($E$2:$E$56,$B$2:$B$56,K3)</f>
        <v>0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2.6453673090922</v>
      </c>
      <c r="G4" s="3" t="n">
        <v>2.0369195214986</v>
      </c>
      <c r="H4" s="3" t="n">
        <v>1.5762407848617</v>
      </c>
      <c r="I4" s="3" t="n">
        <v>0</v>
      </c>
      <c r="K4" s="4" t="s">
        <v>17</v>
      </c>
      <c r="L4" s="0" t="n">
        <f aca="false">SUMIFS($I$2:$I$56,$B$2:$B$56,K4)/SUMIFS($E$2:$E$56,$B$2:$B$56,K4)</f>
        <v>0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SUMIFS(I$2:I$56,B$2:B$56,$K$5)/SUMIFS(E$2:E$56,B$2:B$56,$K$5)</f>
        <v>0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1.125167849544</v>
      </c>
      <c r="G6" s="3" t="n">
        <v>0.9592322546457</v>
      </c>
      <c r="H6" s="3" t="n">
        <v>0.8198850939047</v>
      </c>
      <c r="I6" s="3" t="n">
        <v>0</v>
      </c>
      <c r="K6" s="4" t="s">
        <v>21</v>
      </c>
      <c r="L6" s="0" t="n">
        <f aca="false">SUMIFS($I$2:$I$56,$B$2:$B$56,K6)/SUMIFS($E$2:$E$56,$B$2:$B$56,K6)</f>
        <v>0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5.6704361913304</v>
      </c>
      <c r="G7" s="3" t="n">
        <v>5.5597527848917</v>
      </c>
      <c r="H7" s="3" t="n">
        <v>5.3703796828724</v>
      </c>
      <c r="I7" s="3" t="n">
        <v>0</v>
      </c>
      <c r="K7" s="4" t="s">
        <v>22</v>
      </c>
      <c r="L7" s="0" t="n">
        <f aca="false">SUMIFS($I$2:$I$56,$B$2:$B$56,K7)/SUMIFS($E$2:$E$56,$B$2:$B$56,K7)</f>
        <v>0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SUMIFS($I$2:$I$56,$B$2:$B$56,K8)/SUMIFS($E$2:$E$56,$B$2:$B$56,K8)</f>
        <v>0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SUMIFS($I$2:$I$56,$B$2:$B$56,K9)/SUMIFS($E$2:$E$56,$B$2:$B$56,K9)</f>
        <v>0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SUMIFS($I$2:$I$56,$B$2:$B$56,K10)/SUMIFS($E$2:$E$56,$B$2:$B$56,K10)</f>
        <v>0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SUMIFS($I$2:$I$56,$B$2:$B$56,K11)/SUMIFS($E$2:$E$56,$B$2:$B$56,K11)</f>
        <v>0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11.47468879642</v>
      </c>
      <c r="G12" s="3" t="n">
        <v>10.6625240828469</v>
      </c>
      <c r="H12" s="3" t="n">
        <v>9.9237796023039</v>
      </c>
      <c r="I12" s="3" t="n">
        <v>0</v>
      </c>
      <c r="K12" s="4" t="s">
        <v>27</v>
      </c>
      <c r="L12" s="0" t="n">
        <f aca="false">SUMIFS($I$2:$I$56,$B$2:$B$56,K12)/SUMIFS($E$2:$E$56,$B$2:$B$56,K12)</f>
        <v>0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16.455591840853</v>
      </c>
      <c r="G17" s="3" t="n">
        <v>16.4287239055811</v>
      </c>
      <c r="H17" s="3" t="n">
        <v>17.0814841606669</v>
      </c>
      <c r="I17" s="3" t="n">
        <v>0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48.6609993992794</v>
      </c>
      <c r="G18" s="3" t="n">
        <v>39.1858015243956</v>
      </c>
      <c r="H18" s="3" t="n">
        <v>28.0582366890257</v>
      </c>
      <c r="I18" s="3" t="n">
        <v>0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14.4336493085533</v>
      </c>
      <c r="G19" s="3" t="n">
        <v>8.9959609068965</v>
      </c>
      <c r="H19" s="3" t="n">
        <v>4.0018529492374</v>
      </c>
      <c r="I19" s="3" t="n">
        <v>0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4.796146089848</v>
      </c>
      <c r="G20" s="3" t="n">
        <v>4.12536111656</v>
      </c>
      <c r="H20" s="3" t="n">
        <v>4.1344020716008</v>
      </c>
      <c r="I20" s="3" t="n">
        <v>0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5.8992399062229</v>
      </c>
      <c r="G21" s="3" t="n">
        <v>7.1896039551121</v>
      </c>
      <c r="H21" s="3" t="n">
        <v>8.8249666820778</v>
      </c>
      <c r="I21" s="3" t="n">
        <v>0</v>
      </c>
      <c r="J21" s="0" t="n">
        <f aca="false">SUM($E17:$E21)</f>
        <v>105.066948241968</v>
      </c>
      <c r="K21" s="0" t="n">
        <f aca="false">SUM($I17:$I21)</f>
        <v>0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6.1479590067274</v>
      </c>
      <c r="G22" s="3" t="n">
        <v>6.0004692508741</v>
      </c>
      <c r="H22" s="3" t="n">
        <v>6.0856554433187</v>
      </c>
      <c r="I22" s="3" t="n">
        <v>0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10.5272366614215</v>
      </c>
      <c r="G27" s="3" t="n">
        <v>11.2851063435303</v>
      </c>
      <c r="H27" s="3" t="n">
        <v>11.8721992120873</v>
      </c>
      <c r="I27" s="3" t="n">
        <v>0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3.6096062141985</v>
      </c>
      <c r="G28" s="3" t="n">
        <v>3.0165699325756</v>
      </c>
      <c r="H28" s="3" t="n">
        <v>2.5273935447217</v>
      </c>
      <c r="I28" s="3" t="n">
        <v>0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1.1084107821545</v>
      </c>
      <c r="G31" s="3" t="n">
        <v>0.821476580901</v>
      </c>
      <c r="H31" s="3" t="n">
        <v>0.6116664180072</v>
      </c>
      <c r="I31" s="3" t="n">
        <v>0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23.3892289913651</v>
      </c>
      <c r="G32" s="3" t="n">
        <v>19.3757577946091</v>
      </c>
      <c r="H32" s="3" t="n">
        <v>15.2860820250009</v>
      </c>
      <c r="I32" s="3" t="n">
        <v>0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8.9078644990969</v>
      </c>
      <c r="G37" s="3" t="n">
        <v>8.7467133208273</v>
      </c>
      <c r="H37" s="3" t="n">
        <v>8.2642991328759</v>
      </c>
      <c r="I37" s="3" t="n">
        <v>0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6.2169152743478</v>
      </c>
      <c r="G38" s="3" t="n">
        <v>4.5535191746419</v>
      </c>
      <c r="H38" s="3" t="n">
        <v>3.637751969001</v>
      </c>
      <c r="I38" s="3" t="n">
        <v>0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1.2070758173613</v>
      </c>
      <c r="G39" s="3" t="n">
        <v>0.3073465819085</v>
      </c>
      <c r="H39" s="3" t="n">
        <v>0.1936079050739</v>
      </c>
      <c r="I39" s="3" t="n">
        <v>0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1.232226487253</v>
      </c>
      <c r="G40" s="3" t="n">
        <v>1.1967460174841</v>
      </c>
      <c r="H40" s="3" t="n">
        <v>1.1383818881305</v>
      </c>
      <c r="I40" s="3" t="n">
        <v>0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2.9989041322008</v>
      </c>
      <c r="G41" s="3" t="n">
        <v>3.6732715128063</v>
      </c>
      <c r="H41" s="3" t="n">
        <v>3.7411326559577</v>
      </c>
      <c r="I41" s="3" t="n">
        <v>0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7.3344476849667</v>
      </c>
      <c r="G42" s="3" t="n">
        <v>6.9438435282477</v>
      </c>
      <c r="H42" s="3" t="n">
        <v>6.5873323129566</v>
      </c>
      <c r="I42" s="3" t="n">
        <v>0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4.3512092235257</v>
      </c>
      <c r="G47" s="3" t="n">
        <v>4.2660000268734</v>
      </c>
      <c r="H47" s="3" t="n">
        <v>4.1864403423382</v>
      </c>
      <c r="I47" s="3" t="n">
        <v>0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7.2437793897605</v>
      </c>
      <c r="G52" s="3" t="n">
        <v>7.4489118252093</v>
      </c>
      <c r="H52" s="3" t="n">
        <v>7.7022400261965</v>
      </c>
      <c r="I52" s="3" t="n">
        <v>0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1" sqref="B60:J60 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9.63974250202591</v>
      </c>
      <c r="F2" s="3" t="n">
        <v>9.30328373808274</v>
      </c>
      <c r="G2" s="3" t="n">
        <v>8.98585987924651</v>
      </c>
      <c r="H2" s="3" t="n">
        <v>0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5.22131721651232</v>
      </c>
      <c r="F3" s="3" t="n">
        <v>4.18467212593562</v>
      </c>
      <c r="G3" s="3" t="n">
        <v>3.08364229874899</v>
      </c>
      <c r="H3" s="3" t="n">
        <v>0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1.57232093164289</v>
      </c>
      <c r="F4" s="3" t="n">
        <v>0.975084007764712</v>
      </c>
      <c r="G4" s="3" t="n">
        <v>0.496277011106879</v>
      </c>
      <c r="H4" s="3" t="n">
        <v>0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0.518346739217627</v>
      </c>
      <c r="F5" s="3" t="n">
        <v>0.457618842136208</v>
      </c>
      <c r="G5" s="3" t="n">
        <v>0.453377812530636</v>
      </c>
      <c r="H5" s="3" t="n">
        <v>0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0.957155861575425</v>
      </c>
      <c r="F6" s="3" t="n">
        <v>1.08715256263672</v>
      </c>
      <c r="G6" s="3" t="n">
        <v>1.20358132845635</v>
      </c>
      <c r="H6" s="3" t="n">
        <v>0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0.490412777130438</v>
      </c>
      <c r="E9" s="7" t="n">
        <f aca="false">E2/SUM(E$2:E$6)</f>
        <v>0.53826597487599</v>
      </c>
      <c r="F9" s="7" t="n">
        <f aca="false">F2/SUM(F$2:F$6)</f>
        <v>0.581171502921684</v>
      </c>
      <c r="G9" s="7" t="n">
        <f aca="false">G2/SUM(G$2:G$6)</f>
        <v>0.631795345642842</v>
      </c>
      <c r="H9" s="7" t="e">
        <f aca="false">H2/SUM(H$2:H$6)</f>
        <v>#DIV/0!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0.313035029345169</v>
      </c>
      <c r="E10" s="7" t="n">
        <f aca="false">E3/SUM(E$2:E$6)</f>
        <v>0.291549011925593</v>
      </c>
      <c r="F10" s="7" t="n">
        <f aca="false">F3/SUM(F$2:F$6)</f>
        <v>0.261414384117847</v>
      </c>
      <c r="G10" s="7" t="n">
        <f aca="false">G3/SUM(G$2:G$6)</f>
        <v>0.216810731322061</v>
      </c>
      <c r="H10" s="7" t="e">
        <f aca="false">H3/SUM(H$2:H$6)</f>
        <v>#DIV/0!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0.120472096214272</v>
      </c>
      <c r="E11" s="7" t="n">
        <f aca="false">E4/SUM(E$2:E$6)</f>
        <v>0.0877955877878293</v>
      </c>
      <c r="F11" s="7" t="n">
        <f aca="false">F4/SUM(F$2:F$6)</f>
        <v>0.0609130124611574</v>
      </c>
      <c r="G11" s="7" t="n">
        <f aca="false">G4/SUM(G$2:G$6)</f>
        <v>0.0348932111094925</v>
      </c>
      <c r="H11" s="7" t="e">
        <f aca="false">H4/SUM(H$2:H$6)</f>
        <v>#DIV/0!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0.0326129111310224</v>
      </c>
      <c r="E12" s="7" t="n">
        <f aca="false">E5/SUM(E$2:E$6)</f>
        <v>0.0289435545451686</v>
      </c>
      <c r="F12" s="7" t="n">
        <f aca="false">F5/SUM(F$2:F$6)</f>
        <v>0.028587221215333</v>
      </c>
      <c r="G12" s="7" t="n">
        <f aca="false">G5/SUM(G$2:G$6)</f>
        <v>0.0318769706654505</v>
      </c>
      <c r="H12" s="7" t="e">
        <f aca="false">H5/SUM(H$2:H$6)</f>
        <v>#DIV/0!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0.0434671861790987</v>
      </c>
      <c r="E13" s="7" t="n">
        <f aca="false">E6/SUM(E$2:E$6)</f>
        <v>0.0534458708654187</v>
      </c>
      <c r="F13" s="7" t="n">
        <f aca="false">F6/SUM(F$2:F$6)</f>
        <v>0.0679138792839779</v>
      </c>
      <c r="G13" s="7" t="n">
        <f aca="false">G6/SUM(G$2:G$6)</f>
        <v>0.0846237412601538</v>
      </c>
      <c r="H13" s="7" t="e">
        <f aca="false">H6/SUM(H$2:H$6)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B130" activeCellId="1" sqref="B60:J60 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0.1544252780549</v>
      </c>
      <c r="H2" s="3" t="n">
        <v>0.1347199948297</v>
      </c>
      <c r="I2" s="3" t="n">
        <v>0.1178274368406</v>
      </c>
      <c r="J2" s="3" t="n">
        <v>0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5.50767266272</v>
      </c>
      <c r="H3" s="3" t="n">
        <v>5.50966919766</v>
      </c>
      <c r="I3" s="3" t="n">
        <v>5.51388427869</v>
      </c>
      <c r="J3" s="3" t="n">
        <v>0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0.0090334779616</v>
      </c>
      <c r="H5" s="3" t="n">
        <v>0.0078807705974</v>
      </c>
      <c r="I5" s="3" t="n">
        <v>0.0068925988496</v>
      </c>
      <c r="J5" s="3" t="n">
        <v>0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0.9036193537287</v>
      </c>
      <c r="H8" s="3" t="n">
        <v>0.7641785554573</v>
      </c>
      <c r="I8" s="3" t="n">
        <v>0.6035274150453</v>
      </c>
      <c r="J8" s="3" t="n">
        <v>0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9.430851795257</v>
      </c>
      <c r="H13" s="3" t="n">
        <v>8.79142558613</v>
      </c>
      <c r="I13" s="3" t="n">
        <v>8.208588222231</v>
      </c>
      <c r="J13" s="3" t="n">
        <v>0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0.5698189844513</v>
      </c>
      <c r="H17" s="3" t="n">
        <v>0.6559091860391</v>
      </c>
      <c r="I17" s="3" t="n">
        <v>0.9446231964546</v>
      </c>
      <c r="J17" s="3" t="n">
        <v>0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6.4042945208316</v>
      </c>
      <c r="H18" s="3" t="n">
        <v>6.5230311179693</v>
      </c>
      <c r="I18" s="3" t="n">
        <v>6.8826980181451</v>
      </c>
      <c r="J18" s="3" t="n">
        <v>0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2.6614405428183</v>
      </c>
      <c r="H19" s="3" t="n">
        <v>1.6257905339389</v>
      </c>
      <c r="I19" s="3" t="n">
        <v>0.7007698495786</v>
      </c>
      <c r="J19" s="3" t="n">
        <v>0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15.4444592100557</v>
      </c>
      <c r="H20" s="3" t="n">
        <v>13.0535537998617</v>
      </c>
      <c r="I20" s="3" t="n">
        <v>9.8039260693396</v>
      </c>
      <c r="J20" s="3" t="n">
        <v>0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1.659920566951</v>
      </c>
      <c r="H21" s="3" t="n">
        <v>1.0880115648041</v>
      </c>
      <c r="I21" s="3" t="n">
        <v>0.7557145186724</v>
      </c>
      <c r="J21" s="3" t="n">
        <v>0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2.5847975624743</v>
      </c>
      <c r="H23" s="3" t="n">
        <v>2.5129233877039</v>
      </c>
      <c r="I23" s="3" t="n">
        <v>2.5482947561637</v>
      </c>
      <c r="J23" s="3" t="n">
        <v>0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0.037331431414</v>
      </c>
      <c r="H27" s="3" t="n">
        <v>0.027522409553</v>
      </c>
      <c r="I27" s="3" t="n">
        <v>0.0203964696541</v>
      </c>
      <c r="J27" s="3" t="n">
        <v>0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0.6759322932398</v>
      </c>
      <c r="H28" s="3" t="n">
        <v>0.7056717873109</v>
      </c>
      <c r="I28" s="3" t="n">
        <v>0.7273265352997</v>
      </c>
      <c r="J28" s="3" t="n">
        <v>0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0.1880746356925</v>
      </c>
      <c r="H30" s="3" t="n">
        <v>0.1543643931164</v>
      </c>
      <c r="I30" s="3" t="n">
        <v>0.1270844504058</v>
      </c>
      <c r="J30" s="3" t="n">
        <v>0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4.1051881822375</v>
      </c>
      <c r="H33" s="3" t="n">
        <v>3.4233494197271</v>
      </c>
      <c r="I33" s="3" t="n">
        <v>2.700447219392</v>
      </c>
      <c r="J33" s="3" t="n">
        <v>0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0.1572854655774</v>
      </c>
      <c r="H37" s="3" t="n">
        <v>0.1925585480556</v>
      </c>
      <c r="I37" s="3" t="n">
        <v>0.1951201086314</v>
      </c>
      <c r="J37" s="3" t="n">
        <v>0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0.7518767984031</v>
      </c>
      <c r="H38" s="3" t="n">
        <v>0.707089578566</v>
      </c>
      <c r="I38" s="3" t="n">
        <v>0.6578663551305</v>
      </c>
      <c r="J38" s="3" t="n">
        <v>0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0.0763597448323</v>
      </c>
      <c r="H39" s="3" t="n">
        <v>0.0190091385084</v>
      </c>
      <c r="I39" s="3" t="n">
        <v>0.0116238837812</v>
      </c>
      <c r="J39" s="3" t="n">
        <v>0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0.3554471001601</v>
      </c>
      <c r="H40" s="3" t="n">
        <v>0.2709831846731</v>
      </c>
      <c r="I40" s="3" t="n">
        <v>0.2198254804685</v>
      </c>
      <c r="J40" s="3" t="n">
        <v>0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0.1280893698114</v>
      </c>
      <c r="H41" s="3" t="n">
        <v>0.1236824023227</v>
      </c>
      <c r="I41" s="3" t="n">
        <v>0.1172459357416</v>
      </c>
      <c r="J41" s="3" t="n">
        <v>0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0.134420674116</v>
      </c>
      <c r="H43" s="3" t="n">
        <v>0.1323314069467</v>
      </c>
      <c r="I43" s="3" t="n">
        <v>0.1304040442803</v>
      </c>
      <c r="J43" s="3" t="n">
        <v>0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0.1201049594217</v>
      </c>
      <c r="H48" s="3" t="n">
        <v>0.1197054842128</v>
      </c>
      <c r="I48" s="3" t="n">
        <v>0.1194160718508</v>
      </c>
      <c r="J48" s="3" t="n">
        <v>0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0.9316703024392</v>
      </c>
      <c r="H53" s="3" t="n">
        <v>0.9686967708516</v>
      </c>
      <c r="I53" s="3" t="n">
        <v>1.0103825403107</v>
      </c>
      <c r="J53" s="3" t="n">
        <v>0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0.0453005013943</v>
      </c>
      <c r="H57" s="3" t="n">
        <v>0.0385055345229</v>
      </c>
      <c r="I57" s="3" t="n">
        <v>0.0327942683939</v>
      </c>
      <c r="J57" s="3" t="n">
        <v>0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0.2288837725917</v>
      </c>
      <c r="H58" s="3" t="n">
        <v>0.2678999918402</v>
      </c>
      <c r="I58" s="3" t="n">
        <v>0.2977603020471</v>
      </c>
      <c r="J58" s="3" t="n">
        <v>0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0.0800942954795</v>
      </c>
      <c r="H59" s="3" t="n">
        <v>0.0609274944876</v>
      </c>
      <c r="I59" s="3" t="n">
        <v>0.0465192322877</v>
      </c>
      <c r="J59" s="3" t="n">
        <v>0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0.1614779222874</v>
      </c>
      <c r="H60" s="3" t="n">
        <v>0.1372565003465</v>
      </c>
      <c r="I60" s="3" t="n">
        <v>0.1168982909295</v>
      </c>
      <c r="J60" s="3" t="n">
        <v>0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0.9826496246468</v>
      </c>
      <c r="H63" s="3" t="n">
        <v>1.1311057405618</v>
      </c>
      <c r="I63" s="3" t="n">
        <v>1.2492890810828</v>
      </c>
      <c r="J63" s="3" t="n">
        <v>0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0.2306656581149</v>
      </c>
      <c r="H68" s="3" t="n">
        <v>0.2110165932136</v>
      </c>
      <c r="I68" s="3" t="n">
        <v>0.1932491200943</v>
      </c>
      <c r="J68" s="3" t="n">
        <v>0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0.1605955048144</v>
      </c>
      <c r="H72" s="3" t="n">
        <v>0.1075708445677</v>
      </c>
      <c r="I72" s="3" t="n">
        <v>0.060141666309</v>
      </c>
      <c r="J72" s="3" t="n">
        <v>0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2.2287227324475</v>
      </c>
      <c r="H73" s="3" t="n">
        <v>2.3583633258515</v>
      </c>
      <c r="I73" s="3" t="n">
        <v>2.4791766815153</v>
      </c>
      <c r="J73" s="3" t="n">
        <v>0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1.3139823976444</v>
      </c>
      <c r="H74" s="3" t="n">
        <v>0.8045231794883</v>
      </c>
      <c r="I74" s="3" t="n">
        <v>0.3388944826363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2.0085818499191</v>
      </c>
      <c r="H75" s="3" t="n">
        <v>1.2242191584523</v>
      </c>
      <c r="I75" s="3" t="n">
        <v>0.5337987619665</v>
      </c>
      <c r="J75" s="3" t="n">
        <v>0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0.3828620306219</v>
      </c>
      <c r="H76" s="3" t="n">
        <v>0.2414181429808</v>
      </c>
      <c r="I76" s="3" t="n">
        <v>0.1093620951364</v>
      </c>
      <c r="J76" s="3" t="n">
        <v>0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0.6056850190725</v>
      </c>
      <c r="H78" s="3" t="n">
        <v>0.5817319422526</v>
      </c>
      <c r="I78" s="3" t="n">
        <v>0.5792694992286</v>
      </c>
      <c r="J78" s="3" t="n">
        <v>0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0.5107622662654</v>
      </c>
      <c r="H82" s="3" t="n">
        <v>0.3669886891188</v>
      </c>
      <c r="I82" s="3" t="n">
        <v>0.2646267692282</v>
      </c>
      <c r="J82" s="3" t="n">
        <v>0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4.7229089441834</v>
      </c>
      <c r="H83" s="3" t="n">
        <v>4.9595358465012</v>
      </c>
      <c r="I83" s="3" t="n">
        <v>5.106853777921</v>
      </c>
      <c r="J83" s="3" t="n">
        <v>0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1.4327433898253</v>
      </c>
      <c r="H85" s="3" t="n">
        <v>1.1531328987161</v>
      </c>
      <c r="I85" s="3" t="n">
        <v>0.9299151702525</v>
      </c>
      <c r="J85" s="3" t="n">
        <v>0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1.4833763136219</v>
      </c>
      <c r="H88" s="3" t="n">
        <v>1.2314138660272</v>
      </c>
      <c r="I88" s="3" t="n">
        <v>0.9756504390529</v>
      </c>
      <c r="J88" s="3" t="n">
        <v>0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0.4913587273744</v>
      </c>
      <c r="H92" s="3" t="n">
        <v>0.5720679684372</v>
      </c>
      <c r="I92" s="3" t="n">
        <v>0.5732794538133</v>
      </c>
      <c r="J92" s="3" t="n">
        <v>0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1.1513672248391</v>
      </c>
      <c r="H93" s="3" t="n">
        <v>1.122694075774</v>
      </c>
      <c r="I93" s="3" t="n">
        <v>1.055703681417</v>
      </c>
      <c r="J93" s="3" t="n">
        <v>0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0.1748999731891</v>
      </c>
      <c r="H94" s="3" t="n">
        <v>0.0445797941274</v>
      </c>
      <c r="I94" s="3" t="n">
        <v>0.0283633695087</v>
      </c>
      <c r="J94" s="3" t="n">
        <v>0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0.7453989365632</v>
      </c>
      <c r="H95" s="3" t="n">
        <v>0.5355147489991</v>
      </c>
      <c r="I95" s="3" t="n">
        <v>0.4123112293658</v>
      </c>
      <c r="J95" s="3" t="n">
        <v>0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0.2167900371146</v>
      </c>
      <c r="H96" s="3" t="n">
        <v>0.2087440911373</v>
      </c>
      <c r="I96" s="3" t="n">
        <v>0.1971482090263</v>
      </c>
      <c r="J96" s="3" t="n">
        <v>0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0.9304478977652</v>
      </c>
      <c r="H98" s="3" t="n">
        <v>0.9030510311336</v>
      </c>
      <c r="I98" s="3" t="n">
        <v>0.8769643016962</v>
      </c>
      <c r="J98" s="3" t="n">
        <v>0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0.1371054516659</v>
      </c>
      <c r="H103" s="3" t="n">
        <v>0.1341368915494</v>
      </c>
      <c r="I103" s="3" t="n">
        <v>0.1313144075376</v>
      </c>
      <c r="J103" s="3" t="n">
        <v>0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0.7218708733029</v>
      </c>
      <c r="H108" s="3" t="n">
        <v>0.732197258285</v>
      </c>
      <c r="I108" s="3" t="n">
        <v>0.7435707190632</v>
      </c>
      <c r="J108" s="3" t="n">
        <v>0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0.5936309322905</v>
      </c>
      <c r="H112" s="3" t="n">
        <v>0.5013482605642</v>
      </c>
      <c r="I112" s="3" t="n">
        <v>0.4244528555992</v>
      </c>
      <c r="J112" s="3" t="n">
        <v>0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2.1381214181036</v>
      </c>
      <c r="H113" s="3" t="n">
        <v>2.5822140430617</v>
      </c>
      <c r="I113" s="3" t="n">
        <v>2.911916657138</v>
      </c>
      <c r="J113" s="3" t="n">
        <v>0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1.1289176103122</v>
      </c>
      <c r="H114" s="3" t="n">
        <v>0.8541082194517</v>
      </c>
      <c r="I114" s="3" t="n">
        <v>0.6490341891803</v>
      </c>
      <c r="J114" s="3" t="n">
        <v>0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1.4773463016166</v>
      </c>
      <c r="H115" s="3" t="n">
        <v>1.2476820873338</v>
      </c>
      <c r="I115" s="3" t="n">
        <v>1.056310706653</v>
      </c>
      <c r="J115" s="3" t="n">
        <v>0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1.6753422621634</v>
      </c>
      <c r="H118" s="3" t="n">
        <v>1.6831927619622</v>
      </c>
      <c r="I118" s="3" t="n">
        <v>1.694194012931</v>
      </c>
      <c r="J118" s="3" t="n">
        <v>0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0.7136035706687</v>
      </c>
      <c r="H123" s="3" t="n">
        <v>0.6484701046601</v>
      </c>
      <c r="I123" s="3" t="n">
        <v>0.5901223457956</v>
      </c>
      <c r="J123" s="3" t="n">
        <v>0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2.7315003761032</v>
      </c>
      <c r="H127" s="3" t="n">
        <v>3.5834690322141</v>
      </c>
      <c r="I127" s="3" t="n">
        <v>4.2579937868412</v>
      </c>
      <c r="J127" s="3" t="n">
        <v>0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3.522541695575</v>
      </c>
      <c r="H128" s="3" t="n">
        <v>2.9090188666996</v>
      </c>
      <c r="I128" s="3" t="n">
        <v>2.3882726446627</v>
      </c>
      <c r="J128" s="3" t="n">
        <v>0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3.2192898659529</v>
      </c>
      <c r="H129" s="3" t="n">
        <v>1.9613704896075</v>
      </c>
      <c r="I129" s="3" t="n">
        <v>0.8235580088564</v>
      </c>
      <c r="J129" s="3" t="n">
        <v>0</v>
      </c>
    </row>
    <row r="130" customFormat="false" ht="14.9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5.9101637712115</v>
      </c>
      <c r="H130" s="3" t="n">
        <v>3.9684801018308</v>
      </c>
      <c r="I130" s="3" t="n">
        <v>2.2619906831836</v>
      </c>
      <c r="J130" s="3" t="n">
        <v>0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0.5316778195829</v>
      </c>
      <c r="H131" s="3" t="n">
        <v>0.824210720419</v>
      </c>
      <c r="I131" s="3" t="n">
        <v>1.1355112898113</v>
      </c>
      <c r="J131" s="3" t="n">
        <v>0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0.9816210846731</v>
      </c>
      <c r="H133" s="3" t="n">
        <v>0.9556553052169</v>
      </c>
      <c r="I133" s="3" t="n">
        <v>0.9642841015166</v>
      </c>
      <c r="J133" s="3" t="n">
        <v>0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0.0684471318776</v>
      </c>
      <c r="H137" s="3" t="n">
        <v>0.0488440176926</v>
      </c>
      <c r="I137" s="3" t="n">
        <v>0.0350007559414</v>
      </c>
      <c r="J137" s="3" t="n">
        <v>0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0.9117374674065</v>
      </c>
      <c r="H138" s="3" t="n">
        <v>0.9230632159339</v>
      </c>
      <c r="I138" s="3" t="n">
        <v>0.9241015847945</v>
      </c>
      <c r="J138" s="3" t="n">
        <v>0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0.1605929324115</v>
      </c>
      <c r="H140" s="3" t="n">
        <v>0.1282954234835</v>
      </c>
      <c r="I140" s="3" t="n">
        <v>0.1027367753816</v>
      </c>
      <c r="J140" s="3" t="n">
        <v>0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9.3338186252217</v>
      </c>
      <c r="H143" s="3" t="n">
        <v>7.6811682462069</v>
      </c>
      <c r="I143" s="3" t="n">
        <v>6.0383117996255</v>
      </c>
      <c r="J143" s="3" t="n">
        <v>0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0.3124748883313</v>
      </c>
      <c r="H147" s="3" t="n">
        <v>0.3701218904637</v>
      </c>
      <c r="I147" s="3" t="n">
        <v>0.3766690429656</v>
      </c>
      <c r="J147" s="3" t="n">
        <v>0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1.722660372368</v>
      </c>
      <c r="H148" s="3" t="n">
        <v>1.5963214695183</v>
      </c>
      <c r="I148" s="3" t="n">
        <v>1.4713135696651</v>
      </c>
      <c r="J148" s="3" t="n">
        <v>0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0.1649470746401</v>
      </c>
      <c r="H149" s="3" t="n">
        <v>0.0427242769198</v>
      </c>
      <c r="I149" s="3" t="n">
        <v>0.0274582460381</v>
      </c>
      <c r="J149" s="3" t="n">
        <v>0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0.4461938129202</v>
      </c>
      <c r="H150" s="3" t="n">
        <v>0.3425007900398</v>
      </c>
      <c r="I150" s="3" t="n">
        <v>0.266612637098</v>
      </c>
      <c r="J150" s="3" t="n">
        <v>0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0.116731675913</v>
      </c>
      <c r="H151" s="3" t="n">
        <v>0.1140358560726</v>
      </c>
      <c r="I151" s="3" t="n">
        <v>0.1093145939258</v>
      </c>
      <c r="J151" s="3" t="n">
        <v>0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4.5375394429706</v>
      </c>
      <c r="H153" s="3" t="n">
        <v>4.2059241503615</v>
      </c>
      <c r="I153" s="3" t="n">
        <v>3.904275874915</v>
      </c>
      <c r="J153" s="3" t="n">
        <v>0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1.6974476148349</v>
      </c>
      <c r="H158" s="3" t="n">
        <v>1.649694642793</v>
      </c>
      <c r="I158" s="3" t="n">
        <v>1.6047796288784</v>
      </c>
      <c r="J158" s="3" t="n">
        <v>0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0.665649188211</v>
      </c>
      <c r="H163" s="3" t="n">
        <v>0.6702808683799</v>
      </c>
      <c r="I163" s="3" t="n">
        <v>0.6753674557307</v>
      </c>
      <c r="J163" s="3" t="n">
        <v>0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0.0930497277448</v>
      </c>
      <c r="H167" s="3" t="n">
        <v>0.0790974530892</v>
      </c>
      <c r="I167" s="3" t="n">
        <v>0.0673497411089</v>
      </c>
      <c r="J167" s="3" t="n">
        <v>0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0.8158681566166</v>
      </c>
      <c r="H168" s="3" t="n">
        <v>0.8118612935086</v>
      </c>
      <c r="I168" s="3" t="n">
        <v>0.806333670692</v>
      </c>
      <c r="J168" s="3" t="n">
        <v>0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0.0042354827699</v>
      </c>
      <c r="H170" s="3" t="n">
        <v>0.0036003959239</v>
      </c>
      <c r="I170" s="3" t="n">
        <v>0.0030656560262</v>
      </c>
      <c r="J170" s="3" t="n">
        <v>0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0.7040395326551</v>
      </c>
      <c r="H173" s="3" t="n">
        <v>0.5870870428634</v>
      </c>
      <c r="I173" s="3" t="n">
        <v>0.4734730703157</v>
      </c>
      <c r="J173" s="3" t="n">
        <v>0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0.5589142137453</v>
      </c>
      <c r="H178" s="3" t="n">
        <v>0.5119686365853</v>
      </c>
      <c r="I178" s="3" t="n">
        <v>0.4693726480782</v>
      </c>
      <c r="J178" s="3" t="n">
        <v>0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0.4640590780809</v>
      </c>
      <c r="H182" s="3" t="n">
        <v>0.5893863883559</v>
      </c>
      <c r="I182" s="3" t="n">
        <v>0.8777086662105</v>
      </c>
      <c r="J182" s="3" t="n">
        <v>0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1.1674541734538</v>
      </c>
      <c r="H183" s="3" t="n">
        <v>1.5047089042822</v>
      </c>
      <c r="I183" s="3" t="n">
        <v>1.9625571974875</v>
      </c>
      <c r="J183" s="3" t="n">
        <v>0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2.6125395559408</v>
      </c>
      <c r="H184" s="3" t="n">
        <v>1.7722198881722</v>
      </c>
      <c r="I184" s="3" t="n">
        <v>0.9287295180673</v>
      </c>
      <c r="J184" s="3" t="n">
        <v>0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9.9246443386037</v>
      </c>
      <c r="H185" s="3" t="n">
        <v>8.1556560335361</v>
      </c>
      <c r="I185" s="3" t="n">
        <v>6.1005069716266</v>
      </c>
      <c r="J185" s="3" t="n">
        <v>0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0.8327251865318</v>
      </c>
      <c r="H186" s="3" t="n">
        <v>0.635256559375</v>
      </c>
      <c r="I186" s="3" t="n">
        <v>0.6668314086965</v>
      </c>
      <c r="J186" s="3" t="n">
        <v>0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0.0810643609423</v>
      </c>
      <c r="H188" s="3" t="n">
        <v>0.0793432830371</v>
      </c>
      <c r="I188" s="3" t="n">
        <v>0.0807819226918</v>
      </c>
      <c r="J188" s="3" t="n">
        <v>0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0.1630058753923</v>
      </c>
      <c r="H192" s="3" t="n">
        <v>0.1386313387383</v>
      </c>
      <c r="I192" s="3" t="n">
        <v>0.116363250557</v>
      </c>
      <c r="J192" s="3" t="n">
        <v>0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1.9228937343172</v>
      </c>
      <c r="H193" s="3" t="n">
        <v>2.2049707679294</v>
      </c>
      <c r="I193" s="3" t="n">
        <v>2.4793766718827</v>
      </c>
      <c r="J193" s="3" t="n">
        <v>0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0.8422171833831</v>
      </c>
      <c r="H195" s="3" t="n">
        <v>0.7756733122382</v>
      </c>
      <c r="I195" s="3" t="n">
        <v>0.7080591921081</v>
      </c>
      <c r="J195" s="3" t="n">
        <v>0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2.0025193033564</v>
      </c>
      <c r="H198" s="3" t="n">
        <v>1.6558018973152</v>
      </c>
      <c r="I198" s="3" t="n">
        <v>1.3064892531755</v>
      </c>
      <c r="J198" s="3" t="n">
        <v>0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0.3813511068745</v>
      </c>
      <c r="H202" s="3" t="n">
        <v>0.454885822097</v>
      </c>
      <c r="I202" s="3" t="n">
        <v>0.4548181191629</v>
      </c>
      <c r="J202" s="3" t="n">
        <v>0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0.9366077257708</v>
      </c>
      <c r="H203" s="3" t="n">
        <v>0.9191256933056</v>
      </c>
      <c r="I203" s="3" t="n">
        <v>0.8621691490347</v>
      </c>
      <c r="J203" s="3" t="n">
        <v>0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0.1246735481279</v>
      </c>
      <c r="H204" s="3" t="n">
        <v>0.0313788273045</v>
      </c>
      <c r="I204" s="3" t="n">
        <v>0.0195963965529</v>
      </c>
      <c r="J204" s="3" t="n">
        <v>0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0.717201300042</v>
      </c>
      <c r="H205" s="3" t="n">
        <v>0.4999201580136</v>
      </c>
      <c r="I205" s="3" t="n">
        <v>0.3874729204582</v>
      </c>
      <c r="J205" s="3" t="n">
        <v>0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0.204855073235</v>
      </c>
      <c r="H206" s="3" t="n">
        <v>0.1963337284322</v>
      </c>
      <c r="I206" s="3" t="n">
        <v>0.1846750595922</v>
      </c>
      <c r="J206" s="3" t="n">
        <v>0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0.2418169052235</v>
      </c>
      <c r="H208" s="3" t="n">
        <v>0.2352134763528</v>
      </c>
      <c r="I208" s="3" t="n">
        <v>0.2288888131388</v>
      </c>
      <c r="J208" s="3" t="n">
        <v>0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0.2127083793595</v>
      </c>
      <c r="H213" s="3" t="n">
        <v>0.2083771856315</v>
      </c>
      <c r="I213" s="3" t="n">
        <v>0.2042286002169</v>
      </c>
      <c r="J213" s="3" t="n">
        <v>0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0.2377379596855</v>
      </c>
      <c r="H218" s="3" t="n">
        <v>0.2427447234578</v>
      </c>
      <c r="I218" s="3" t="n">
        <v>0.2498117524457</v>
      </c>
      <c r="J218" s="3" t="n">
        <v>0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0.031191586987</v>
      </c>
      <c r="H222" s="3" t="n">
        <v>0.0264991493467</v>
      </c>
      <c r="I222" s="3" t="n">
        <v>0.0225567601546</v>
      </c>
      <c r="J222" s="3" t="n">
        <v>0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0.3065557290065</v>
      </c>
      <c r="H223" s="3" t="n">
        <v>0.3612143480747</v>
      </c>
      <c r="I223" s="3" t="n">
        <v>0.4016315349887</v>
      </c>
      <c r="J223" s="3" t="n">
        <v>0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0.1831290998266</v>
      </c>
      <c r="H224" s="3" t="n">
        <v>0.139199890436</v>
      </c>
      <c r="I224" s="3" t="n">
        <v>0.1061989174347</v>
      </c>
      <c r="J224" s="3" t="n">
        <v>0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0.136003164409</v>
      </c>
      <c r="H225" s="3" t="n">
        <v>0.1155424752235</v>
      </c>
      <c r="I225" s="3" t="n">
        <v>0.0983522272754</v>
      </c>
      <c r="J225" s="3" t="n">
        <v>0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0.2800727299603</v>
      </c>
      <c r="H228" s="3" t="n">
        <v>0.2575860196759</v>
      </c>
      <c r="I228" s="3" t="n">
        <v>0.2351760193646</v>
      </c>
      <c r="J228" s="3" t="n">
        <v>0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0.0782085603303</v>
      </c>
      <c r="H233" s="3" t="n">
        <v>0.0715235088835</v>
      </c>
      <c r="I233" s="3" t="n">
        <v>0.0654796872244</v>
      </c>
      <c r="J233" s="3" t="n">
        <v>0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1.1111562836244</v>
      </c>
      <c r="H237" s="3" t="n">
        <v>1.249418672729</v>
      </c>
      <c r="I237" s="3" t="n">
        <v>1.33630747288</v>
      </c>
      <c r="J237" s="3" t="n">
        <v>0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0.5190809430276</v>
      </c>
      <c r="H238" s="3" t="n">
        <v>0.3755911052388</v>
      </c>
      <c r="I238" s="3" t="n">
        <v>0.264567692852</v>
      </c>
      <c r="J238" s="3" t="n">
        <v>0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1.3544781905467</v>
      </c>
      <c r="H239" s="3" t="n">
        <v>0.8451821533587</v>
      </c>
      <c r="I239" s="3" t="n">
        <v>0.3675398418685</v>
      </c>
      <c r="J239" s="3" t="n">
        <v>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1.7248644968473</v>
      </c>
      <c r="H240" s="3" t="n">
        <v>1.0512644673686</v>
      </c>
      <c r="I240" s="3" t="n">
        <v>0.4653117756424</v>
      </c>
      <c r="J240" s="3" t="n">
        <v>0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0.379055271204</v>
      </c>
      <c r="H241" s="3" t="n">
        <v>0.5665096675631</v>
      </c>
      <c r="I241" s="3" t="n">
        <v>0.7425614843584</v>
      </c>
      <c r="J241" s="3" t="n">
        <v>0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0.1953772036986</v>
      </c>
      <c r="H243" s="3" t="n">
        <v>0.1975754888537</v>
      </c>
      <c r="I243" s="3" t="n">
        <v>0.2054269741432</v>
      </c>
      <c r="J243" s="3" t="n">
        <v>0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0.1758332723964</v>
      </c>
      <c r="H247" s="3" t="n">
        <v>0.1262422876206</v>
      </c>
      <c r="I247" s="3" t="n">
        <v>0.0909556209146</v>
      </c>
      <c r="J247" s="3" t="n">
        <v>0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1.04289307646</v>
      </c>
      <c r="H248" s="3" t="n">
        <v>1.1289467709262</v>
      </c>
      <c r="I248" s="3" t="n">
        <v>1.186056714663</v>
      </c>
      <c r="J248" s="3" t="n">
        <v>0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0.4238209688273</v>
      </c>
      <c r="H250" s="3" t="n">
        <v>0.3409370439271</v>
      </c>
      <c r="I250" s="3" t="n">
        <v>0.274791333636</v>
      </c>
      <c r="J250" s="3" t="n">
        <v>0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1.0252811865096</v>
      </c>
      <c r="H253" s="3" t="n">
        <v>0.8485814597363</v>
      </c>
      <c r="I253" s="3" t="n">
        <v>0.6689699588538</v>
      </c>
      <c r="J253" s="3" t="n">
        <v>0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0.3835567444501</v>
      </c>
      <c r="H257" s="3" t="n">
        <v>0.4764279101458</v>
      </c>
      <c r="I257" s="3" t="n">
        <v>0.4849222520333</v>
      </c>
      <c r="J257" s="3" t="n">
        <v>0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0.8319064217415</v>
      </c>
      <c r="H258" s="3" t="n">
        <v>0.8520720829977</v>
      </c>
      <c r="I258" s="3" t="n">
        <v>0.8212027256401</v>
      </c>
      <c r="J258" s="3" t="n">
        <v>0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0.2479700732591</v>
      </c>
      <c r="H259" s="3" t="n">
        <v>0.0625930867174</v>
      </c>
      <c r="I259" s="3" t="n">
        <v>0.0393368215526</v>
      </c>
      <c r="J259" s="3" t="n">
        <v>0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0.8253048704203</v>
      </c>
      <c r="H260" s="3" t="n">
        <v>0.6150882886593</v>
      </c>
      <c r="I260" s="3" t="n">
        <v>0.4756342748489</v>
      </c>
      <c r="J260" s="3" t="n">
        <v>0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0.0710169213274</v>
      </c>
      <c r="H261" s="3" t="n">
        <v>0.0682277808935</v>
      </c>
      <c r="I261" s="3" t="n">
        <v>0.0644223311517</v>
      </c>
      <c r="J261" s="3" t="n">
        <v>0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0.2525090807901</v>
      </c>
      <c r="H263" s="3" t="n">
        <v>0.2450296678138</v>
      </c>
      <c r="I263" s="3" t="n">
        <v>0.237907055858</v>
      </c>
      <c r="J263" s="3" t="n">
        <v>0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0.418412924439</v>
      </c>
      <c r="H268" s="3" t="n">
        <v>0.4092254637174</v>
      </c>
      <c r="I268" s="3" t="n">
        <v>0.400488486529</v>
      </c>
      <c r="J268" s="3" t="n">
        <v>0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0.4653560372416</v>
      </c>
      <c r="H273" s="3" t="n">
        <v>0.4736571873841</v>
      </c>
      <c r="I273" s="3" t="n">
        <v>0.4831695492064</v>
      </c>
      <c r="J273" s="3" t="n">
        <v>0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0.0630228065789</v>
      </c>
      <c r="H277" s="3" t="n">
        <v>0.0562202498456</v>
      </c>
      <c r="I277" s="3" t="n">
        <v>0.0503155044977</v>
      </c>
      <c r="J277" s="3" t="n">
        <v>0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0.8373702752085</v>
      </c>
      <c r="H278" s="3" t="n">
        <v>1.0235063286555</v>
      </c>
      <c r="I278" s="3" t="n">
        <v>1.1834291795669</v>
      </c>
      <c r="J278" s="3" t="n">
        <v>0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0.5799281344879</v>
      </c>
      <c r="H279" s="3" t="n">
        <v>0.4708754578493</v>
      </c>
      <c r="I279" s="3" t="n">
        <v>0.384056829338</v>
      </c>
      <c r="J279" s="3" t="n">
        <v>0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0.4476159482446</v>
      </c>
      <c r="H280" s="3" t="n">
        <v>0.3993009363833</v>
      </c>
      <c r="I280" s="3" t="n">
        <v>0.3573618561063</v>
      </c>
      <c r="J280" s="3" t="n">
        <v>0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0.5714146466757</v>
      </c>
      <c r="H283" s="3" t="n">
        <v>0.4874142276848</v>
      </c>
      <c r="I283" s="3" t="n">
        <v>0.3827275626825</v>
      </c>
      <c r="J283" s="3" t="n">
        <v>0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0.1350782696549</v>
      </c>
      <c r="H288" s="3" t="n">
        <v>0.1278188432296</v>
      </c>
      <c r="I288" s="3" t="n">
        <v>0.1212547939048</v>
      </c>
      <c r="J288" s="3" t="n">
        <v>0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0.2134039615637</v>
      </c>
      <c r="H292" s="3" t="n">
        <v>0.1748007562876</v>
      </c>
      <c r="I292" s="3" t="n">
        <v>0.2742746972793</v>
      </c>
      <c r="J292" s="3" t="n">
        <v>0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1.1577685815135</v>
      </c>
      <c r="H293" s="3" t="n">
        <v>1.3152639305494</v>
      </c>
      <c r="I293" s="3" t="n">
        <v>1.6353023184615</v>
      </c>
      <c r="J293" s="3" t="n">
        <v>0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1.96665315183</v>
      </c>
      <c r="H294" s="3" t="n">
        <v>1.1880155575935</v>
      </c>
      <c r="I294" s="3" t="n">
        <v>0.5018480701804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8.0933827212869</v>
      </c>
      <c r="H295" s="3" t="n">
        <v>7.2153645143294</v>
      </c>
      <c r="I295" s="3" t="n">
        <v>5.5798835094105</v>
      </c>
      <c r="J295" s="3" t="n">
        <v>0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0.7233476328023</v>
      </c>
      <c r="H296" s="3" t="n">
        <v>0.4626136170606</v>
      </c>
      <c r="I296" s="3" t="n">
        <v>0.3204725079265</v>
      </c>
      <c r="J296" s="3" t="n">
        <v>0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0.4831505827373</v>
      </c>
      <c r="H298" s="3" t="n">
        <v>0.4705942262876</v>
      </c>
      <c r="I298" s="3" t="n">
        <v>0.4774021698913</v>
      </c>
      <c r="J298" s="3" t="n">
        <v>0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0.0949282176138</v>
      </c>
      <c r="H302" s="3" t="n">
        <v>0.0714381436509</v>
      </c>
      <c r="I302" s="3" t="n">
        <v>0.054142521479</v>
      </c>
      <c r="J302" s="3" t="n">
        <v>0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0.8509838333859</v>
      </c>
      <c r="H303" s="3" t="n">
        <v>0.9331145113231</v>
      </c>
      <c r="I303" s="3" t="n">
        <v>0.998670522251</v>
      </c>
      <c r="J303" s="3" t="n">
        <v>0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0.4106158440348</v>
      </c>
      <c r="H305" s="3" t="n">
        <v>0.3419990335137</v>
      </c>
      <c r="I305" s="3" t="n">
        <v>0.2861501411929</v>
      </c>
      <c r="J305" s="3" t="n">
        <v>0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2.0885185402704</v>
      </c>
      <c r="H308" s="3" t="n">
        <v>1.7581803662669</v>
      </c>
      <c r="I308" s="3" t="n">
        <v>1.3993063926645</v>
      </c>
      <c r="J308" s="3" t="n">
        <v>0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0.5701405748789</v>
      </c>
      <c r="H312" s="3" t="n">
        <v>0.7161553790482</v>
      </c>
      <c r="I312" s="3" t="n">
        <v>0.7273238075823</v>
      </c>
      <c r="J312" s="3" t="n">
        <v>0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1.4826802625517</v>
      </c>
      <c r="H313" s="3" t="n">
        <v>1.5094298317827</v>
      </c>
      <c r="I313" s="3" t="n">
        <v>1.453514526608</v>
      </c>
      <c r="J313" s="3" t="n">
        <v>0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0.2228998804997</v>
      </c>
      <c r="H314" s="3" t="n">
        <v>0.0563212930966</v>
      </c>
      <c r="I314" s="3" t="n">
        <v>0.0346748226237</v>
      </c>
      <c r="J314" s="3" t="n">
        <v>0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1.4341437288166</v>
      </c>
      <c r="H315" s="3" t="n">
        <v>1.1006922460164</v>
      </c>
      <c r="I315" s="3" t="n">
        <v>0.9466023107718</v>
      </c>
      <c r="J315" s="3" t="n">
        <v>0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0.3677224559954</v>
      </c>
      <c r="H316" s="3" t="n">
        <v>0.3616769649151</v>
      </c>
      <c r="I316" s="3" t="n">
        <v>0.3467701382015</v>
      </c>
      <c r="J316" s="3" t="n">
        <v>0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0.8592707964678</v>
      </c>
      <c r="H318" s="3" t="n">
        <v>0.8543074413448</v>
      </c>
      <c r="I318" s="3" t="n">
        <v>0.8509046820741</v>
      </c>
      <c r="J318" s="3" t="n">
        <v>0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0.4805403692337</v>
      </c>
      <c r="H323" s="3" t="n">
        <v>0.4860153583233</v>
      </c>
      <c r="I323" s="3" t="n">
        <v>0.4923115487935</v>
      </c>
      <c r="J323" s="3" t="n">
        <v>0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3.5042772806992</v>
      </c>
      <c r="H328" s="3" t="n">
        <v>3.6321226713397</v>
      </c>
      <c r="I328" s="3" t="n">
        <v>3.7980439870239</v>
      </c>
      <c r="J328" s="3" t="n">
        <v>0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0.0753587540199</v>
      </c>
      <c r="H333" s="3" t="n">
        <v>0.0742398016642</v>
      </c>
      <c r="I333" s="3" t="n">
        <v>0.0731660149969</v>
      </c>
      <c r="J333" s="3" t="n">
        <v>0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0.5532980415004</v>
      </c>
      <c r="H338" s="3" t="n">
        <v>0.6491884366863</v>
      </c>
      <c r="I338" s="3" t="n">
        <v>0.7319925214505</v>
      </c>
      <c r="J338" s="3" t="n">
        <v>0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0.2971970399519</v>
      </c>
      <c r="H343" s="3" t="n">
        <v>0.272694180509</v>
      </c>
      <c r="I343" s="3" t="n">
        <v>0.2504266501537</v>
      </c>
      <c r="J343" s="3" t="n">
        <v>0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0.4577041209252</v>
      </c>
      <c r="H347" s="3" t="n">
        <v>0.4625528987158</v>
      </c>
      <c r="I347" s="3" t="n">
        <v>0.4571148175765</v>
      </c>
      <c r="J347" s="3" t="n">
        <v>0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1.2749621810719</v>
      </c>
      <c r="H348" s="3" t="n">
        <v>1.324481641622</v>
      </c>
      <c r="I348" s="3" t="n">
        <v>1.4009708423524</v>
      </c>
      <c r="J348" s="3" t="n">
        <v>0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0.7066775158257</v>
      </c>
      <c r="H349" s="3" t="n">
        <v>0.4346981187435</v>
      </c>
      <c r="I349" s="3" t="n">
        <v>0.1844793589785</v>
      </c>
      <c r="J349" s="3" t="n">
        <v>0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3.2587888188191</v>
      </c>
      <c r="H350" s="3" t="n">
        <v>2.395776939187</v>
      </c>
      <c r="I350" s="3" t="n">
        <v>1.5224950602715</v>
      </c>
      <c r="J350" s="3" t="n">
        <v>0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0.1600436130586</v>
      </c>
      <c r="H351" s="3" t="n">
        <v>0.1104252302135</v>
      </c>
      <c r="I351" s="3" t="n">
        <v>0.0737336776076</v>
      </c>
      <c r="J351" s="3" t="n">
        <v>0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1.0755606417261</v>
      </c>
      <c r="H353" s="3" t="n">
        <v>1.0712110363677</v>
      </c>
      <c r="I353" s="3" t="n">
        <v>1.1012103567613</v>
      </c>
      <c r="J353" s="3" t="n">
        <v>0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0.0433664988265</v>
      </c>
      <c r="H357" s="3" t="n">
        <v>0.0312263500629</v>
      </c>
      <c r="I357" s="3" t="n">
        <v>0.0225546649822</v>
      </c>
      <c r="J357" s="3" t="n">
        <v>0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0.2588771585319</v>
      </c>
      <c r="H358" s="3" t="n">
        <v>0.2788654107915</v>
      </c>
      <c r="I358" s="3" t="n">
        <v>0.2922456124537</v>
      </c>
      <c r="J358" s="3" t="n">
        <v>0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0.0915196864191</v>
      </c>
      <c r="H360" s="3" t="n">
        <v>0.0738573216544</v>
      </c>
      <c r="I360" s="3" t="n">
        <v>0.0597014310998</v>
      </c>
      <c r="J360" s="3" t="n">
        <v>0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1.8258037008003</v>
      </c>
      <c r="H363" s="3" t="n">
        <v>1.5130089690825</v>
      </c>
      <c r="I363" s="3" t="n">
        <v>1.1956542836624</v>
      </c>
      <c r="J363" s="3" t="n">
        <v>0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0.6310100732714</v>
      </c>
      <c r="H367" s="3" t="n">
        <v>0.8046266443912</v>
      </c>
      <c r="I367" s="3" t="n">
        <v>0.8420198571721</v>
      </c>
      <c r="J367" s="3" t="n">
        <v>0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1.8401313674872</v>
      </c>
      <c r="H368" s="3" t="n">
        <v>1.8531276290367</v>
      </c>
      <c r="I368" s="3" t="n">
        <v>1.7663037332781</v>
      </c>
      <c r="J368" s="3" t="n">
        <v>0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0.1377389044829</v>
      </c>
      <c r="H369" s="3" t="n">
        <v>0.0361035928188</v>
      </c>
      <c r="I369" s="3" t="n">
        <v>0.0233264347877</v>
      </c>
      <c r="J369" s="3" t="n">
        <v>0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1.5818416630166</v>
      </c>
      <c r="H370" s="3" t="n">
        <v>1.0994889586276</v>
      </c>
      <c r="I370" s="3" t="n">
        <v>0.8605172105282</v>
      </c>
      <c r="J370" s="3" t="n">
        <v>0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0.1025354817572</v>
      </c>
      <c r="H371" s="3" t="n">
        <v>0.1004443824357</v>
      </c>
      <c r="I371" s="3" t="n">
        <v>0.0965754386459</v>
      </c>
      <c r="J371" s="3" t="n">
        <v>0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0.1348397901708</v>
      </c>
      <c r="H373" s="3" t="n">
        <v>0.1314207472589</v>
      </c>
      <c r="I373" s="3" t="n">
        <v>0.1281413101238</v>
      </c>
      <c r="J373" s="3" t="n">
        <v>0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1.284889524571</v>
      </c>
      <c r="H378" s="3" t="n">
        <v>1.258845000646</v>
      </c>
      <c r="I378" s="3" t="n">
        <v>1.233901598532</v>
      </c>
      <c r="J378" s="3" t="n">
        <v>0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0.3093883680067</v>
      </c>
      <c r="H383" s="3" t="n">
        <v>0.3153037177058</v>
      </c>
      <c r="I383" s="3" t="n">
        <v>0.3215825450239</v>
      </c>
      <c r="J383" s="3" t="n">
        <v>0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0.1445470164936</v>
      </c>
      <c r="H387" s="3" t="n">
        <v>0.1228416124474</v>
      </c>
      <c r="I387" s="3" t="n">
        <v>0.1045885273098</v>
      </c>
      <c r="J387" s="3" t="n">
        <v>0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0.6979322448274</v>
      </c>
      <c r="H388" s="3" t="n">
        <v>0.8487820059464</v>
      </c>
      <c r="I388" s="3" t="n">
        <v>0.9575368169</v>
      </c>
      <c r="J388" s="3" t="n">
        <v>0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0.673298168986</v>
      </c>
      <c r="H389" s="3" t="n">
        <v>0.511808459274</v>
      </c>
      <c r="I389" s="3" t="n">
        <v>0.390431616621</v>
      </c>
      <c r="J389" s="3" t="n">
        <v>0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0.0006860429235</v>
      </c>
      <c r="H390" s="3" t="n">
        <v>0.0005830272097</v>
      </c>
      <c r="I390" s="3" t="n">
        <v>0.0004963958623</v>
      </c>
      <c r="J390" s="3" t="n">
        <v>0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0.030169688697</v>
      </c>
      <c r="H393" s="3" t="n">
        <v>0.0276066296358</v>
      </c>
      <c r="I393" s="3" t="n">
        <v>0.0252861348219</v>
      </c>
      <c r="J393" s="3" t="n">
        <v>0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0.1910015966598</v>
      </c>
      <c r="H397" s="3" t="n">
        <v>0.3664961762029</v>
      </c>
      <c r="I397" s="3" t="n">
        <v>0.6168023785267</v>
      </c>
      <c r="J397" s="3" t="n">
        <v>0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0.1807670129321</v>
      </c>
      <c r="H398" s="3" t="n">
        <v>0.1182650133683</v>
      </c>
      <c r="I398" s="3" t="n">
        <v>0.0679387651904</v>
      </c>
      <c r="J398" s="3" t="n">
        <v>0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0.5985880879945</v>
      </c>
      <c r="H399" s="3" t="n">
        <v>0.3641609859939</v>
      </c>
      <c r="I399" s="3" t="n">
        <v>0.1560338190714</v>
      </c>
      <c r="J399" s="3" t="n">
        <v>0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2.2961141925361</v>
      </c>
      <c r="H400" s="3" t="n">
        <v>2.1214865098297</v>
      </c>
      <c r="I400" s="3" t="n">
        <v>1.790323857585</v>
      </c>
      <c r="J400" s="3" t="n">
        <v>0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0.1265139690955</v>
      </c>
      <c r="H401" s="3" t="n">
        <v>0.1969156141439</v>
      </c>
      <c r="I401" s="3" t="n">
        <v>0.3302150893917</v>
      </c>
      <c r="J401" s="3" t="n">
        <v>0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0.1407025514032</v>
      </c>
      <c r="H403" s="3" t="n">
        <v>0.1314345811546</v>
      </c>
      <c r="I403" s="3" t="n">
        <v>0.1289856629222</v>
      </c>
      <c r="J403" s="3" t="n">
        <v>0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0.0147360883685</v>
      </c>
      <c r="H407" s="3" t="n">
        <v>0.0105833444639</v>
      </c>
      <c r="I407" s="3" t="n">
        <v>0.0076263652507</v>
      </c>
      <c r="J407" s="3" t="n">
        <v>0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0.1410101538968</v>
      </c>
      <c r="H408" s="3" t="n">
        <v>0.1509380328141</v>
      </c>
      <c r="I408" s="3" t="n">
        <v>0.1575677928217</v>
      </c>
      <c r="J408" s="3" t="n">
        <v>0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0.0600215736049</v>
      </c>
      <c r="H410" s="3" t="n">
        <v>0.0483105059262</v>
      </c>
      <c r="I410" s="3" t="n">
        <v>0.038955050645</v>
      </c>
      <c r="J410" s="3" t="n">
        <v>0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1.5247231393473</v>
      </c>
      <c r="H413" s="3" t="n">
        <v>1.264253570247</v>
      </c>
      <c r="I413" s="3" t="n">
        <v>1.0012526785743</v>
      </c>
      <c r="J413" s="3" t="n">
        <v>0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0.0717265514428</v>
      </c>
      <c r="H417" s="3" t="n">
        <v>0.0864273501676</v>
      </c>
      <c r="I417" s="3" t="n">
        <v>0.0869800145968</v>
      </c>
      <c r="J417" s="3" t="n">
        <v>0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0.1906343259355</v>
      </c>
      <c r="H418" s="3" t="n">
        <v>0.1868529598463</v>
      </c>
      <c r="I418" s="3" t="n">
        <v>0.1762253921024</v>
      </c>
      <c r="J418" s="3" t="n">
        <v>0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0.0575866183302</v>
      </c>
      <c r="H419" s="3" t="n">
        <v>0.0146365724156</v>
      </c>
      <c r="I419" s="3" t="n">
        <v>0.009227930229</v>
      </c>
      <c r="J419" s="3" t="n">
        <v>0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0.1113838624088</v>
      </c>
      <c r="H420" s="3" t="n">
        <v>0.089330799613</v>
      </c>
      <c r="I420" s="3" t="n">
        <v>0.0687759054616</v>
      </c>
      <c r="J420" s="3" t="n">
        <v>0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0.024485472099</v>
      </c>
      <c r="H421" s="3" t="n">
        <v>0.023600811275</v>
      </c>
      <c r="I421" s="3" t="n">
        <v>0.0222301818455</v>
      </c>
      <c r="J421" s="3" t="n">
        <v>0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0.2436030974627</v>
      </c>
      <c r="H423" s="3" t="n">
        <v>0.2365656070356</v>
      </c>
      <c r="I423" s="3" t="n">
        <v>0.2298462308704</v>
      </c>
      <c r="J423" s="3" t="n">
        <v>0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0.4078293801744</v>
      </c>
      <c r="H428" s="3" t="n">
        <v>0.4139086278054</v>
      </c>
      <c r="I428" s="3" t="n">
        <v>0.420311477392</v>
      </c>
      <c r="J428" s="3" t="n">
        <v>0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SUM(D$451:D$466)</f>
        <v>9.7044374572073</v>
      </c>
      <c r="E467" s="0" t="n">
        <f aca="false">SUM(E$451:E$466)</f>
        <v>109.489031663295</v>
      </c>
      <c r="F467" s="0" t="n">
        <f aca="false">SUM(F$451:F$466)</f>
        <v>26.8964712423053</v>
      </c>
      <c r="G467" s="0" t="n">
        <f aca="false">SUM(G$451:G$466)</f>
        <v>69.8878655654963</v>
      </c>
      <c r="H467" s="0" t="n">
        <f aca="false">SUM(H$451:H$466)</f>
        <v>7.2811236288548</v>
      </c>
      <c r="I467" s="9" t="n">
        <f aca="false">SUM(D$467:H$467)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SUM(D$471:D$486)</f>
        <v>8.928747816115</v>
      </c>
      <c r="E487" s="0" t="n">
        <f aca="false">SUM(E$471:E$486)</f>
        <v>106.461889794075</v>
      </c>
      <c r="F487" s="0" t="n">
        <f aca="false">SUM(F$471:F$486)</f>
        <v>30.1254773258285</v>
      </c>
      <c r="G487" s="0" t="n">
        <f aca="false">SUM(G$471:G$486)</f>
        <v>70.4002703147125</v>
      </c>
      <c r="H487" s="0" t="n">
        <f aca="false">SUM(H$471:H$486)</f>
        <v>7.8500872660626</v>
      </c>
      <c r="I487" s="9" t="n">
        <f aca="false">SUM(D$487:H$487)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1" sqref="B60:J60 U2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8</v>
      </c>
      <c r="J1" s="1" t="s">
        <v>0</v>
      </c>
      <c r="K1" s="1" t="s">
        <v>56</v>
      </c>
      <c r="L1" s="1" t="s">
        <v>57</v>
      </c>
      <c r="M1" s="1" t="s">
        <v>58</v>
      </c>
      <c r="N1" s="1" t="s">
        <v>4</v>
      </c>
      <c r="O1" s="1" t="s">
        <v>5</v>
      </c>
      <c r="P1" s="1" t="s">
        <v>6</v>
      </c>
      <c r="Q1" s="1" t="s">
        <v>7</v>
      </c>
      <c r="R1" s="10" t="s">
        <v>7</v>
      </c>
      <c r="S1" s="10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r="2" customFormat="false" ht="25.35" hidden="false" customHeight="false" outlineLevel="0" collapsed="false">
      <c r="A2" s="2" t="s">
        <v>11</v>
      </c>
      <c r="B2" s="2" t="s">
        <v>60</v>
      </c>
      <c r="C2" s="2" t="s">
        <v>18</v>
      </c>
      <c r="D2" s="3" t="n">
        <v>7.3902532756643</v>
      </c>
      <c r="E2" s="3" t="n">
        <v>5.8535485765269</v>
      </c>
      <c r="F2" s="3" t="n">
        <v>4.6069379433264</v>
      </c>
      <c r="G2" s="3" t="n">
        <v>3.8143533267434</v>
      </c>
      <c r="H2" s="3" t="n">
        <v>3.5660546622562</v>
      </c>
      <c r="I2" s="12" t="n">
        <v>0</v>
      </c>
      <c r="J2" s="2" t="s">
        <v>11</v>
      </c>
      <c r="K2" s="2" t="s">
        <v>60</v>
      </c>
      <c r="L2" s="2" t="s">
        <v>18</v>
      </c>
      <c r="M2" s="3" t="n">
        <v>6.2583508411843</v>
      </c>
      <c r="N2" s="3" t="n">
        <v>5.0078103176659</v>
      </c>
      <c r="O2" s="3" t="n">
        <v>4.406635763727</v>
      </c>
      <c r="P2" s="3" t="n">
        <v>4.264205842008</v>
      </c>
      <c r="Q2" s="3" t="n">
        <v>4.5421582605414</v>
      </c>
      <c r="R2" s="12" t="n">
        <v>1.5366311159392</v>
      </c>
      <c r="S2" s="12" t="n">
        <v>0</v>
      </c>
      <c r="U2" s="4" t="str">
        <f aca="false">J$2</f>
        <v>AMS3</v>
      </c>
      <c r="V2" s="4" t="s">
        <v>60</v>
      </c>
      <c r="W2" s="4" t="s">
        <v>18</v>
      </c>
      <c r="X2" s="0" t="n">
        <f aca="false">$N$2/$D$2</f>
        <v>0.677623638983571</v>
      </c>
      <c r="Y2" s="0" t="n">
        <f aca="false">$O$2/$E$2</f>
        <v>0.752814417804251</v>
      </c>
      <c r="Z2" s="0" t="n">
        <f aca="false">$P$2/$F$2</f>
        <v>0.925605227260575</v>
      </c>
      <c r="AA2" s="0" t="n">
        <f aca="false">$Q$2/$G$2</f>
        <v>1.19080690000456</v>
      </c>
      <c r="AB2" s="0" t="n">
        <f aca="false">$R$2/$H$2</f>
        <v>0.430905093015874</v>
      </c>
      <c r="AC2" s="0" t="e">
        <f aca="false">$S$2/$I$2</f>
        <v>#DIV/0!</v>
      </c>
    </row>
    <row r="3" customFormat="false" ht="25.35" hidden="false" customHeight="false" outlineLevel="0" collapsed="false">
      <c r="A3" s="2" t="s">
        <v>11</v>
      </c>
      <c r="B3" s="2" t="s">
        <v>60</v>
      </c>
      <c r="C3" s="2" t="s">
        <v>20</v>
      </c>
      <c r="D3" s="3" t="n">
        <v>3.2636026263352</v>
      </c>
      <c r="E3" s="3" t="n">
        <v>4.554865199676</v>
      </c>
      <c r="F3" s="3" t="n">
        <v>5.4353347829626</v>
      </c>
      <c r="G3" s="3" t="n">
        <v>6.4845358542735</v>
      </c>
      <c r="H3" s="3" t="n">
        <v>7.7782564701329</v>
      </c>
      <c r="I3" s="12" t="n">
        <v>0</v>
      </c>
      <c r="J3" s="2" t="s">
        <v>11</v>
      </c>
      <c r="K3" s="2" t="s">
        <v>60</v>
      </c>
      <c r="L3" s="2" t="s">
        <v>20</v>
      </c>
      <c r="M3" s="3" t="n">
        <v>3.3641977648352</v>
      </c>
      <c r="N3" s="3" t="n">
        <v>5.8115039680125</v>
      </c>
      <c r="O3" s="3" t="n">
        <v>7.6820613019975</v>
      </c>
      <c r="P3" s="3" t="n">
        <v>9.4146145015518</v>
      </c>
      <c r="Q3" s="3" t="n">
        <v>11.1120495672903</v>
      </c>
      <c r="R3" s="12" t="n">
        <v>8.1578480004718</v>
      </c>
      <c r="S3" s="12" t="n">
        <v>0</v>
      </c>
      <c r="U3" s="4" t="str">
        <f aca="false">J$3</f>
        <v>AMS3</v>
      </c>
      <c r="V3" s="4" t="s">
        <v>60</v>
      </c>
      <c r="W3" s="4" t="s">
        <v>20</v>
      </c>
      <c r="X3" s="0" t="n">
        <f aca="false">$N$3/$D$3</f>
        <v>1.78070207479224</v>
      </c>
      <c r="Y3" s="0" t="n">
        <f aca="false">$O$3/$E$3</f>
        <v>1.68656172361455</v>
      </c>
      <c r="Z3" s="0" t="n">
        <f aca="false">$P$3/$F$3</f>
        <v>1.73211308548325</v>
      </c>
      <c r="AA3" s="0" t="n">
        <f aca="false">$Q$3/$G$3</f>
        <v>1.71362296654851</v>
      </c>
      <c r="AB3" s="0" t="n">
        <f aca="false">$R$3/$H$3</f>
        <v>1.04880162177687</v>
      </c>
      <c r="AC3" s="0" t="e">
        <f aca="false">$S$3/$I$3</f>
        <v>#DIV/0!</v>
      </c>
    </row>
    <row r="4" customFormat="false" ht="37.3" hidden="false" customHeight="false" outlineLevel="0" collapsed="false">
      <c r="A4" s="2" t="s">
        <v>11</v>
      </c>
      <c r="B4" s="2" t="s">
        <v>61</v>
      </c>
      <c r="C4" s="2" t="s">
        <v>18</v>
      </c>
      <c r="D4" s="3" t="n">
        <v>0.0035332709121</v>
      </c>
      <c r="E4" s="3" t="n">
        <v>0.0345851593059</v>
      </c>
      <c r="F4" s="3" t="n">
        <v>0.0626941774261</v>
      </c>
      <c r="G4" s="3" t="n">
        <v>0.1140921756727</v>
      </c>
      <c r="H4" s="3" t="n">
        <v>0.2381323199529</v>
      </c>
      <c r="I4" s="12" t="n">
        <v>0</v>
      </c>
      <c r="J4" s="2" t="s">
        <v>11</v>
      </c>
      <c r="K4" s="2" t="s">
        <v>61</v>
      </c>
      <c r="L4" s="2" t="s">
        <v>18</v>
      </c>
      <c r="M4" s="3" t="n">
        <v>0.0037658440103</v>
      </c>
      <c r="N4" s="3" t="n">
        <v>0.0431386527611</v>
      </c>
      <c r="O4" s="3" t="n">
        <v>0.0895065546278</v>
      </c>
      <c r="P4" s="3" t="n">
        <v>0.1759091999892</v>
      </c>
      <c r="Q4" s="3" t="n">
        <v>0.3561503819276</v>
      </c>
      <c r="R4" s="12" t="n">
        <v>0.0533936882954</v>
      </c>
      <c r="S4" s="12" t="n">
        <v>0</v>
      </c>
      <c r="U4" s="4" t="str">
        <f aca="false">J$4</f>
        <v>AMS3</v>
      </c>
      <c r="V4" s="4" t="s">
        <v>61</v>
      </c>
      <c r="W4" s="4" t="s">
        <v>18</v>
      </c>
      <c r="X4" s="0" t="n">
        <f aca="false">$N$4/$D$4</f>
        <v>12.2092683618932</v>
      </c>
      <c r="Y4" s="0" t="n">
        <f aca="false">$O$4/$E$4</f>
        <v>2.58800469404028</v>
      </c>
      <c r="Z4" s="0" t="n">
        <f aca="false">$P$4/$F$4</f>
        <v>2.80582993845881</v>
      </c>
      <c r="AA4" s="0" t="n">
        <f aca="false">$Q$4/$G$4</f>
        <v>3.1216021591989</v>
      </c>
      <c r="AB4" s="0" t="n">
        <f aca="false">$R$4/$H$4</f>
        <v>0.22421857018804</v>
      </c>
      <c r="AC4" s="0" t="e">
        <f aca="false">$S$4/$I$4</f>
        <v>#DIV/0!</v>
      </c>
    </row>
    <row r="5" customFormat="false" ht="37.3" hidden="false" customHeight="false" outlineLevel="0" collapsed="false">
      <c r="A5" s="2" t="s">
        <v>11</v>
      </c>
      <c r="B5" s="2" t="s">
        <v>61</v>
      </c>
      <c r="C5" s="2" t="s">
        <v>20</v>
      </c>
      <c r="D5" s="3" t="n">
        <v>0.0331635976088</v>
      </c>
      <c r="E5" s="3" t="n">
        <v>0.191867217902</v>
      </c>
      <c r="F5" s="3" t="n">
        <v>0.2729035266005</v>
      </c>
      <c r="G5" s="3" t="n">
        <v>0.3385719246357</v>
      </c>
      <c r="H5" s="3" t="n">
        <v>0.4299078334182</v>
      </c>
      <c r="I5" s="12" t="n">
        <v>0</v>
      </c>
      <c r="J5" s="2" t="s">
        <v>11</v>
      </c>
      <c r="K5" s="2" t="s">
        <v>61</v>
      </c>
      <c r="L5" s="2" t="s">
        <v>20</v>
      </c>
      <c r="M5" s="3" t="n">
        <v>0.0432068098256</v>
      </c>
      <c r="N5" s="3" t="n">
        <v>0.2487064226736</v>
      </c>
      <c r="O5" s="3" t="n">
        <v>0.3564418047648</v>
      </c>
      <c r="P5" s="3" t="n">
        <v>0.4456218154769</v>
      </c>
      <c r="Q5" s="3" t="n">
        <v>0.5567434578958</v>
      </c>
      <c r="R5" s="12" t="n">
        <v>0.5729321337249</v>
      </c>
      <c r="S5" s="12" t="n">
        <v>0</v>
      </c>
      <c r="U5" s="4" t="str">
        <f aca="false">J$5</f>
        <v>AMS3</v>
      </c>
      <c r="V5" s="4" t="s">
        <v>61</v>
      </c>
      <c r="W5" s="4" t="s">
        <v>20</v>
      </c>
      <c r="X5" s="0" t="n">
        <f aca="false">$N$5/$D$5</f>
        <v>7.49938006145647</v>
      </c>
      <c r="Y5" s="0" t="n">
        <f aca="false">$O$5/$E$5</f>
        <v>1.85775250541684</v>
      </c>
      <c r="Z5" s="0" t="n">
        <f aca="false">$P$5/$F$5</f>
        <v>1.63289137750587</v>
      </c>
      <c r="AA5" s="0" t="n">
        <f aca="false">$Q$5/$G$5</f>
        <v>1.64438755072456</v>
      </c>
      <c r="AB5" s="0" t="n">
        <f aca="false">$R$5/$H$5</f>
        <v>1.33268596008012</v>
      </c>
      <c r="AC5" s="0" t="e">
        <f aca="false">$S$5/$I$5</f>
        <v>#DIV/0!</v>
      </c>
    </row>
    <row r="6" customFormat="false" ht="25.35" hidden="false" customHeight="false" outlineLevel="0" collapsed="false">
      <c r="A6" s="2" t="s">
        <v>11</v>
      </c>
      <c r="B6" s="2" t="s">
        <v>62</v>
      </c>
      <c r="C6" s="2" t="s">
        <v>13</v>
      </c>
      <c r="D6" s="3" t="n">
        <v>0.3708589979238</v>
      </c>
      <c r="E6" s="3" t="n">
        <v>0.2805119112154</v>
      </c>
      <c r="F6" s="3" t="n">
        <v>0.192802050868</v>
      </c>
      <c r="G6" s="3" t="n">
        <v>0.1296170276951</v>
      </c>
      <c r="H6" s="3" t="n">
        <v>0.070455544636</v>
      </c>
      <c r="I6" s="12" t="n">
        <v>0</v>
      </c>
      <c r="J6" s="2" t="s">
        <v>11</v>
      </c>
      <c r="K6" s="2" t="s">
        <v>62</v>
      </c>
      <c r="L6" s="2" t="s">
        <v>13</v>
      </c>
      <c r="M6" s="3" t="n">
        <v>0.3115215610075</v>
      </c>
      <c r="N6" s="3" t="n">
        <v>0.2356300048541</v>
      </c>
      <c r="O6" s="3" t="n">
        <v>0.1620690544378</v>
      </c>
      <c r="P6" s="3" t="n">
        <v>0.1091913342249</v>
      </c>
      <c r="Q6" s="3" t="n">
        <v>0.05971813593</v>
      </c>
      <c r="R6" s="12" t="n">
        <v>0.0603767046688</v>
      </c>
      <c r="S6" s="12" t="n">
        <v>0</v>
      </c>
      <c r="U6" s="4" t="str">
        <f aca="false">J$6</f>
        <v>AMS3</v>
      </c>
      <c r="V6" s="4" t="s">
        <v>62</v>
      </c>
      <c r="W6" s="4" t="s">
        <v>13</v>
      </c>
      <c r="X6" s="0" t="n">
        <f aca="false">$N$6/$D$6</f>
        <v>0.635362782548732</v>
      </c>
      <c r="Y6" s="0" t="n">
        <f aca="false">$O$6/$E$6</f>
        <v>0.577761756125037</v>
      </c>
      <c r="Z6" s="0" t="n">
        <f aca="false">$P$6/$F$6</f>
        <v>0.566339070219002</v>
      </c>
      <c r="AA6" s="0" t="n">
        <f aca="false">$Q$6/$G$6</f>
        <v>0.460727552482347</v>
      </c>
      <c r="AB6" s="0" t="n">
        <f aca="false">$R$6/$H$6</f>
        <v>0.85694752599996</v>
      </c>
      <c r="AC6" s="0" t="e">
        <f aca="false">$S$6/$I$6</f>
        <v>#DIV/0!</v>
      </c>
    </row>
    <row r="7" customFormat="false" ht="37.3" hidden="false" customHeight="false" outlineLevel="0" collapsed="false">
      <c r="A7" s="2" t="s">
        <v>11</v>
      </c>
      <c r="B7" s="2" t="s">
        <v>63</v>
      </c>
      <c r="C7" s="2" t="s">
        <v>13</v>
      </c>
      <c r="D7" s="3" t="n">
        <v>0.000118909144</v>
      </c>
      <c r="E7" s="3" t="n">
        <v>0.0005603749999</v>
      </c>
      <c r="F7" s="3" t="n">
        <v>0.0006450023925</v>
      </c>
      <c r="G7" s="3" t="n">
        <v>0.0007243262638</v>
      </c>
      <c r="H7" s="3" t="n">
        <v>0.0025839218669</v>
      </c>
      <c r="I7" s="12" t="n">
        <v>0</v>
      </c>
      <c r="J7" s="2" t="s">
        <v>11</v>
      </c>
      <c r="K7" s="2" t="s">
        <v>63</v>
      </c>
      <c r="L7" s="2" t="s">
        <v>13</v>
      </c>
      <c r="M7" s="3" t="n">
        <v>0.0001189091399</v>
      </c>
      <c r="N7" s="3" t="n">
        <v>0.0005603749973</v>
      </c>
      <c r="O7" s="3" t="n">
        <v>0.000645002409</v>
      </c>
      <c r="P7" s="3" t="n">
        <v>0.0007243262606</v>
      </c>
      <c r="Q7" s="3" t="n">
        <v>0.0025839218316</v>
      </c>
      <c r="R7" s="12" t="n">
        <v>0.0022270530514</v>
      </c>
      <c r="S7" s="12" t="n">
        <v>0</v>
      </c>
      <c r="U7" s="4" t="str">
        <f aca="false">J$7</f>
        <v>AMS3</v>
      </c>
      <c r="V7" s="4" t="s">
        <v>63</v>
      </c>
      <c r="W7" s="4" t="s">
        <v>13</v>
      </c>
      <c r="X7" s="0" t="n">
        <f aca="false">$N$7/$D$7</f>
        <v>4.71263166523173</v>
      </c>
      <c r="Y7" s="0" t="n">
        <f aca="false">$O$7/$E$7</f>
        <v>1.15101924446148</v>
      </c>
      <c r="Z7" s="0" t="n">
        <f aca="false">$P$7/$F$7</f>
        <v>1.12298228506183</v>
      </c>
      <c r="AA7" s="0" t="n">
        <f aca="false">$Q$7/$G$7</f>
        <v>3.56734521546145</v>
      </c>
      <c r="AB7" s="0" t="n">
        <f aca="false">$R$7/$H$7</f>
        <v>0.861888697150063</v>
      </c>
      <c r="AC7" s="0" t="e">
        <f aca="false">$S$7/$I$7</f>
        <v>#DIV/0!</v>
      </c>
    </row>
    <row r="8" customFormat="false" ht="25.35" hidden="false" customHeight="false" outlineLevel="0" collapsed="false">
      <c r="A8" s="2" t="s">
        <v>11</v>
      </c>
      <c r="B8" s="2" t="s">
        <v>64</v>
      </c>
      <c r="C8" s="2" t="s">
        <v>16</v>
      </c>
      <c r="D8" s="3" t="n">
        <v>0</v>
      </c>
      <c r="E8" s="3" t="n">
        <v>0.0020027699378</v>
      </c>
      <c r="F8" s="3" t="n">
        <v>0.0041791507834</v>
      </c>
      <c r="G8" s="3" t="n">
        <v>0.0052246291875</v>
      </c>
      <c r="H8" s="3" t="n">
        <v>0.0051262518651</v>
      </c>
      <c r="I8" s="12" t="n">
        <v>0</v>
      </c>
      <c r="J8" s="2" t="s">
        <v>11</v>
      </c>
      <c r="K8" s="2" t="s">
        <v>64</v>
      </c>
      <c r="L8" s="2" t="s">
        <v>16</v>
      </c>
      <c r="M8" s="3" t="n">
        <v>0</v>
      </c>
      <c r="N8" s="3" t="n">
        <v>0.0014539320309</v>
      </c>
      <c r="O8" s="3" t="n">
        <v>0.0030503636927</v>
      </c>
      <c r="P8" s="3" t="n">
        <v>0.0038131409991</v>
      </c>
      <c r="Q8" s="3" t="n">
        <v>0.0037424804799</v>
      </c>
      <c r="R8" s="12" t="n">
        <v>0.0042071519924</v>
      </c>
      <c r="S8" s="12" t="n">
        <v>0</v>
      </c>
      <c r="U8" s="4" t="str">
        <f aca="false">J$8</f>
        <v>AMS3</v>
      </c>
      <c r="V8" s="4" t="s">
        <v>64</v>
      </c>
      <c r="W8" s="4" t="s">
        <v>16</v>
      </c>
      <c r="X8" s="0" t="e">
        <f aca="false">$N$8/$D$8</f>
        <v>#DIV/0!</v>
      </c>
      <c r="Y8" s="0" t="n">
        <f aca="false">$O$8/$E$8</f>
        <v>1.52307243839038</v>
      </c>
      <c r="Z8" s="0" t="n">
        <f aca="false">$P$8/$F$8</f>
        <v>0.912420057741437</v>
      </c>
      <c r="AA8" s="0" t="n">
        <f aca="false">$Q$8/$G$8</f>
        <v>0.716315042769722</v>
      </c>
      <c r="AB8" s="0" t="n">
        <f aca="false">$R$8/$H$8</f>
        <v>0.820707234664508</v>
      </c>
      <c r="AC8" s="0" t="e">
        <f aca="false">$S$8/$I$8</f>
        <v>#DIV/0!</v>
      </c>
    </row>
    <row r="9" customFormat="false" ht="25.35" hidden="false" customHeight="false" outlineLevel="0" collapsed="false">
      <c r="A9" s="2" t="s">
        <v>11</v>
      </c>
      <c r="B9" s="2" t="s">
        <v>65</v>
      </c>
      <c r="C9" s="2" t="s">
        <v>14</v>
      </c>
      <c r="D9" s="3" t="n">
        <v>0.3172201484065</v>
      </c>
      <c r="E9" s="3" t="n">
        <v>2.6726492974128</v>
      </c>
      <c r="F9" s="3" t="n">
        <v>5.0390425122484</v>
      </c>
      <c r="G9" s="3" t="n">
        <v>6.1433628197007</v>
      </c>
      <c r="H9" s="3" t="n">
        <v>5.8195848151764</v>
      </c>
      <c r="I9" s="12" t="n">
        <v>0</v>
      </c>
      <c r="J9" s="2" t="s">
        <v>11</v>
      </c>
      <c r="K9" s="2" t="s">
        <v>65</v>
      </c>
      <c r="L9" s="2" t="s">
        <v>14</v>
      </c>
      <c r="M9" s="3" t="n">
        <v>0.298597690745</v>
      </c>
      <c r="N9" s="3" t="n">
        <v>2.5087979382891</v>
      </c>
      <c r="O9" s="3" t="n">
        <v>4.7221342157998</v>
      </c>
      <c r="P9" s="3" t="n">
        <v>5.7508821895313</v>
      </c>
      <c r="Q9" s="3" t="n">
        <v>5.4464798887624</v>
      </c>
      <c r="R9" s="12" t="n">
        <v>7.8892040625816</v>
      </c>
      <c r="S9" s="12" t="n">
        <v>0</v>
      </c>
      <c r="U9" s="4" t="str">
        <f aca="false">J$9</f>
        <v>AMS3</v>
      </c>
      <c r="V9" s="4" t="s">
        <v>65</v>
      </c>
      <c r="W9" s="4" t="s">
        <v>14</v>
      </c>
      <c r="X9" s="0" t="n">
        <f aca="false">$N$9/$D$9</f>
        <v>7.9086966918451</v>
      </c>
      <c r="Y9" s="0" t="n">
        <f aca="false">$O$9/$E$9</f>
        <v>1.76683645713299</v>
      </c>
      <c r="Z9" s="0" t="n">
        <f aca="false">$P$9/$F$9</f>
        <v>1.14126486838574</v>
      </c>
      <c r="AA9" s="0" t="n">
        <f aca="false">$Q$9/$G$9</f>
        <v>0.886563279527701</v>
      </c>
      <c r="AB9" s="0" t="n">
        <f aca="false">$R$9/$H$9</f>
        <v>1.35563005147859</v>
      </c>
      <c r="AC9" s="0" t="e">
        <f aca="false">$S$9/$I$9</f>
        <v>#DIV/0!</v>
      </c>
    </row>
    <row r="10" customFormat="false" ht="13.4" hidden="false" customHeight="false" outlineLevel="0" collapsed="false">
      <c r="A10" s="2" t="s">
        <v>11</v>
      </c>
      <c r="B10" s="2" t="s">
        <v>66</v>
      </c>
      <c r="C10" s="2" t="s">
        <v>16</v>
      </c>
      <c r="D10" s="3" t="n">
        <v>26.1770274291267</v>
      </c>
      <c r="E10" s="3" t="n">
        <v>20.2344614983677</v>
      </c>
      <c r="F10" s="3" t="n">
        <v>13.8308820697754</v>
      </c>
      <c r="G10" s="3" t="n">
        <v>8.6265752917151</v>
      </c>
      <c r="H10" s="3" t="n">
        <v>3.8406928783009</v>
      </c>
      <c r="I10" s="12" t="n">
        <v>0</v>
      </c>
      <c r="J10" s="2" t="s">
        <v>11</v>
      </c>
      <c r="K10" s="2" t="s">
        <v>66</v>
      </c>
      <c r="L10" s="2" t="s">
        <v>16</v>
      </c>
      <c r="M10" s="3" t="n">
        <v>16.3947850392575</v>
      </c>
      <c r="N10" s="3" t="n">
        <v>12.6682356108853</v>
      </c>
      <c r="O10" s="3" t="n">
        <v>8.6620706040988</v>
      </c>
      <c r="P10" s="3" t="n">
        <v>5.4003038309868</v>
      </c>
      <c r="Q10" s="3" t="n">
        <v>2.400832601286</v>
      </c>
      <c r="R10" s="12" t="n">
        <v>2.2512496766386</v>
      </c>
      <c r="S10" s="12" t="n">
        <v>0</v>
      </c>
      <c r="U10" s="4" t="str">
        <f aca="false">J$10</f>
        <v>AMS3</v>
      </c>
      <c r="V10" s="4" t="s">
        <v>66</v>
      </c>
      <c r="W10" s="4" t="s">
        <v>16</v>
      </c>
      <c r="X10" s="0" t="n">
        <f aca="false">$N$10/$D$10</f>
        <v>0.483944773530305</v>
      </c>
      <c r="Y10" s="0" t="n">
        <f aca="false">$O$10/$E$10</f>
        <v>0.428085057010169</v>
      </c>
      <c r="Z10" s="0" t="n">
        <f aca="false">$P$10/$F$10</f>
        <v>0.390452597581471</v>
      </c>
      <c r="AA10" s="0" t="n">
        <f aca="false">$Q$10/$G$10</f>
        <v>0.278306572434572</v>
      </c>
      <c r="AB10" s="0" t="n">
        <f aca="false">$R$10/$H$10</f>
        <v>0.586157172149245</v>
      </c>
      <c r="AC10" s="0" t="e">
        <f aca="false">$S$10/$I$10</f>
        <v>#DIV/0!</v>
      </c>
    </row>
    <row r="11" customFormat="false" ht="13.4" hidden="false" customHeight="false" outlineLevel="0" collapsed="false">
      <c r="A11" s="2" t="s">
        <v>11</v>
      </c>
      <c r="B11" s="2" t="s">
        <v>67</v>
      </c>
      <c r="C11" s="2" t="s">
        <v>14</v>
      </c>
      <c r="D11" s="3" t="n">
        <v>50.6765968451859</v>
      </c>
      <c r="E11" s="3" t="n">
        <v>48.5614570496457</v>
      </c>
      <c r="F11" s="3" t="n">
        <v>39.710104437422</v>
      </c>
      <c r="G11" s="3" t="n">
        <v>29.5382083212181</v>
      </c>
      <c r="H11" s="3" t="n">
        <v>19.3614436625302</v>
      </c>
      <c r="I11" s="12" t="n">
        <v>0</v>
      </c>
      <c r="J11" s="2" t="s">
        <v>11</v>
      </c>
      <c r="K11" s="2" t="s">
        <v>67</v>
      </c>
      <c r="L11" s="2" t="s">
        <v>14</v>
      </c>
      <c r="M11" s="3" t="n">
        <v>40.2184639751753</v>
      </c>
      <c r="N11" s="3" t="n">
        <v>38.7601767473636</v>
      </c>
      <c r="O11" s="3" t="n">
        <v>32.0267392192921</v>
      </c>
      <c r="P11" s="3" t="n">
        <v>24.0961826994142</v>
      </c>
      <c r="Q11" s="3" t="n">
        <v>15.998206100511</v>
      </c>
      <c r="R11" s="12" t="n">
        <v>22.0318597961662</v>
      </c>
      <c r="S11" s="12" t="n">
        <v>0</v>
      </c>
      <c r="U11" s="4" t="str">
        <f aca="false">J$11</f>
        <v>AMS3</v>
      </c>
      <c r="V11" s="4" t="s">
        <v>67</v>
      </c>
      <c r="W11" s="4" t="s">
        <v>14</v>
      </c>
      <c r="X11" s="0" t="n">
        <f aca="false">$N$11/$D$11</f>
        <v>0.764853584501219</v>
      </c>
      <c r="Y11" s="0" t="n">
        <f aca="false">$O$11/$E$11</f>
        <v>0.659509437423805</v>
      </c>
      <c r="Z11" s="0" t="n">
        <f aca="false">$P$11/$F$11</f>
        <v>0.60680229983748</v>
      </c>
      <c r="AA11" s="0" t="n">
        <f aca="false">$Q$11/$G$11</f>
        <v>0.541610578628733</v>
      </c>
      <c r="AB11" s="0" t="n">
        <f aca="false">$R$11/$H$11</f>
        <v>1.1379244327118</v>
      </c>
      <c r="AC11" s="0" t="e">
        <f aca="false">$S$11/$I$11</f>
        <v>#DIV/0!</v>
      </c>
    </row>
    <row r="12" customFormat="false" ht="13.4" hidden="false" customHeight="false" outlineLevel="0" collapsed="false">
      <c r="A12" s="2" t="s">
        <v>11</v>
      </c>
      <c r="B12" s="2" t="s">
        <v>68</v>
      </c>
      <c r="C12" s="2" t="s">
        <v>13</v>
      </c>
      <c r="D12" s="3" t="n">
        <v>0.4469240524513</v>
      </c>
      <c r="E12" s="3" t="n">
        <v>0.3851493216837</v>
      </c>
      <c r="F12" s="3" t="n">
        <v>0.3799472974531</v>
      </c>
      <c r="G12" s="3" t="n">
        <v>0.5012453953584</v>
      </c>
      <c r="H12" s="3" t="n">
        <v>0.6384960320511</v>
      </c>
      <c r="I12" s="12" t="n">
        <v>0</v>
      </c>
      <c r="J12" s="2" t="s">
        <v>11</v>
      </c>
      <c r="K12" s="2" t="s">
        <v>68</v>
      </c>
      <c r="L12" s="2" t="s">
        <v>13</v>
      </c>
      <c r="M12" s="3" t="n">
        <v>0.922629985094</v>
      </c>
      <c r="N12" s="3" t="n">
        <v>0.7951022585467</v>
      </c>
      <c r="O12" s="3" t="n">
        <v>0.7924507192456</v>
      </c>
      <c r="P12" s="3" t="n">
        <v>1.0657706388707</v>
      </c>
      <c r="Q12" s="3" t="n">
        <v>1.3722738964702</v>
      </c>
      <c r="R12" s="12" t="n">
        <v>1.1822298299073</v>
      </c>
      <c r="S12" s="12" t="n">
        <v>0</v>
      </c>
      <c r="U12" s="4" t="str">
        <f aca="false">J$12</f>
        <v>AMS3</v>
      </c>
      <c r="V12" s="4" t="s">
        <v>68</v>
      </c>
      <c r="W12" s="4" t="s">
        <v>13</v>
      </c>
      <c r="X12" s="0" t="n">
        <f aca="false">$N$12/$D$12</f>
        <v>1.77905452657046</v>
      </c>
      <c r="Y12" s="0" t="n">
        <f aca="false">$O$12/$E$12</f>
        <v>2.05751555210161</v>
      </c>
      <c r="Z12" s="0" t="n">
        <f aca="false">$P$12/$F$12</f>
        <v>2.80504861072806</v>
      </c>
      <c r="AA12" s="0" t="n">
        <f aca="false">$Q$12/$G$12</f>
        <v>2.7377286837498</v>
      </c>
      <c r="AB12" s="0" t="n">
        <f aca="false">$R$12/$H$12</f>
        <v>1.85158524182134</v>
      </c>
      <c r="AC12" s="0" t="e">
        <f aca="false">$S$12/$I$12</f>
        <v>#DIV/0!</v>
      </c>
    </row>
    <row r="13" customFormat="false" ht="13.4" hidden="false" customHeight="false" outlineLevel="0" collapsed="false">
      <c r="A13" s="2" t="s">
        <v>11</v>
      </c>
      <c r="B13" s="2" t="s">
        <v>69</v>
      </c>
      <c r="C13" s="2" t="s">
        <v>13</v>
      </c>
      <c r="D13" s="3" t="n">
        <v>1.343654E-007</v>
      </c>
      <c r="E13" s="3" t="n">
        <v>3.51627926E-005</v>
      </c>
      <c r="F13" s="3" t="n">
        <v>0.0059355158557</v>
      </c>
      <c r="G13" s="3" t="n">
        <v>0.0213978157727</v>
      </c>
      <c r="H13" s="3" t="n">
        <v>0.0375523596841</v>
      </c>
      <c r="I13" s="12" t="n">
        <v>0</v>
      </c>
      <c r="J13" s="2" t="s">
        <v>11</v>
      </c>
      <c r="K13" s="2" t="s">
        <v>69</v>
      </c>
      <c r="L13" s="2" t="s">
        <v>13</v>
      </c>
      <c r="M13" s="3" t="n">
        <v>3.819335E-007</v>
      </c>
      <c r="N13" s="3" t="n">
        <v>9.99502375E-005</v>
      </c>
      <c r="O13" s="3" t="n">
        <v>0.0168717073019</v>
      </c>
      <c r="P13" s="3" t="n">
        <v>0.0608232876894</v>
      </c>
      <c r="Q13" s="3" t="n">
        <v>0.1067425708703</v>
      </c>
      <c r="R13" s="12" t="n">
        <v>0.0188649073645</v>
      </c>
      <c r="S13" s="12" t="n">
        <v>0</v>
      </c>
      <c r="U13" s="4" t="str">
        <f aca="false">J$13</f>
        <v>AMS3</v>
      </c>
      <c r="V13" s="4" t="s">
        <v>69</v>
      </c>
      <c r="W13" s="4" t="s">
        <v>13</v>
      </c>
      <c r="X13" s="0" t="n">
        <f aca="false">$N$13/$D$13</f>
        <v>743.868864305841</v>
      </c>
      <c r="Y13" s="0" t="n">
        <f aca="false">$O$13/$E$13</f>
        <v>479.817046780864</v>
      </c>
      <c r="Z13" s="0" t="n">
        <f aca="false">$P$13/$F$13</f>
        <v>10.2473465100746</v>
      </c>
      <c r="AA13" s="0" t="n">
        <f aca="false">$Q$13/$G$13</f>
        <v>4.98847975906426</v>
      </c>
      <c r="AB13" s="0" t="n">
        <f aca="false">$R$13/$H$13</f>
        <v>0.502362768230716</v>
      </c>
      <c r="AC13" s="0" t="e">
        <f aca="false">$S$13/$I$13</f>
        <v>#DIV/0!</v>
      </c>
    </row>
    <row r="14" customFormat="false" ht="13.4" hidden="false" customHeight="false" outlineLevel="0" collapsed="false">
      <c r="A14" s="2" t="s">
        <v>11</v>
      </c>
      <c r="B14" s="2" t="s">
        <v>70</v>
      </c>
      <c r="C14" s="2" t="s">
        <v>13</v>
      </c>
      <c r="D14" s="3" t="n">
        <v>13.1231562971184</v>
      </c>
      <c r="E14" s="3" t="n">
        <v>11.6600665342601</v>
      </c>
      <c r="F14" s="3" t="n">
        <v>9.4196667885896</v>
      </c>
      <c r="G14" s="3" t="n">
        <v>7.9198656576023</v>
      </c>
      <c r="H14" s="3" t="n">
        <v>6.7106215290172</v>
      </c>
      <c r="I14" s="12" t="n">
        <v>0</v>
      </c>
      <c r="J14" s="2" t="s">
        <v>11</v>
      </c>
      <c r="K14" s="2" t="s">
        <v>70</v>
      </c>
      <c r="L14" s="2" t="s">
        <v>13</v>
      </c>
      <c r="M14" s="3" t="n">
        <v>12.0661862156585</v>
      </c>
      <c r="N14" s="3" t="n">
        <v>10.721744450388</v>
      </c>
      <c r="O14" s="3" t="n">
        <v>8.6904996044965</v>
      </c>
      <c r="P14" s="3" t="n">
        <v>7.3613841349045</v>
      </c>
      <c r="Q14" s="3" t="n">
        <v>6.3044408519543</v>
      </c>
      <c r="R14" s="12" t="n">
        <v>6.585442835616</v>
      </c>
      <c r="S14" s="12" t="n">
        <v>0</v>
      </c>
      <c r="U14" s="4" t="str">
        <f aca="false">J$14</f>
        <v>AMS3</v>
      </c>
      <c r="V14" s="4" t="s">
        <v>70</v>
      </c>
      <c r="W14" s="4" t="s">
        <v>13</v>
      </c>
      <c r="X14" s="0" t="n">
        <f aca="false">$N$14/$D$14</f>
        <v>0.817009582728379</v>
      </c>
      <c r="Y14" s="0" t="n">
        <f aca="false">$O$14/$E$14</f>
        <v>0.745321613642744</v>
      </c>
      <c r="Z14" s="0" t="n">
        <f aca="false">$P$14/$F$14</f>
        <v>0.781490927452086</v>
      </c>
      <c r="AA14" s="0" t="n">
        <f aca="false">$Q$14/$G$14</f>
        <v>0.796028761662472</v>
      </c>
      <c r="AB14" s="0" t="n">
        <f aca="false">$R$14/$H$14</f>
        <v>0.981346184871264</v>
      </c>
      <c r="AC14" s="0" t="e">
        <f aca="false">$S$14/$I$14</f>
        <v>#DIV/0!</v>
      </c>
    </row>
    <row r="15" customFormat="false" ht="25.35" hidden="false" customHeight="false" outlineLevel="0" collapsed="false">
      <c r="A15" s="2" t="s">
        <v>11</v>
      </c>
      <c r="B15" s="2" t="s">
        <v>71</v>
      </c>
      <c r="C15" s="2" t="s">
        <v>13</v>
      </c>
      <c r="D15" s="3" t="n">
        <v>0.0685389095634</v>
      </c>
      <c r="E15" s="3" t="n">
        <v>0.3585183946041</v>
      </c>
      <c r="F15" s="3" t="n">
        <v>0.577799773995</v>
      </c>
      <c r="G15" s="3" t="n">
        <v>0.7917926199823</v>
      </c>
      <c r="H15" s="3" t="n">
        <v>1.0870300659577</v>
      </c>
      <c r="I15" s="12" t="n">
        <v>0</v>
      </c>
      <c r="J15" s="2" t="s">
        <v>11</v>
      </c>
      <c r="K15" s="2" t="s">
        <v>71</v>
      </c>
      <c r="L15" s="2" t="s">
        <v>13</v>
      </c>
      <c r="M15" s="3" t="n">
        <v>0.0685388998541</v>
      </c>
      <c r="N15" s="3" t="n">
        <v>0.358518340694</v>
      </c>
      <c r="O15" s="3" t="n">
        <v>0.5777997160999</v>
      </c>
      <c r="P15" s="3" t="n">
        <v>0.791792544811</v>
      </c>
      <c r="Q15" s="3" t="n">
        <v>1.0870294676589</v>
      </c>
      <c r="R15" s="12" t="n">
        <v>1.3038944044821</v>
      </c>
      <c r="S15" s="12" t="n">
        <v>0</v>
      </c>
      <c r="U15" s="4" t="str">
        <f aca="false">J$15</f>
        <v>AMS3</v>
      </c>
      <c r="V15" s="4" t="s">
        <v>71</v>
      </c>
      <c r="W15" s="4" t="s">
        <v>13</v>
      </c>
      <c r="X15" s="0" t="n">
        <f aca="false">$N$15/$D$15</f>
        <v>5.23087313436702</v>
      </c>
      <c r="Y15" s="0" t="n">
        <f aca="false">$O$15/$E$15</f>
        <v>1.6116319965617</v>
      </c>
      <c r="Z15" s="0" t="n">
        <f aca="false">$P$15/$F$15</f>
        <v>1.37035800366694</v>
      </c>
      <c r="AA15" s="0" t="n">
        <f aca="false">$Q$15/$G$15</f>
        <v>1.37287143151599</v>
      </c>
      <c r="AB15" s="0" t="n">
        <f aca="false">$R$15/$H$15</f>
        <v>1.19950169302202</v>
      </c>
      <c r="AC15" s="0" t="e">
        <f aca="false">$S$15/$I$15</f>
        <v>#DIV/0!</v>
      </c>
    </row>
    <row r="16" customFormat="false" ht="13.4" hidden="false" customHeight="false" outlineLevel="0" collapsed="false">
      <c r="A16" s="2" t="s">
        <v>11</v>
      </c>
      <c r="B16" s="2" t="s">
        <v>72</v>
      </c>
      <c r="C16" s="2" t="s">
        <v>13</v>
      </c>
      <c r="D16" s="3" t="n">
        <v>2.5100472782002</v>
      </c>
      <c r="E16" s="3" t="n">
        <v>2.6684762261112</v>
      </c>
      <c r="F16" s="3" t="n">
        <v>2.8331494283444</v>
      </c>
      <c r="G16" s="3" t="n">
        <v>3.5509732076901</v>
      </c>
      <c r="H16" s="3" t="n">
        <v>4.5763502761402</v>
      </c>
      <c r="I16" s="12" t="n">
        <v>0</v>
      </c>
      <c r="J16" s="2" t="s">
        <v>11</v>
      </c>
      <c r="K16" s="2" t="s">
        <v>72</v>
      </c>
      <c r="L16" s="2" t="s">
        <v>13</v>
      </c>
      <c r="M16" s="3" t="n">
        <v>6.2598584509211</v>
      </c>
      <c r="N16" s="3" t="n">
        <v>6.665280480052</v>
      </c>
      <c r="O16" s="3" t="n">
        <v>7.1235533795333</v>
      </c>
      <c r="P16" s="3" t="n">
        <v>9.0259695257113</v>
      </c>
      <c r="Q16" s="3" t="n">
        <v>11.7014356075032</v>
      </c>
      <c r="R16" s="12" t="n">
        <v>11.4643860181029</v>
      </c>
      <c r="S16" s="12" t="n">
        <v>0</v>
      </c>
      <c r="U16" s="4" t="str">
        <f aca="false">J$16</f>
        <v>AMS3</v>
      </c>
      <c r="V16" s="4" t="s">
        <v>72</v>
      </c>
      <c r="W16" s="4" t="s">
        <v>13</v>
      </c>
      <c r="X16" s="0" t="n">
        <f aca="false">$N$16/$D$16</f>
        <v>2.65544021339361</v>
      </c>
      <c r="Y16" s="0" t="n">
        <f aca="false">$O$16/$E$16</f>
        <v>2.66952102095904</v>
      </c>
      <c r="Z16" s="0" t="n">
        <f aca="false">$P$16/$F$16</f>
        <v>3.18584308875857</v>
      </c>
      <c r="AA16" s="0" t="n">
        <f aca="false">$Q$16/$G$16</f>
        <v>3.29527566757254</v>
      </c>
      <c r="AB16" s="0" t="n">
        <f aca="false">$R$16/$H$16</f>
        <v>2.5051373532037</v>
      </c>
      <c r="AC16" s="0" t="e">
        <f aca="false">$S$16/$I$16</f>
        <v>#DIV/0!</v>
      </c>
    </row>
    <row r="17" customFormat="false" ht="13.4" hidden="false" customHeight="false" outlineLevel="0" collapsed="false">
      <c r="A17" s="2" t="s">
        <v>11</v>
      </c>
      <c r="B17" s="2" t="s">
        <v>73</v>
      </c>
      <c r="C17" s="2" t="s">
        <v>13</v>
      </c>
      <c r="D17" s="3" t="n">
        <v>0.0008881396409</v>
      </c>
      <c r="E17" s="3" t="n">
        <v>0.0082130010656</v>
      </c>
      <c r="F17" s="3" t="n">
        <v>0.0141970177991</v>
      </c>
      <c r="G17" s="3" t="n">
        <v>0.0343204850799</v>
      </c>
      <c r="H17" s="3" t="n">
        <v>0.0881713414138</v>
      </c>
      <c r="I17" s="12" t="n">
        <v>0</v>
      </c>
      <c r="J17" s="2" t="s">
        <v>11</v>
      </c>
      <c r="K17" s="2" t="s">
        <v>73</v>
      </c>
      <c r="L17" s="2" t="s">
        <v>13</v>
      </c>
      <c r="M17" s="3" t="n">
        <v>0.002648489333</v>
      </c>
      <c r="N17" s="3" t="n">
        <v>0.0241528872263</v>
      </c>
      <c r="O17" s="3" t="n">
        <v>0.0422483712296</v>
      </c>
      <c r="P17" s="3" t="n">
        <v>0.1021717570803</v>
      </c>
      <c r="Q17" s="3" t="n">
        <v>0.2634083803637</v>
      </c>
      <c r="R17" s="12" t="n">
        <v>0.2144839818614</v>
      </c>
      <c r="S17" s="12" t="n">
        <v>0</v>
      </c>
      <c r="U17" s="4" t="str">
        <f aca="false">J$17</f>
        <v>AMS3</v>
      </c>
      <c r="V17" s="4" t="s">
        <v>73</v>
      </c>
      <c r="W17" s="4" t="s">
        <v>13</v>
      </c>
      <c r="X17" s="0" t="n">
        <f aca="false">$N$17/$D$17</f>
        <v>27.1949208368006</v>
      </c>
      <c r="Y17" s="0" t="n">
        <f aca="false">$O$17/$E$17</f>
        <v>5.14408446950732</v>
      </c>
      <c r="Z17" s="0" t="n">
        <f aca="false">$P$17/$F$17</f>
        <v>7.19670557057251</v>
      </c>
      <c r="AA17" s="0" t="n">
        <f aca="false">$Q$17/$G$17</f>
        <v>7.67496087979149</v>
      </c>
      <c r="AB17" s="0" t="n">
        <f aca="false">$R$17/$H$17</f>
        <v>2.43258158968908</v>
      </c>
      <c r="AC17" s="0" t="e">
        <f aca="false">$S$17/$I$17</f>
        <v>#DIV/0!</v>
      </c>
    </row>
    <row r="18" customFormat="false" ht="13.4" hidden="false" customHeight="false" outlineLevel="0" collapsed="false">
      <c r="A18" s="2" t="s">
        <v>11</v>
      </c>
      <c r="B18" s="2" t="s">
        <v>74</v>
      </c>
      <c r="C18" s="2" t="s">
        <v>13</v>
      </c>
      <c r="D18" s="3" t="n">
        <v>1.1763381023027</v>
      </c>
      <c r="E18" s="3" t="n">
        <v>2.0474266812311</v>
      </c>
      <c r="F18" s="3" t="n">
        <v>2.5522057401242</v>
      </c>
      <c r="G18" s="3" t="n">
        <v>2.9595045183769</v>
      </c>
      <c r="H18" s="3" t="n">
        <v>3.3172319441301</v>
      </c>
      <c r="I18" s="12" t="n">
        <v>0</v>
      </c>
      <c r="J18" s="2" t="s">
        <v>11</v>
      </c>
      <c r="K18" s="2" t="s">
        <v>74</v>
      </c>
      <c r="L18" s="2" t="s">
        <v>13</v>
      </c>
      <c r="M18" s="3" t="n">
        <v>2.9404139078902</v>
      </c>
      <c r="N18" s="3" t="n">
        <v>5.1133702774517</v>
      </c>
      <c r="O18" s="3" t="n">
        <v>6.3714113914935</v>
      </c>
      <c r="P18" s="3" t="n">
        <v>7.385516153845</v>
      </c>
      <c r="Q18" s="3" t="n">
        <v>8.2744205026898</v>
      </c>
      <c r="R18" s="12" t="n">
        <v>10.9742194631237</v>
      </c>
      <c r="S18" s="12" t="n">
        <v>0</v>
      </c>
      <c r="U18" s="4" t="str">
        <f aca="false">J$18</f>
        <v>AMS3</v>
      </c>
      <c r="V18" s="4" t="s">
        <v>74</v>
      </c>
      <c r="W18" s="4" t="s">
        <v>13</v>
      </c>
      <c r="X18" s="0" t="n">
        <f aca="false">$N$18/$D$18</f>
        <v>4.34685424831705</v>
      </c>
      <c r="Y18" s="0" t="n">
        <f aca="false">$O$18/$E$18</f>
        <v>3.11191186961695</v>
      </c>
      <c r="Z18" s="0" t="n">
        <f aca="false">$P$18/$F$18</f>
        <v>2.89377773810884</v>
      </c>
      <c r="AA18" s="0" t="n">
        <f aca="false">$Q$18/$G$18</f>
        <v>2.79588034122272</v>
      </c>
      <c r="AB18" s="0" t="n">
        <f aca="false">$R$18/$H$18</f>
        <v>3.30824604608754</v>
      </c>
      <c r="AC18" s="0" t="e">
        <f aca="false">$S$18/$I$18</f>
        <v>#DIV/0!</v>
      </c>
    </row>
    <row r="19" customFormat="false" ht="13.4" hidden="false" customHeight="false" outlineLevel="0" collapsed="false">
      <c r="A19" s="2" t="s">
        <v>11</v>
      </c>
      <c r="B19" s="2" t="s">
        <v>75</v>
      </c>
      <c r="C19" s="2" t="s">
        <v>13</v>
      </c>
      <c r="D19" s="3" t="n">
        <v>0.0295987929377</v>
      </c>
      <c r="E19" s="3" t="n">
        <v>0.1777364871296</v>
      </c>
      <c r="F19" s="3" t="n">
        <v>0.2984762124993</v>
      </c>
      <c r="G19" s="3" t="n">
        <v>0.4010178383913</v>
      </c>
      <c r="H19" s="3" t="n">
        <v>0.4850523805794</v>
      </c>
      <c r="I19" s="12" t="n">
        <v>0</v>
      </c>
      <c r="J19" s="2" t="s">
        <v>11</v>
      </c>
      <c r="K19" s="2" t="s">
        <v>75</v>
      </c>
      <c r="L19" s="2" t="s">
        <v>13</v>
      </c>
      <c r="M19" s="3" t="n">
        <v>0.0864458320734</v>
      </c>
      <c r="N19" s="3" t="n">
        <v>0.5194742230412</v>
      </c>
      <c r="O19" s="3" t="n">
        <v>0.872329969274199</v>
      </c>
      <c r="P19" s="3" t="n">
        <v>1.1727989295948</v>
      </c>
      <c r="Q19" s="3" t="n">
        <v>1.4199454065877</v>
      </c>
      <c r="R19" s="12" t="n">
        <v>1.552729931817</v>
      </c>
      <c r="S19" s="12" t="n">
        <v>0</v>
      </c>
      <c r="U19" s="4" t="str">
        <f aca="false">J$19</f>
        <v>AMS3</v>
      </c>
      <c r="V19" s="4" t="s">
        <v>75</v>
      </c>
      <c r="W19" s="4" t="s">
        <v>13</v>
      </c>
      <c r="X19" s="0" t="n">
        <f aca="false">$N$19/$D$19</f>
        <v>17.550520527462</v>
      </c>
      <c r="Y19" s="0" t="n">
        <f aca="false">$O$19/$E$19</f>
        <v>4.90799600780971</v>
      </c>
      <c r="Z19" s="0" t="n">
        <f aca="false">$P$19/$F$19</f>
        <v>3.92928776392038</v>
      </c>
      <c r="AA19" s="0" t="n">
        <f aca="false">$Q$19/$G$19</f>
        <v>3.5408534749573</v>
      </c>
      <c r="AB19" s="0" t="n">
        <f aca="false">$R$19/$H$19</f>
        <v>3.20115928502866</v>
      </c>
      <c r="AC19" s="0" t="e">
        <f aca="false">$S$19/$I$19</f>
        <v>#DIV/0!</v>
      </c>
    </row>
    <row r="20" customFormat="false" ht="13.4" hidden="false" customHeight="false" outlineLevel="0" collapsed="false">
      <c r="A20" s="2" t="s">
        <v>11</v>
      </c>
      <c r="B20" s="2" t="s">
        <v>76</v>
      </c>
      <c r="C20" s="2" t="s">
        <v>14</v>
      </c>
      <c r="D20" s="3" t="n">
        <v>1.6610036035823</v>
      </c>
      <c r="E20" s="3" t="n">
        <v>1.4134767046234</v>
      </c>
      <c r="F20" s="3" t="n">
        <v>1.0902982419723</v>
      </c>
      <c r="G20" s="3" t="n">
        <v>0.7919558382874</v>
      </c>
      <c r="H20" s="3" t="n">
        <v>0.4936945111733</v>
      </c>
      <c r="I20" s="12" t="n">
        <v>0</v>
      </c>
      <c r="J20" s="2" t="s">
        <v>11</v>
      </c>
      <c r="K20" s="2" t="s">
        <v>76</v>
      </c>
      <c r="L20" s="2" t="s">
        <v>14</v>
      </c>
      <c r="M20" s="3" t="n">
        <v>1.1930479827124</v>
      </c>
      <c r="N20" s="3" t="n">
        <v>1.019192145566</v>
      </c>
      <c r="O20" s="3" t="n">
        <v>0.7897903204071</v>
      </c>
      <c r="P20" s="3" t="n">
        <v>0.5774577255177</v>
      </c>
      <c r="Q20" s="3" t="n">
        <v>0.3641425190743</v>
      </c>
      <c r="R20" s="12" t="n">
        <v>0.4067292872167</v>
      </c>
      <c r="S20" s="12" t="n">
        <v>0</v>
      </c>
      <c r="U20" s="4" t="str">
        <f aca="false">J$20</f>
        <v>AMS3</v>
      </c>
      <c r="V20" s="4" t="s">
        <v>76</v>
      </c>
      <c r="W20" s="4" t="s">
        <v>14</v>
      </c>
      <c r="X20" s="0" t="n">
        <f aca="false">$N$20/$D$20</f>
        <v>0.613600201328823</v>
      </c>
      <c r="Y20" s="0" t="n">
        <f aca="false">$O$20/$E$20</f>
        <v>0.558757224525698</v>
      </c>
      <c r="Z20" s="0" t="n">
        <f aca="false">$P$20/$F$20</f>
        <v>0.529632813562191</v>
      </c>
      <c r="AA20" s="0" t="n">
        <f aca="false">$Q$20/$G$20</f>
        <v>0.459801546335912</v>
      </c>
      <c r="AB20" s="0" t="n">
        <f aca="false">$R$20/$H$20</f>
        <v>0.82384810446865</v>
      </c>
      <c r="AC20" s="0" t="e">
        <f aca="false">$S$20/$I$20</f>
        <v>#DIV/0!</v>
      </c>
    </row>
    <row r="21" customFormat="false" ht="25.35" hidden="false" customHeight="false" outlineLevel="0" collapsed="false">
      <c r="A21" s="2" t="s">
        <v>11</v>
      </c>
      <c r="B21" s="2" t="s">
        <v>77</v>
      </c>
      <c r="C21" s="2" t="s">
        <v>14</v>
      </c>
      <c r="D21" s="3" t="n">
        <v>0.0640216604456</v>
      </c>
      <c r="E21" s="3" t="n">
        <v>0.3497791306528</v>
      </c>
      <c r="F21" s="3" t="n">
        <v>0.5254400151006</v>
      </c>
      <c r="G21" s="3" t="n">
        <v>0.5907880353597</v>
      </c>
      <c r="H21" s="3" t="n">
        <v>0.5931898425608</v>
      </c>
      <c r="I21" s="12" t="n">
        <v>0</v>
      </c>
      <c r="J21" s="2" t="s">
        <v>11</v>
      </c>
      <c r="K21" s="2" t="s">
        <v>77</v>
      </c>
      <c r="L21" s="2" t="s">
        <v>14</v>
      </c>
      <c r="M21" s="3" t="n">
        <v>0.0581582958805</v>
      </c>
      <c r="N21" s="3" t="n">
        <v>0.3173330860714</v>
      </c>
      <c r="O21" s="3" t="n">
        <v>0.4765440591732</v>
      </c>
      <c r="P21" s="3" t="n">
        <v>0.5356852337589</v>
      </c>
      <c r="Q21" s="3" t="n">
        <v>0.5379221965909</v>
      </c>
      <c r="R21" s="12" t="n">
        <v>0.6902904493476</v>
      </c>
      <c r="S21" s="12" t="n">
        <v>0</v>
      </c>
      <c r="U21" s="4" t="str">
        <f aca="false">J$21</f>
        <v>AMS3</v>
      </c>
      <c r="V21" s="4" t="s">
        <v>77</v>
      </c>
      <c r="W21" s="4" t="s">
        <v>14</v>
      </c>
      <c r="X21" s="0" t="n">
        <f aca="false">$N$21/$D$21</f>
        <v>4.95665191847128</v>
      </c>
      <c r="Y21" s="0" t="n">
        <f aca="false">$O$21/$E$21</f>
        <v>1.36241421346041</v>
      </c>
      <c r="Z21" s="0" t="n">
        <f aca="false">$P$21/$F$21</f>
        <v>1.01949836016265</v>
      </c>
      <c r="AA21" s="0" t="n">
        <f aca="false">$Q$21/$G$21</f>
        <v>0.910516402491779</v>
      </c>
      <c r="AB21" s="0" t="n">
        <f aca="false">$R$21/$H$21</f>
        <v>1.16369229514723</v>
      </c>
      <c r="AC21" s="0" t="e">
        <f aca="false">$S$21/$I$21</f>
        <v>#DIV/0!</v>
      </c>
    </row>
    <row r="22" customFormat="false" ht="13.4" hidden="false" customHeight="false" outlineLevel="0" collapsed="false">
      <c r="A22" s="2" t="s">
        <v>11</v>
      </c>
      <c r="B22" s="2" t="s">
        <v>78</v>
      </c>
      <c r="C22" s="2" t="s">
        <v>13</v>
      </c>
      <c r="D22" s="3" t="n">
        <v>0.3199835993629</v>
      </c>
      <c r="E22" s="3" t="n">
        <v>0.2522755999402</v>
      </c>
      <c r="F22" s="3" t="n">
        <v>0.1807670129321</v>
      </c>
      <c r="G22" s="3" t="n">
        <v>0.1182650133683</v>
      </c>
      <c r="H22" s="3" t="n">
        <v>0.0679387651904</v>
      </c>
      <c r="I22" s="12" t="n">
        <v>0</v>
      </c>
      <c r="J22" s="2" t="s">
        <v>11</v>
      </c>
      <c r="K22" s="2" t="s">
        <v>78</v>
      </c>
      <c r="L22" s="2" t="s">
        <v>13</v>
      </c>
      <c r="M22" s="3" t="n">
        <v>0.3359827636334</v>
      </c>
      <c r="N22" s="3" t="n">
        <v>0.2648894220136</v>
      </c>
      <c r="O22" s="3" t="n">
        <v>0.1898058793672</v>
      </c>
      <c r="P22" s="3" t="n">
        <v>0.1243090191314</v>
      </c>
      <c r="Q22" s="3" t="n">
        <v>0.0719367981409</v>
      </c>
      <c r="R22" s="12" t="n">
        <v>0.0679478948363</v>
      </c>
      <c r="S22" s="12" t="n">
        <v>0</v>
      </c>
      <c r="U22" s="4" t="str">
        <f aca="false">J$22</f>
        <v>AMS3</v>
      </c>
      <c r="V22" s="4" t="s">
        <v>78</v>
      </c>
      <c r="W22" s="4" t="s">
        <v>13</v>
      </c>
      <c r="X22" s="0" t="n">
        <f aca="false">$N$22/$D$22</f>
        <v>0.827821871311546</v>
      </c>
      <c r="Y22" s="0" t="n">
        <f aca="false">$O$22/$E$22</f>
        <v>0.752375098551711</v>
      </c>
      <c r="Z22" s="0" t="n">
        <f aca="false">$P$22/$F$22</f>
        <v>0.687675351354581</v>
      </c>
      <c r="AA22" s="0" t="n">
        <f aca="false">$Q$22/$G$22</f>
        <v>0.608267788520642</v>
      </c>
      <c r="AB22" s="0" t="n">
        <f aca="false">$R$22/$H$22</f>
        <v>1.00013438050978</v>
      </c>
      <c r="AC22" s="0" t="e">
        <f aca="false">$S$22/$I$22</f>
        <v>#DIV/0!</v>
      </c>
    </row>
    <row r="23" customFormat="false" ht="13.4" hidden="false" customHeight="false" outlineLevel="0" collapsed="false">
      <c r="A23" s="2" t="s">
        <v>11</v>
      </c>
      <c r="B23" s="2" t="s">
        <v>78</v>
      </c>
      <c r="C23" s="2" t="s">
        <v>14</v>
      </c>
      <c r="D23" s="3" t="n">
        <v>1.755610446136</v>
      </c>
      <c r="E23" s="3" t="n">
        <v>2.1800449409436</v>
      </c>
      <c r="F23" s="3" t="n">
        <v>2.2961141925361</v>
      </c>
      <c r="G23" s="3" t="n">
        <v>2.1214865098297</v>
      </c>
      <c r="H23" s="3" t="n">
        <v>1.790323857585</v>
      </c>
      <c r="I23" s="12" t="n">
        <v>0</v>
      </c>
      <c r="J23" s="2" t="s">
        <v>11</v>
      </c>
      <c r="K23" s="2" t="s">
        <v>78</v>
      </c>
      <c r="L23" s="2" t="s">
        <v>14</v>
      </c>
      <c r="M23" s="3" t="n">
        <v>1.8433910517406</v>
      </c>
      <c r="N23" s="3" t="n">
        <v>2.2890471869349</v>
      </c>
      <c r="O23" s="3" t="n">
        <v>2.4265152092956</v>
      </c>
      <c r="P23" s="3" t="n">
        <v>2.2558563640065</v>
      </c>
      <c r="Q23" s="3" t="n">
        <v>1.9103458535127</v>
      </c>
      <c r="R23" s="12" t="n">
        <v>2.5581212551667</v>
      </c>
      <c r="S23" s="12" t="n">
        <v>0</v>
      </c>
      <c r="U23" s="4" t="str">
        <f aca="false">J$23</f>
        <v>AMS3</v>
      </c>
      <c r="V23" s="4" t="s">
        <v>78</v>
      </c>
      <c r="W23" s="4" t="s">
        <v>14</v>
      </c>
      <c r="X23" s="0" t="n">
        <f aca="false">$N$23/$D$23</f>
        <v>1.30384687102595</v>
      </c>
      <c r="Y23" s="0" t="n">
        <f aca="false">$O$23/$E$23</f>
        <v>1.11305742543331</v>
      </c>
      <c r="Z23" s="0" t="n">
        <f aca="false">$P$23/$F$23</f>
        <v>0.982466974569268</v>
      </c>
      <c r="AA23" s="0" t="n">
        <f aca="false">$Q$23/$G$23</f>
        <v>0.90047513602434</v>
      </c>
      <c r="AB23" s="0" t="n">
        <f aca="false">$R$23/$H$23</f>
        <v>1.42885950177606</v>
      </c>
      <c r="AC23" s="0" t="e">
        <f aca="false">$S$23/$I$23</f>
        <v>#DIV/0!</v>
      </c>
    </row>
    <row r="24" customFormat="false" ht="13.4" hidden="false" customHeight="false" outlineLevel="0" collapsed="false">
      <c r="A24" s="2" t="s">
        <v>11</v>
      </c>
      <c r="B24" s="2" t="s">
        <v>78</v>
      </c>
      <c r="C24" s="2" t="s">
        <v>16</v>
      </c>
      <c r="D24" s="3" t="n">
        <v>1.112542297151</v>
      </c>
      <c r="E24" s="3" t="n">
        <v>0.869831632134</v>
      </c>
      <c r="F24" s="3" t="n">
        <v>0.5985880879945</v>
      </c>
      <c r="G24" s="3" t="n">
        <v>0.3641609859939</v>
      </c>
      <c r="H24" s="3" t="n">
        <v>0.1560338190714</v>
      </c>
      <c r="I24" s="12" t="n">
        <v>0</v>
      </c>
      <c r="J24" s="2" t="s">
        <v>11</v>
      </c>
      <c r="K24" s="2" t="s">
        <v>78</v>
      </c>
      <c r="L24" s="2" t="s">
        <v>16</v>
      </c>
      <c r="M24" s="3" t="n">
        <v>1.1681694788263</v>
      </c>
      <c r="N24" s="3" t="n">
        <v>0.9133232659952</v>
      </c>
      <c r="O24" s="3" t="n">
        <v>0.6285174937948</v>
      </c>
      <c r="P24" s="3" t="n">
        <v>0.382368999731</v>
      </c>
      <c r="Q24" s="3" t="n">
        <v>0.1638355069534</v>
      </c>
      <c r="R24" s="12" t="n">
        <v>0.1815634694836</v>
      </c>
      <c r="S24" s="12" t="n">
        <v>0</v>
      </c>
      <c r="U24" s="4" t="str">
        <f aca="false">J$24</f>
        <v>AMS3</v>
      </c>
      <c r="V24" s="4" t="s">
        <v>78</v>
      </c>
      <c r="W24" s="4" t="s">
        <v>16</v>
      </c>
      <c r="X24" s="0" t="n">
        <f aca="false">$N$24/$D$24</f>
        <v>0.820933521659392</v>
      </c>
      <c r="Y24" s="0" t="n">
        <f aca="false">$O$24/$E$24</f>
        <v>0.722573737923082</v>
      </c>
      <c r="Z24" s="0" t="n">
        <f aca="false">$P$24/$F$24</f>
        <v>0.638784846207152</v>
      </c>
      <c r="AA24" s="0" t="n">
        <f aca="false">$Q$24/$G$24</f>
        <v>0.449898570288209</v>
      </c>
      <c r="AB24" s="0" t="n">
        <f aca="false">$R$24/$H$24</f>
        <v>1.16361613504133</v>
      </c>
      <c r="AC24" s="0" t="e">
        <f aca="false">$S$24/$I$24</f>
        <v>#DIV/0!</v>
      </c>
    </row>
    <row r="25" customFormat="false" ht="13.4" hidden="false" customHeight="false" outlineLevel="0" collapsed="false">
      <c r="A25" s="2" t="s">
        <v>11</v>
      </c>
      <c r="B25" s="2" t="s">
        <v>78</v>
      </c>
      <c r="C25" s="2" t="s">
        <v>18</v>
      </c>
      <c r="D25" s="3" t="n">
        <v>0.1850660642909</v>
      </c>
      <c r="E25" s="3" t="n">
        <v>0.1559575693311</v>
      </c>
      <c r="F25" s="3" t="n">
        <v>0.1265139690955</v>
      </c>
      <c r="G25" s="3" t="n">
        <v>0.1969156141439</v>
      </c>
      <c r="H25" s="3" t="n">
        <v>0.3302150893917</v>
      </c>
      <c r="I25" s="12" t="n">
        <v>0</v>
      </c>
      <c r="J25" s="2" t="s">
        <v>11</v>
      </c>
      <c r="K25" s="2" t="s">
        <v>78</v>
      </c>
      <c r="L25" s="2" t="s">
        <v>18</v>
      </c>
      <c r="M25" s="3" t="n">
        <v>0.1943193595861</v>
      </c>
      <c r="N25" s="3" t="n">
        <v>0.1637554363556</v>
      </c>
      <c r="O25" s="3" t="n">
        <v>0.1328396700332</v>
      </c>
      <c r="P25" s="3" t="n">
        <v>0.2119138445509</v>
      </c>
      <c r="Q25" s="3" t="n">
        <v>0.3599083696239</v>
      </c>
      <c r="R25" s="12" t="n">
        <v>0.108529816465</v>
      </c>
      <c r="S25" s="12" t="n">
        <v>0</v>
      </c>
      <c r="U25" s="4" t="str">
        <f aca="false">J$25</f>
        <v>AMS3</v>
      </c>
      <c r="V25" s="4" t="s">
        <v>78</v>
      </c>
      <c r="W25" s="4" t="s">
        <v>18</v>
      </c>
      <c r="X25" s="0" t="n">
        <f aca="false">$N$25/$D$25</f>
        <v>0.884848537645441</v>
      </c>
      <c r="Y25" s="0" t="n">
        <f aca="false">$O$25/$E$25</f>
        <v>0.851768020000232</v>
      </c>
      <c r="Z25" s="0" t="n">
        <f aca="false">$P$25/$F$25</f>
        <v>1.67502328846339</v>
      </c>
      <c r="AA25" s="0" t="n">
        <f aca="false">$Q$25/$G$25</f>
        <v>1.82772895480442</v>
      </c>
      <c r="AB25" s="0" t="n">
        <f aca="false">$R$25/$H$25</f>
        <v>0.328664013098027</v>
      </c>
      <c r="AC25" s="0" t="e">
        <f aca="false">$S$25/$I$25</f>
        <v>#DIV/0!</v>
      </c>
    </row>
    <row r="26" customFormat="false" ht="13.4" hidden="false" customHeight="false" outlineLevel="0" collapsed="false">
      <c r="A26" s="2" t="s">
        <v>11</v>
      </c>
      <c r="B26" s="2" t="s">
        <v>78</v>
      </c>
      <c r="C26" s="2" t="s">
        <v>20</v>
      </c>
      <c r="D26" s="3" t="n">
        <v>0.1745648576938</v>
      </c>
      <c r="E26" s="3" t="n">
        <v>0.1534518004752</v>
      </c>
      <c r="F26" s="3" t="n">
        <v>0.1910015966598</v>
      </c>
      <c r="G26" s="3" t="n">
        <v>0.3664961762029</v>
      </c>
      <c r="H26" s="3" t="n">
        <v>0.6168023785267</v>
      </c>
      <c r="I26" s="12" t="n">
        <v>0</v>
      </c>
      <c r="J26" s="2" t="s">
        <v>11</v>
      </c>
      <c r="K26" s="2" t="s">
        <v>78</v>
      </c>
      <c r="L26" s="2" t="s">
        <v>20</v>
      </c>
      <c r="M26" s="3" t="n">
        <v>0.1832931267863</v>
      </c>
      <c r="N26" s="3" t="n">
        <v>0.1611243874308</v>
      </c>
      <c r="O26" s="3" t="n">
        <v>0.204234502979</v>
      </c>
      <c r="P26" s="3" t="n">
        <v>0.3992756267197</v>
      </c>
      <c r="Q26" s="3" t="n">
        <v>0.6765049032046</v>
      </c>
      <c r="R26" s="12" t="n">
        <v>0.5495065388988</v>
      </c>
      <c r="S26" s="12" t="n">
        <v>0</v>
      </c>
      <c r="U26" s="4" t="str">
        <f aca="false">J$26</f>
        <v>AMS3</v>
      </c>
      <c r="V26" s="4" t="s">
        <v>78</v>
      </c>
      <c r="W26" s="4" t="s">
        <v>20</v>
      </c>
      <c r="X26" s="0" t="n">
        <f aca="false">$N$26/$D$26</f>
        <v>0.923005864750994</v>
      </c>
      <c r="Y26" s="0" t="n">
        <f aca="false">$O$26/$E$26</f>
        <v>1.33093585312482</v>
      </c>
      <c r="Z26" s="0" t="n">
        <f aca="false">$P$26/$F$26</f>
        <v>2.09043083252788</v>
      </c>
      <c r="AA26" s="0" t="n">
        <f aca="false">$Q$26/$G$26</f>
        <v>1.84587165468835</v>
      </c>
      <c r="AB26" s="0" t="n">
        <f aca="false">$R$26/$H$26</f>
        <v>0.890895622373176</v>
      </c>
      <c r="AC26" s="0" t="e">
        <f aca="false">$S$26/$I$26</f>
        <v>#DIV/0!</v>
      </c>
    </row>
    <row r="27" customFormat="false" ht="12.8" hidden="false" customHeight="false" outlineLevel="0" collapsed="false">
      <c r="D27" s="0" t="n">
        <f aca="false">SUM(D$2:D$26)</f>
        <v>110.86065933555</v>
      </c>
      <c r="E27" s="0" t="n">
        <f aca="false">SUM(E$2:E$26)</f>
        <v>105.066948241968</v>
      </c>
      <c r="F27" s="0" t="n">
        <f aca="false">SUM(F$2:F$26)</f>
        <v>90.2456265447566</v>
      </c>
      <c r="G27" s="0" t="n">
        <f aca="false">SUM(G$2:G$26)</f>
        <v>75.9254514085453</v>
      </c>
      <c r="H27" s="0" t="n">
        <f aca="false">SUM(H$2:H$26)</f>
        <v>62.1009425526086</v>
      </c>
      <c r="I27" s="0" t="n">
        <f aca="false">SUM(I$2:I$26)</f>
        <v>0</v>
      </c>
    </row>
    <row r="28" customFormat="false" ht="14.9" hidden="false" customHeight="false" outlineLevel="0" collapsed="false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 customFormat="false" ht="12.8" hidden="false" customHeight="false" outlineLevel="0" collapsed="false">
      <c r="B29" s="0" t="s">
        <v>79</v>
      </c>
      <c r="D29" s="13" t="n">
        <f aca="false">$D12+$D13+$D16+$D17+$D18+$D19</f>
        <v>4.1637964998982</v>
      </c>
      <c r="E29" s="13" t="n">
        <f aca="false">$E12+$E13+$E16+$E17+$E18+$E19</f>
        <v>5.2870368800138</v>
      </c>
      <c r="F29" s="13" t="n">
        <f aca="false">F$12+F$13+F$16+F$17+F$18+F$19</f>
        <v>6.0839112120758</v>
      </c>
      <c r="G29" s="13" t="n">
        <f aca="false">$G12+$G13+$G16+$G17+$G18+$G19</f>
        <v>7.4684592606693</v>
      </c>
      <c r="H29" s="13" t="n">
        <f aca="false">$H12+$H13+$H16+$H17+$H18+$H19</f>
        <v>9.1428543339987</v>
      </c>
      <c r="I29" s="14" t="n">
        <f aca="false">I12+I13+I16+I17+I18+I19</f>
        <v>0</v>
      </c>
      <c r="J29" s="15"/>
      <c r="L29" s="0" t="s">
        <v>79</v>
      </c>
      <c r="N29" s="13" t="n">
        <f aca="false">N$12+N$13+N$16+N$17+N$18+N$19</f>
        <v>13.1174800765554</v>
      </c>
      <c r="O29" s="13" t="n">
        <f aca="false">O$12+O$13+O$16+O$17+O$18+O$19</f>
        <v>15.2188655380781</v>
      </c>
      <c r="P29" s="13" t="n">
        <f aca="false">P$12+P$13+P$16+P$17+P$18+P$19</f>
        <v>18.8130502927915</v>
      </c>
      <c r="Q29" s="13" t="n">
        <f aca="false">Q$12+Q$13+Q$16+Q$17+Q$18+Q$19</f>
        <v>23.1382263644849</v>
      </c>
      <c r="R29" s="13" t="n">
        <f aca="false">R$12+R$13+R$16+R$17+R$18+R$19</f>
        <v>25.4069141321768</v>
      </c>
      <c r="S29" s="13" t="n">
        <f aca="false">S$12+S$13+S$16+S$17+S$18+S$19</f>
        <v>0</v>
      </c>
      <c r="V29" s="0" t="s">
        <v>79</v>
      </c>
      <c r="X29" s="13" t="n">
        <f aca="false">N$29/D$29</f>
        <v>3.1503653160946</v>
      </c>
      <c r="Y29" s="13" t="n">
        <f aca="false">O$29/E$29</f>
        <v>2.87852456554802</v>
      </c>
      <c r="Z29" s="13" t="n">
        <f aca="false">P$29/F$29</f>
        <v>3.09226246685684</v>
      </c>
      <c r="AA29" s="13" t="n">
        <f aca="false">Q$29/G$29</f>
        <v>3.09812580572493</v>
      </c>
      <c r="AB29" s="13" t="n">
        <f aca="false">R$29/H$29</f>
        <v>2.77888208693191</v>
      </c>
      <c r="AC29" s="13" t="e">
        <f aca="false">S$29/I$29</f>
        <v>#DIV/0!</v>
      </c>
    </row>
    <row r="30" customFormat="false" ht="12.8" hidden="false" customHeight="false" outlineLevel="0" collapsed="false">
      <c r="B30" s="0" t="s">
        <v>80</v>
      </c>
      <c r="D30" s="13" t="n">
        <f aca="false">D$6+D$7+D$14+D$15+D$22</f>
        <v>13.8826567131125</v>
      </c>
      <c r="E30" s="13" t="n">
        <f aca="false">$E6+$E7+$E14+$E15+$E22</f>
        <v>12.5519328150197</v>
      </c>
      <c r="F30" s="13" t="n">
        <f aca="false">F$6+F$7+F$14+F$15+F$22</f>
        <v>10.3716806287772</v>
      </c>
      <c r="G30" s="13" t="n">
        <f aca="false">G$6+G$7+G$14+G$15+G$22</f>
        <v>8.9602646449118</v>
      </c>
      <c r="H30" s="13" t="n">
        <f aca="false">H$6+H$7+H$14+H$15+H$22</f>
        <v>7.9386298266682</v>
      </c>
      <c r="I30" s="13" t="n">
        <f aca="false">I$6+I$7+I$14+I$15+I$22</f>
        <v>0</v>
      </c>
      <c r="L30" s="0" t="s">
        <v>80</v>
      </c>
      <c r="N30" s="13" t="n">
        <f aca="false">N$6+N$7+N$14+N$15+N$22</f>
        <v>11.581342592947</v>
      </c>
      <c r="O30" s="13" t="n">
        <f aca="false">O$6+O$7+O$14+O$15+O$22</f>
        <v>9.6208192568104</v>
      </c>
      <c r="P30" s="13" t="n">
        <f aca="false">P$6+P$7+P$14+P$15+P$22</f>
        <v>8.3874013593324</v>
      </c>
      <c r="Q30" s="13" t="n">
        <f aca="false">Q$6+Q$7+Q$14+Q$15+Q$22</f>
        <v>7.5257091755157</v>
      </c>
      <c r="R30" s="13" t="n">
        <f aca="false">R$6+R$7+R$14+R$15+R$22</f>
        <v>8.0198888926546</v>
      </c>
      <c r="S30" s="13" t="n">
        <f aca="false">S$6+S$7+S$14+S$15+S$22</f>
        <v>0</v>
      </c>
      <c r="V30" s="0" t="s">
        <v>80</v>
      </c>
      <c r="X30" s="13" t="n">
        <f aca="false">N$30/D$30</f>
        <v>0.834231000036768</v>
      </c>
      <c r="Y30" s="13" t="n">
        <f aca="false">O$30/E$30</f>
        <v>0.766481098854997</v>
      </c>
      <c r="Z30" s="13" t="n">
        <f aca="false">P$30/F$30</f>
        <v>0.808682956941498</v>
      </c>
      <c r="AA30" s="13" t="n">
        <f aca="false">Q$30/G$30</f>
        <v>0.839898091602604</v>
      </c>
      <c r="AB30" s="13" t="n">
        <f aca="false">R$30/H$30</f>
        <v>1.01023590566138</v>
      </c>
      <c r="AC30" s="13" t="e">
        <f aca="false">S$30/I$30</f>
        <v>#DIV/0!</v>
      </c>
    </row>
    <row r="31" customFormat="false" ht="12.8" hidden="false" customHeight="false" outlineLevel="0" collapsed="false">
      <c r="B31" s="0" t="s">
        <v>13</v>
      </c>
      <c r="D31" s="13" t="n">
        <f aca="false">D$29+D$30</f>
        <v>18.0464532130107</v>
      </c>
      <c r="E31" s="13" t="n">
        <f aca="false">E$29+E$30</f>
        <v>17.8389696950335</v>
      </c>
      <c r="F31" s="13" t="n">
        <f aca="false">F$29+F$30</f>
        <v>16.455591840853</v>
      </c>
      <c r="G31" s="13" t="n">
        <f aca="false">G$29+G$30</f>
        <v>16.4287239055811</v>
      </c>
      <c r="H31" s="13" t="n">
        <f aca="false">H$29+H$30</f>
        <v>17.0814841606669</v>
      </c>
      <c r="I31" s="13" t="n">
        <f aca="false">I$29+I$30</f>
        <v>0</v>
      </c>
      <c r="L31" s="0" t="s">
        <v>13</v>
      </c>
      <c r="N31" s="13" t="n">
        <f aca="false">N$29+N$30</f>
        <v>24.6988226695024</v>
      </c>
      <c r="O31" s="13" t="n">
        <f aca="false">O$29+O$30</f>
        <v>24.8396847948885</v>
      </c>
      <c r="P31" s="13" t="n">
        <f aca="false">P$29+P$30</f>
        <v>27.2004516521239</v>
      </c>
      <c r="Q31" s="13" t="n">
        <f aca="false">Q$29+Q$30</f>
        <v>30.6639355400006</v>
      </c>
      <c r="R31" s="13" t="n">
        <f aca="false">R$29+R$30</f>
        <v>33.4268030248314</v>
      </c>
      <c r="S31" s="13" t="n">
        <f aca="false">S$29+S$30</f>
        <v>0</v>
      </c>
      <c r="V31" s="0" t="s">
        <v>13</v>
      </c>
      <c r="X31" s="13" t="n">
        <f aca="false">N$31/D$31</f>
        <v>1.36862475844814</v>
      </c>
      <c r="Y31" s="13" t="n">
        <f aca="false">O$31/E$31</f>
        <v>1.39243943005319</v>
      </c>
      <c r="Z31" s="13" t="n">
        <f aca="false">P$31/F$31</f>
        <v>1.6529610065191</v>
      </c>
      <c r="AA31" s="13" t="n">
        <f aca="false">Q$31/G$31</f>
        <v>1.86648310095366</v>
      </c>
      <c r="AB31" s="13" t="n">
        <f aca="false">R$31/H$31</f>
        <v>1.95690273224633</v>
      </c>
      <c r="AC31" s="13" t="e">
        <f aca="false">S$31/I$31</f>
        <v>#DIV/0!</v>
      </c>
    </row>
    <row r="32" customFormat="false" ht="12.8" hidden="false" customHeight="false" outlineLevel="0" collapsed="false">
      <c r="D32" s="16"/>
      <c r="E32" s="16"/>
      <c r="F32" s="16"/>
      <c r="G32" s="16"/>
      <c r="H32" s="16"/>
      <c r="I32" s="16"/>
    </row>
    <row r="33" customFormat="false" ht="12.8" hidden="false" customHeight="false" outlineLevel="0" collapsed="false">
      <c r="B33" s="0" t="s">
        <v>81</v>
      </c>
      <c r="D33" s="17" t="n">
        <f aca="false">D$29*(X$29-1)</f>
        <v>8.9536835766572</v>
      </c>
      <c r="E33" s="17" t="n">
        <f aca="false">E$29*(Y$29-1)</f>
        <v>9.9318286580643</v>
      </c>
      <c r="F33" s="17" t="n">
        <f aca="false">F$29*(Z$29-1)</f>
        <v>12.7291390807157</v>
      </c>
      <c r="G33" s="17" t="n">
        <f aca="false">G$29*(AA$29-1)</f>
        <v>15.6697671038156</v>
      </c>
      <c r="H33" s="17" t="n">
        <f aca="false">$H29*($AB29-1)</f>
        <v>16.2640597981781</v>
      </c>
      <c r="I33" s="17" t="e">
        <f aca="false">I$29*(AC$29-1)</f>
        <v>#DIV/0!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1" sqref="B60:J60 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86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86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86</v>
      </c>
      <c r="D4" s="3" t="n">
        <v>6147959006.7274</v>
      </c>
      <c r="E4" s="3" t="n">
        <v>21363284405.1267</v>
      </c>
      <c r="F4" s="3" t="n">
        <v>3.47485797835508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86</v>
      </c>
      <c r="D5" s="3" t="n">
        <v>6000469250.8741</v>
      </c>
      <c r="E5" s="3" t="n">
        <v>23064602339.7986</v>
      </c>
      <c r="F5" s="3" t="n">
        <v>3.8437997722326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86</v>
      </c>
      <c r="D6" s="3" t="n">
        <v>6085655443.3187</v>
      </c>
      <c r="E6" s="3" t="n">
        <v>24861957348.4798</v>
      </c>
      <c r="F6" s="3" t="n">
        <v>4.08533765673099</v>
      </c>
    </row>
    <row r="7" customFormat="false" ht="12.8" hidden="false" customHeight="false" outlineLevel="0" collapsed="false">
      <c r="A7" s="18" t="s">
        <v>87</v>
      </c>
      <c r="B7" s="18" t="s">
        <v>8</v>
      </c>
      <c r="C7" s="18" t="s">
        <v>86</v>
      </c>
      <c r="D7" s="12" t="n">
        <v>6613170134.2645</v>
      </c>
      <c r="E7" s="12" t="n">
        <v>31148583723.0847</v>
      </c>
      <c r="F7" s="12" t="n">
        <v>4.71008352888066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88</v>
      </c>
      <c r="B11" s="0" t="n">
        <f aca="false">D2/10^9</f>
        <v>5.4238186881371</v>
      </c>
      <c r="C11" s="0" t="n">
        <f aca="false">D2/10^9</f>
        <v>5.4238186881371</v>
      </c>
      <c r="D11" s="0" t="n">
        <f aca="false">D4/10^9</f>
        <v>6.1479590067274</v>
      </c>
      <c r="E11" s="0" t="n">
        <f aca="false">D5/10^9</f>
        <v>6.0004692508741</v>
      </c>
      <c r="F11" s="0" t="n">
        <f aca="false">D6/10^9</f>
        <v>6.0856554433187</v>
      </c>
      <c r="G11" s="0" t="n">
        <f aca="false">D7/10^9</f>
        <v>6.6131701342645</v>
      </c>
    </row>
    <row r="12" customFormat="false" ht="12.8" hidden="false" customHeight="false" outlineLevel="0" collapsed="false">
      <c r="A12" s="0" t="s">
        <v>89</v>
      </c>
      <c r="B12" s="0" t="n">
        <f aca="false">F2</f>
        <v>3.05790913979661</v>
      </c>
      <c r="C12" s="0" t="n">
        <f aca="false">F3</f>
        <v>3.20209413418073</v>
      </c>
      <c r="D12" s="0" t="n">
        <f aca="false">F4</f>
        <v>3.47485797835508</v>
      </c>
      <c r="E12" s="0" t="n">
        <f aca="false">F4</f>
        <v>3.47485797835508</v>
      </c>
      <c r="F12" s="0" t="n">
        <f aca="false">F6</f>
        <v>4.08533765673099</v>
      </c>
      <c r="G12" s="0" t="n">
        <f aca="false">F7</f>
        <v>4.71008352888066</v>
      </c>
    </row>
    <row r="13" customFormat="false" ht="12.8" hidden="false" customHeight="false" outlineLevel="0" collapsed="false">
      <c r="A13" s="0" t="s">
        <v>81</v>
      </c>
      <c r="B13" s="0" t="n">
        <f aca="false">B11*(B12-1)</f>
        <v>11.161726050917</v>
      </c>
      <c r="C13" s="0" t="n">
        <f aca="false">C11*(C12-1)</f>
        <v>11.9437593180065</v>
      </c>
      <c r="D13" s="0" t="n">
        <f aca="false">D11*(D12-1)</f>
        <v>15.2153253983993</v>
      </c>
      <c r="E13" s="0" t="n">
        <f aca="false">E11*(E12-1)</f>
        <v>14.8503091994001</v>
      </c>
      <c r="F13" s="0" t="n">
        <f aca="false">F11*(F12-1)</f>
        <v>18.7763019051611</v>
      </c>
      <c r="G13" s="0" t="n">
        <f aca="false">G11*(G12-1)</f>
        <v>24.5354135888202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1" sqref="B60:J60 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57</v>
      </c>
      <c r="E1" s="1" t="s">
        <v>84</v>
      </c>
      <c r="F1" s="1" t="s">
        <v>85</v>
      </c>
      <c r="G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90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90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90</v>
      </c>
      <c r="D4" s="2" t="s">
        <v>20</v>
      </c>
      <c r="E4" s="3" t="n">
        <v>2998904132.2008</v>
      </c>
      <c r="F4" s="3" t="n">
        <v>1771895475.9548</v>
      </c>
      <c r="G4" s="3" t="n">
        <v>0.590847655624944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90</v>
      </c>
      <c r="D5" s="2" t="s">
        <v>20</v>
      </c>
      <c r="E5" s="3" t="n">
        <v>3673271512.8063</v>
      </c>
      <c r="F5" s="3" t="n">
        <v>2217421597.9142</v>
      </c>
      <c r="G5" s="3" t="n">
        <v>0.603663951925007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90</v>
      </c>
      <c r="D6" s="2" t="s">
        <v>20</v>
      </c>
      <c r="E6" s="3" t="n">
        <v>3741132655.9577</v>
      </c>
      <c r="F6" s="3" t="n">
        <v>2372029032.9995</v>
      </c>
      <c r="G6" s="3" t="n">
        <v>0.634040343162405</v>
      </c>
    </row>
    <row r="7" customFormat="false" ht="12.8" hidden="false" customHeight="false" outlineLevel="0" collapsed="false">
      <c r="A7" s="2" t="s">
        <v>11</v>
      </c>
      <c r="B7" s="2" t="s">
        <v>3</v>
      </c>
      <c r="C7" s="2" t="s">
        <v>86</v>
      </c>
      <c r="D7" s="2" t="s">
        <v>13</v>
      </c>
      <c r="E7" s="3" t="n">
        <v>6020980789.6891</v>
      </c>
      <c r="F7" s="3" t="n">
        <v>5613877039.829</v>
      </c>
      <c r="G7" s="3" t="n">
        <v>0.932385808212964</v>
      </c>
    </row>
    <row r="8" customFormat="false" ht="12.8" hidden="false" customHeight="false" outlineLevel="0" collapsed="false">
      <c r="A8" s="2" t="s">
        <v>11</v>
      </c>
      <c r="B8" s="2" t="s">
        <v>4</v>
      </c>
      <c r="C8" s="2" t="s">
        <v>86</v>
      </c>
      <c r="D8" s="2" t="s">
        <v>13</v>
      </c>
      <c r="E8" s="3" t="n">
        <v>7981170477.7701</v>
      </c>
      <c r="F8" s="3" t="n">
        <v>7875928299.2103</v>
      </c>
      <c r="G8" s="3" t="n">
        <v>0.986813691193174</v>
      </c>
    </row>
    <row r="9" customFormat="false" ht="12.8" hidden="false" customHeight="false" outlineLevel="0" collapsed="false">
      <c r="A9" s="2" t="s">
        <v>11</v>
      </c>
      <c r="B9" s="2" t="s">
        <v>5</v>
      </c>
      <c r="C9" s="2" t="s">
        <v>86</v>
      </c>
      <c r="D9" s="2" t="s">
        <v>13</v>
      </c>
      <c r="E9" s="3" t="n">
        <v>8907864499.0969</v>
      </c>
      <c r="F9" s="3" t="n">
        <v>9391382575.7477</v>
      </c>
      <c r="G9" s="3" t="n">
        <v>1.0542799092532</v>
      </c>
    </row>
    <row r="10" customFormat="false" ht="12.8" hidden="false" customHeight="false" outlineLevel="0" collapsed="false">
      <c r="A10" s="2" t="s">
        <v>11</v>
      </c>
      <c r="B10" s="2" t="s">
        <v>6</v>
      </c>
      <c r="C10" s="2" t="s">
        <v>86</v>
      </c>
      <c r="D10" s="2" t="s">
        <v>13</v>
      </c>
      <c r="E10" s="3" t="n">
        <v>8746713320.8273</v>
      </c>
      <c r="F10" s="3" t="n">
        <v>10511117034.9955</v>
      </c>
      <c r="G10" s="3" t="n">
        <v>1.20172190964198</v>
      </c>
    </row>
    <row r="11" customFormat="false" ht="12.8" hidden="false" customHeight="false" outlineLevel="0" collapsed="false">
      <c r="A11" s="2" t="s">
        <v>11</v>
      </c>
      <c r="B11" s="2" t="s">
        <v>7</v>
      </c>
      <c r="C11" s="2" t="s">
        <v>86</v>
      </c>
      <c r="D11" s="2" t="s">
        <v>13</v>
      </c>
      <c r="E11" s="3" t="n">
        <v>8264299132.8759</v>
      </c>
      <c r="F11" s="3" t="n">
        <v>10970749558.6148</v>
      </c>
      <c r="G11" s="3" t="n">
        <v>1.32748698736865</v>
      </c>
    </row>
    <row r="12" customFormat="false" ht="12.8" hidden="false" customHeight="false" outlineLevel="0" collapsed="false">
      <c r="A12" s="2" t="s">
        <v>11</v>
      </c>
      <c r="B12" s="2" t="s">
        <v>3</v>
      </c>
      <c r="C12" s="2" t="s">
        <v>91</v>
      </c>
      <c r="D12" s="2" t="s">
        <v>16</v>
      </c>
      <c r="E12" s="3" t="n">
        <v>3735645093.8281</v>
      </c>
      <c r="F12" s="3" t="n">
        <v>1935532160.1835</v>
      </c>
      <c r="G12" s="3" t="n">
        <v>0.518125279990146</v>
      </c>
    </row>
    <row r="13" customFormat="false" ht="12.8" hidden="false" customHeight="false" outlineLevel="0" collapsed="false">
      <c r="A13" s="2" t="s">
        <v>11</v>
      </c>
      <c r="B13" s="2" t="s">
        <v>4</v>
      </c>
      <c r="C13" s="2" t="s">
        <v>91</v>
      </c>
      <c r="D13" s="2" t="s">
        <v>16</v>
      </c>
      <c r="E13" s="3" t="n">
        <v>2384066130.7587</v>
      </c>
      <c r="F13" s="3" t="n">
        <v>1236578586.2921</v>
      </c>
      <c r="G13" s="3" t="n">
        <v>0.518684683423011</v>
      </c>
    </row>
    <row r="14" customFormat="false" ht="12.8" hidden="false" customHeight="false" outlineLevel="0" collapsed="false">
      <c r="A14" s="2" t="s">
        <v>11</v>
      </c>
      <c r="B14" s="2" t="s">
        <v>5</v>
      </c>
      <c r="C14" s="2" t="s">
        <v>91</v>
      </c>
      <c r="D14" s="2" t="s">
        <v>16</v>
      </c>
      <c r="E14" s="3" t="n">
        <v>1207075817.3613</v>
      </c>
      <c r="F14" s="3" t="n">
        <v>629176493.449</v>
      </c>
      <c r="G14" s="3" t="n">
        <v>0.521240243901495</v>
      </c>
    </row>
    <row r="15" customFormat="false" ht="12.8" hidden="false" customHeight="false" outlineLevel="0" collapsed="false">
      <c r="A15" s="2" t="s">
        <v>11</v>
      </c>
      <c r="B15" s="2" t="s">
        <v>6</v>
      </c>
      <c r="C15" s="2" t="s">
        <v>91</v>
      </c>
      <c r="D15" s="2" t="s">
        <v>16</v>
      </c>
      <c r="E15" s="3" t="n">
        <v>307346581.9085</v>
      </c>
      <c r="F15" s="3" t="n">
        <v>166181551.2845</v>
      </c>
      <c r="G15" s="3" t="n">
        <v>0.540697574225744</v>
      </c>
    </row>
    <row r="16" customFormat="false" ht="12.8" hidden="false" customHeight="false" outlineLevel="0" collapsed="false">
      <c r="A16" s="2" t="s">
        <v>11</v>
      </c>
      <c r="B16" s="2" t="s">
        <v>7</v>
      </c>
      <c r="C16" s="2" t="s">
        <v>91</v>
      </c>
      <c r="D16" s="2" t="s">
        <v>16</v>
      </c>
      <c r="E16" s="3" t="n">
        <v>193607905.0739</v>
      </c>
      <c r="F16" s="3" t="n">
        <v>107306522.2606</v>
      </c>
      <c r="G16" s="3" t="n">
        <v>0.554246595559418</v>
      </c>
    </row>
    <row r="17" customFormat="false" ht="12.8" hidden="false" customHeight="false" outlineLevel="0" collapsed="false">
      <c r="A17" s="2" t="s">
        <v>11</v>
      </c>
      <c r="B17" s="2" t="s">
        <v>3</v>
      </c>
      <c r="C17" s="2" t="s">
        <v>92</v>
      </c>
      <c r="D17" s="2" t="s">
        <v>14</v>
      </c>
      <c r="E17" s="3" t="n">
        <v>10007927646.8595</v>
      </c>
      <c r="F17" s="3" t="n">
        <v>7323790582.9273</v>
      </c>
      <c r="G17" s="3" t="n">
        <v>0.731798913956529</v>
      </c>
    </row>
    <row r="18" customFormat="false" ht="12.8" hidden="false" customHeight="false" outlineLevel="0" collapsed="false">
      <c r="A18" s="2" t="s">
        <v>11</v>
      </c>
      <c r="B18" s="2" t="s">
        <v>4</v>
      </c>
      <c r="C18" s="2" t="s">
        <v>92</v>
      </c>
      <c r="D18" s="2" t="s">
        <v>14</v>
      </c>
      <c r="E18" s="3" t="n">
        <v>8042122608.6564</v>
      </c>
      <c r="F18" s="3" t="n">
        <v>5951971426.7509</v>
      </c>
      <c r="G18" s="3" t="n">
        <v>0.740099562812472</v>
      </c>
    </row>
    <row r="19" customFormat="false" ht="12.8" hidden="false" customHeight="false" outlineLevel="0" collapsed="false">
      <c r="A19" s="2" t="s">
        <v>11</v>
      </c>
      <c r="B19" s="2" t="s">
        <v>5</v>
      </c>
      <c r="C19" s="2" t="s">
        <v>92</v>
      </c>
      <c r="D19" s="2" t="s">
        <v>14</v>
      </c>
      <c r="E19" s="3" t="n">
        <v>6216915274.3478</v>
      </c>
      <c r="F19" s="3" t="n">
        <v>4654296902.926</v>
      </c>
      <c r="G19" s="3" t="n">
        <v>0.748650528040897</v>
      </c>
    </row>
    <row r="20" customFormat="false" ht="12.8" hidden="false" customHeight="false" outlineLevel="0" collapsed="false">
      <c r="A20" s="2" t="s">
        <v>11</v>
      </c>
      <c r="B20" s="2" t="s">
        <v>6</v>
      </c>
      <c r="C20" s="2" t="s">
        <v>92</v>
      </c>
      <c r="D20" s="2" t="s">
        <v>14</v>
      </c>
      <c r="E20" s="3" t="n">
        <v>4553519174.6419</v>
      </c>
      <c r="F20" s="3" t="n">
        <v>3445255342.4021</v>
      </c>
      <c r="G20" s="3" t="n">
        <v>0.756613777227158</v>
      </c>
    </row>
    <row r="21" customFormat="false" ht="12.8" hidden="false" customHeight="false" outlineLevel="0" collapsed="false">
      <c r="A21" s="2" t="s">
        <v>11</v>
      </c>
      <c r="B21" s="2" t="s">
        <v>7</v>
      </c>
      <c r="C21" s="2" t="s">
        <v>92</v>
      </c>
      <c r="D21" s="2" t="s">
        <v>14</v>
      </c>
      <c r="E21" s="3" t="n">
        <v>3637751969.001</v>
      </c>
      <c r="F21" s="3" t="n">
        <v>2811615624.177</v>
      </c>
      <c r="G21" s="3" t="n">
        <v>0.772899210318928</v>
      </c>
    </row>
    <row r="22" customFormat="false" ht="12.8" hidden="false" customHeight="false" outlineLevel="0" collapsed="false">
      <c r="A22" s="2" t="s">
        <v>11</v>
      </c>
      <c r="B22" s="2" t="s">
        <v>3</v>
      </c>
      <c r="C22" s="2" t="s">
        <v>93</v>
      </c>
      <c r="D22" s="2" t="s">
        <v>18</v>
      </c>
      <c r="E22" s="3" t="n">
        <v>1181686470.9462</v>
      </c>
      <c r="F22" s="3" t="n">
        <v>666093367.8383</v>
      </c>
      <c r="G22" s="3" t="n">
        <v>0.563680285943314</v>
      </c>
    </row>
    <row r="23" customFormat="false" ht="12.8" hidden="false" customHeight="false" outlineLevel="0" collapsed="false">
      <c r="A23" s="2" t="s">
        <v>11</v>
      </c>
      <c r="B23" s="2" t="s">
        <v>4</v>
      </c>
      <c r="C23" s="2" t="s">
        <v>93</v>
      </c>
      <c r="D23" s="2" t="s">
        <v>18</v>
      </c>
      <c r="E23" s="3" t="n">
        <v>1237032323.6909</v>
      </c>
      <c r="F23" s="3" t="n">
        <v>708884672.6716</v>
      </c>
      <c r="G23" s="3" t="n">
        <v>0.573052667335741</v>
      </c>
    </row>
    <row r="24" customFormat="false" ht="12.8" hidden="false" customHeight="false" outlineLevel="0" collapsed="false">
      <c r="A24" s="2" t="s">
        <v>11</v>
      </c>
      <c r="B24" s="2" t="s">
        <v>5</v>
      </c>
      <c r="C24" s="2" t="s">
        <v>93</v>
      </c>
      <c r="D24" s="2" t="s">
        <v>18</v>
      </c>
      <c r="E24" s="3" t="n">
        <v>1232226487.253</v>
      </c>
      <c r="F24" s="3" t="n">
        <v>718826538.9367</v>
      </c>
      <c r="G24" s="3" t="n">
        <v>0.583355857362861</v>
      </c>
    </row>
    <row r="25" customFormat="false" ht="12.8" hidden="false" customHeight="false" outlineLevel="0" collapsed="false">
      <c r="A25" s="2" t="s">
        <v>11</v>
      </c>
      <c r="B25" s="2" t="s">
        <v>6</v>
      </c>
      <c r="C25" s="2" t="s">
        <v>93</v>
      </c>
      <c r="D25" s="2" t="s">
        <v>18</v>
      </c>
      <c r="E25" s="3" t="n">
        <v>1196746017.4841</v>
      </c>
      <c r="F25" s="3" t="n">
        <v>718053122.0222</v>
      </c>
      <c r="G25" s="3" t="n">
        <v>0.600004605431445</v>
      </c>
    </row>
    <row r="26" customFormat="false" ht="12.8" hidden="false" customHeight="false" outlineLevel="0" collapsed="false">
      <c r="A26" s="2" t="s">
        <v>11</v>
      </c>
      <c r="B26" s="2" t="s">
        <v>7</v>
      </c>
      <c r="C26" s="2" t="s">
        <v>93</v>
      </c>
      <c r="D26" s="2" t="s">
        <v>18</v>
      </c>
      <c r="E26" s="3" t="n">
        <v>1138381888.1305</v>
      </c>
      <c r="F26" s="3" t="n">
        <v>717296383.0773</v>
      </c>
      <c r="G26" s="3" t="n">
        <v>0.630101717671629</v>
      </c>
    </row>
    <row r="27" customFormat="false" ht="12.8" hidden="false" customHeight="false" outlineLevel="0" collapsed="false">
      <c r="A27" s="18" t="s">
        <v>87</v>
      </c>
      <c r="B27" s="18" t="s">
        <v>4</v>
      </c>
      <c r="C27" s="18" t="s">
        <v>93</v>
      </c>
      <c r="D27" s="18" t="s">
        <v>18</v>
      </c>
      <c r="E27" s="12" t="n">
        <v>1297742894.3203</v>
      </c>
      <c r="F27" s="12" t="n">
        <v>744143989.9363</v>
      </c>
      <c r="G27" s="12" t="n">
        <v>0.57341403539416</v>
      </c>
    </row>
    <row r="28" customFormat="false" ht="12.8" hidden="false" customHeight="false" outlineLevel="0" collapsed="false">
      <c r="A28" s="18" t="s">
        <v>87</v>
      </c>
      <c r="B28" s="18" t="s">
        <v>5</v>
      </c>
      <c r="C28" s="18" t="s">
        <v>93</v>
      </c>
      <c r="D28" s="18" t="s">
        <v>18</v>
      </c>
      <c r="E28" s="12" t="n">
        <v>1337016976.8266</v>
      </c>
      <c r="F28" s="12" t="n">
        <v>801019066.4553</v>
      </c>
      <c r="G28" s="12" t="n">
        <v>0.599109121528518</v>
      </c>
    </row>
    <row r="29" customFormat="false" ht="12.8" hidden="false" customHeight="false" outlineLevel="0" collapsed="false">
      <c r="A29" s="18" t="s">
        <v>87</v>
      </c>
      <c r="B29" s="18" t="s">
        <v>6</v>
      </c>
      <c r="C29" s="18" t="s">
        <v>93</v>
      </c>
      <c r="D29" s="18" t="s">
        <v>18</v>
      </c>
      <c r="E29" s="12" t="n">
        <v>1356646309.3007</v>
      </c>
      <c r="F29" s="12" t="n">
        <v>857903742.5994</v>
      </c>
      <c r="G29" s="12" t="n">
        <v>0.632370970029482</v>
      </c>
    </row>
    <row r="30" customFormat="false" ht="12.8" hidden="false" customHeight="false" outlineLevel="0" collapsed="false">
      <c r="A30" s="18" t="s">
        <v>87</v>
      </c>
      <c r="B30" s="18" t="s">
        <v>7</v>
      </c>
      <c r="C30" s="18" t="s">
        <v>93</v>
      </c>
      <c r="D30" s="18" t="s">
        <v>18</v>
      </c>
      <c r="E30" s="12" t="n">
        <v>1357521523.5321</v>
      </c>
      <c r="F30" s="12" t="n">
        <v>905349739.7401</v>
      </c>
      <c r="G30" s="12" t="n">
        <v>0.666913727735597</v>
      </c>
    </row>
    <row r="31" customFormat="false" ht="12.8" hidden="false" customHeight="false" outlineLevel="0" collapsed="false">
      <c r="A31" s="18" t="s">
        <v>87</v>
      </c>
      <c r="B31" s="18" t="s">
        <v>8</v>
      </c>
      <c r="C31" s="18" t="s">
        <v>93</v>
      </c>
      <c r="D31" s="18" t="s">
        <v>18</v>
      </c>
      <c r="E31" s="12" t="n">
        <v>1460209175.7228</v>
      </c>
      <c r="F31" s="12" t="n">
        <v>1062550164.9531</v>
      </c>
      <c r="G31" s="12" t="n">
        <v>0.727669831568577</v>
      </c>
    </row>
    <row r="34" customFormat="false" ht="12.8" hidden="false" customHeight="false" outlineLevel="0" collapsed="false">
      <c r="B34" s="0" t="s">
        <v>94</v>
      </c>
      <c r="C34" s="0" t="n">
        <v>2.5</v>
      </c>
    </row>
    <row r="35" customFormat="false" ht="12.8" hidden="false" customHeight="false" outlineLevel="0" collapsed="false">
      <c r="B35" s="0" t="s">
        <v>95</v>
      </c>
      <c r="C35" s="0" t="n">
        <v>0.9</v>
      </c>
    </row>
    <row r="36" customFormat="false" ht="12.8" hidden="false" customHeight="false" outlineLevel="0" collapsed="false">
      <c r="K36" s="19" t="s">
        <v>96</v>
      </c>
      <c r="L36" s="19"/>
      <c r="M36" s="19"/>
    </row>
    <row r="37" customFormat="false" ht="12.8" hidden="false" customHeight="false" outlineLevel="0" collapsed="false">
      <c r="A37" s="20" t="s">
        <v>0</v>
      </c>
      <c r="B37" s="20" t="s">
        <v>82</v>
      </c>
      <c r="C37" s="20" t="s">
        <v>83</v>
      </c>
      <c r="D37" s="20" t="s">
        <v>57</v>
      </c>
      <c r="E37" s="20" t="s">
        <v>84</v>
      </c>
      <c r="F37" s="20" t="s">
        <v>85</v>
      </c>
      <c r="G37" s="20" t="s">
        <v>59</v>
      </c>
      <c r="H37" s="0" t="s">
        <v>97</v>
      </c>
      <c r="I37" s="0" t="s">
        <v>98</v>
      </c>
      <c r="J37" s="0" t="s">
        <v>99</v>
      </c>
      <c r="K37" s="19" t="s">
        <v>100</v>
      </c>
      <c r="L37" s="19" t="s">
        <v>101</v>
      </c>
      <c r="M37" s="19"/>
    </row>
    <row r="38" customFormat="false" ht="12.8" hidden="false" customHeight="false" outlineLevel="0" collapsed="false">
      <c r="A38" s="21" t="s">
        <v>102</v>
      </c>
      <c r="B38" s="22" t="n">
        <v>2009</v>
      </c>
      <c r="C38" s="21" t="s">
        <v>86</v>
      </c>
      <c r="D38" s="21" t="s">
        <v>13</v>
      </c>
      <c r="E38" s="22" t="n">
        <f aca="false">$E$8</f>
        <v>7981170477.7701</v>
      </c>
      <c r="F38" s="22" t="n">
        <f aca="false">$F$8</f>
        <v>7875928299.2103</v>
      </c>
      <c r="G38" s="22" t="n">
        <f aca="false">$G$8</f>
        <v>0.986813691193174</v>
      </c>
      <c r="H38" s="0" t="n">
        <v>0.06</v>
      </c>
      <c r="I38" s="0" t="n">
        <f aca="false">1-$H$38</f>
        <v>0.94</v>
      </c>
      <c r="J38" s="0" t="n">
        <f aca="false">$F$38/($F$38*$H$38/C$34+$F$38*$I$38/C$35)</f>
        <v>0.935940099833611</v>
      </c>
      <c r="K38" s="23" t="n">
        <f aca="false">$H$38*E38/10^9</f>
        <v>0.478870228666206</v>
      </c>
      <c r="L38" s="23" t="n">
        <f aca="false">$I$38*E38/10^9</f>
        <v>7.5023002491039</v>
      </c>
      <c r="M38" s="19"/>
    </row>
    <row r="39" customFormat="false" ht="12.8" hidden="false" customHeight="false" outlineLevel="0" collapsed="false">
      <c r="A39" s="21" t="s">
        <v>102</v>
      </c>
      <c r="B39" s="22" t="n">
        <v>2015</v>
      </c>
      <c r="C39" s="21" t="s">
        <v>86</v>
      </c>
      <c r="D39" s="21" t="s">
        <v>13</v>
      </c>
      <c r="E39" s="22" t="n">
        <f aca="false">$E$9</f>
        <v>8907864499.0969</v>
      </c>
      <c r="F39" s="22" t="n">
        <f aca="false">$F$9</f>
        <v>9391382575.7477</v>
      </c>
      <c r="G39" s="22" t="n">
        <f aca="false">$G$9</f>
        <v>1.0542799092532</v>
      </c>
      <c r="H39" s="0" t="n">
        <v>0.135</v>
      </c>
      <c r="I39" s="0" t="n">
        <f aca="false">1-$H$39</f>
        <v>0.865</v>
      </c>
      <c r="J39" s="0" t="n">
        <f aca="false">$F$39/($F$39*$H$39/C$34+$F$39*$I$39/C$35)</f>
        <v>0.985113835376533</v>
      </c>
      <c r="K39" s="23" t="n">
        <f aca="false">$H$39*E39/10^9</f>
        <v>1.20256170737808</v>
      </c>
      <c r="L39" s="23" t="n">
        <f aca="false">$I$39*E39/10^9</f>
        <v>7.70530279171882</v>
      </c>
      <c r="M39" s="19"/>
    </row>
    <row r="40" customFormat="false" ht="12.8" hidden="false" customHeight="false" outlineLevel="0" collapsed="false">
      <c r="A40" s="21" t="s">
        <v>102</v>
      </c>
      <c r="B40" s="22" t="n">
        <v>2020</v>
      </c>
      <c r="C40" s="21" t="s">
        <v>86</v>
      </c>
      <c r="D40" s="21" t="s">
        <v>13</v>
      </c>
      <c r="E40" s="22" t="n">
        <f aca="false">$E$10</f>
        <v>8746713320.8273</v>
      </c>
      <c r="F40" s="22" t="n">
        <f aca="false">$F$10</f>
        <v>10511117034.9955</v>
      </c>
      <c r="G40" s="22" t="n">
        <f aca="false">$G$10</f>
        <v>1.20172190964198</v>
      </c>
      <c r="H40" s="0" t="n">
        <v>0.24</v>
      </c>
      <c r="I40" s="0" t="n">
        <f aca="false">1-$H$40</f>
        <v>0.76</v>
      </c>
      <c r="J40" s="0" t="n">
        <f aca="false">$F$40/($F$40*$H$40/C$34+$F$40*$I$40/C$35)</f>
        <v>1.06332703213611</v>
      </c>
      <c r="K40" s="23" t="n">
        <f aca="false">$H$40*E40/10^9</f>
        <v>2.09921119699855</v>
      </c>
      <c r="L40" s="23" t="n">
        <f aca="false">$I$40*E40/10^9</f>
        <v>6.64750212382875</v>
      </c>
      <c r="M40" s="19"/>
    </row>
    <row r="41" customFormat="false" ht="12.8" hidden="false" customHeight="false" outlineLevel="0" collapsed="false">
      <c r="A41" s="21" t="s">
        <v>102</v>
      </c>
      <c r="B41" s="22" t="n">
        <v>2025</v>
      </c>
      <c r="C41" s="21" t="s">
        <v>86</v>
      </c>
      <c r="D41" s="21" t="s">
        <v>13</v>
      </c>
      <c r="E41" s="22" t="n">
        <f aca="false">$E$11</f>
        <v>8264299132.8759</v>
      </c>
      <c r="F41" s="22" t="n">
        <f aca="false">$F$11</f>
        <v>10970749558.6148</v>
      </c>
      <c r="G41" s="22" t="n">
        <f aca="false">$G$11</f>
        <v>1.32748698736865</v>
      </c>
      <c r="H41" s="0" t="n">
        <v>0.4</v>
      </c>
      <c r="I41" s="0" t="n">
        <f aca="false">1-$H$41</f>
        <v>0.6</v>
      </c>
      <c r="J41" s="0" t="n">
        <f aca="false">$F$41/($F$41*$H$41/C$34+$F$41*$I$41/C$35)</f>
        <v>1.20967741935484</v>
      </c>
      <c r="K41" s="23" t="n">
        <f aca="false">$H$41*E41/10^9</f>
        <v>3.30571965315036</v>
      </c>
      <c r="L41" s="23" t="n">
        <f aca="false">$I$41*E41/10^9</f>
        <v>4.95857947972554</v>
      </c>
      <c r="M41" s="19"/>
    </row>
    <row r="42" customFormat="false" ht="12.8" hidden="false" customHeight="false" outlineLevel="0" collapsed="false">
      <c r="A42" s="21" t="s">
        <v>102</v>
      </c>
      <c r="B42" s="22" t="n">
        <v>2030</v>
      </c>
      <c r="C42" s="21" t="s">
        <v>86</v>
      </c>
      <c r="D42" s="21" t="s">
        <v>13</v>
      </c>
      <c r="E42" s="22" t="n">
        <f aca="false">$E$12</f>
        <v>3735645093.8281</v>
      </c>
      <c r="F42" s="22" t="n">
        <f aca="false">$F$12</f>
        <v>1935532160.1835</v>
      </c>
      <c r="G42" s="22" t="n">
        <f aca="false">$G$12</f>
        <v>0.518125279990146</v>
      </c>
      <c r="H42" s="0" t="n">
        <v>0.5</v>
      </c>
      <c r="I42" s="0" t="n">
        <f aca="false">1-$H$42</f>
        <v>0.5</v>
      </c>
      <c r="J42" s="0" t="n">
        <f aca="false">$F$42/($F$42*$H$42/C$34+$F$42*$I$42/C$35)</f>
        <v>1.32352941176471</v>
      </c>
      <c r="K42" s="23" t="n">
        <f aca="false">$H$42*E42/10^9</f>
        <v>1.86782254691405</v>
      </c>
      <c r="L42" s="23" t="n">
        <f aca="false">$I$42*E42/10^9</f>
        <v>1.86782254691405</v>
      </c>
      <c r="M42" s="19"/>
    </row>
    <row r="43" customFormat="false" ht="12.8" hidden="false" customHeight="false" outlineLevel="0" collapsed="false">
      <c r="A43" s="21" t="s">
        <v>102</v>
      </c>
      <c r="B43" s="22" t="n">
        <v>2050</v>
      </c>
      <c r="C43" s="21" t="s">
        <v>86</v>
      </c>
      <c r="D43" s="21" t="s">
        <v>13</v>
      </c>
      <c r="E43" s="22" t="n">
        <f aca="false">$E$13</f>
        <v>2384066130.7587</v>
      </c>
      <c r="F43" s="22" t="n">
        <f aca="false">$F$13</f>
        <v>1236578586.2921</v>
      </c>
      <c r="G43" s="22" t="n">
        <f aca="false">$G$13</f>
        <v>0.518684683423011</v>
      </c>
      <c r="H43" s="0" t="n">
        <v>0.975</v>
      </c>
      <c r="I43" s="0" t="n">
        <f aca="false">1-$H$43</f>
        <v>0.025</v>
      </c>
      <c r="J43" s="0" t="n">
        <f aca="false">$F$43/($F$43*$H$43/C$34+$F$43*$I$43/C$35)</f>
        <v>2.3936170212766</v>
      </c>
      <c r="K43" s="23" t="n">
        <f aca="false">$K$47</f>
        <v>1.86782254691405</v>
      </c>
      <c r="L43" s="23" t="n">
        <f aca="false">$I$43*E43/10^9</f>
        <v>0.0596016532689676</v>
      </c>
      <c r="M43" s="19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100</v>
      </c>
      <c r="F47" s="17" t="n">
        <f aca="false">$K$38</f>
        <v>0.478870228666206</v>
      </c>
      <c r="G47" s="17" t="n">
        <f aca="false">$K$39</f>
        <v>1.20256170737808</v>
      </c>
      <c r="H47" s="17" t="n">
        <f aca="false">$K$40</f>
        <v>2.09921119699855</v>
      </c>
      <c r="I47" s="17" t="n">
        <f aca="false">$K$41</f>
        <v>3.30571965315036</v>
      </c>
      <c r="J47" s="17" t="n">
        <f aca="false">$K$42</f>
        <v>1.86782254691405</v>
      </c>
      <c r="K47" s="17" t="n">
        <f aca="false">$L$42</f>
        <v>1.86782254691405</v>
      </c>
    </row>
    <row r="48" customFormat="false" ht="12.8" hidden="false" customHeight="false" outlineLevel="0" collapsed="false">
      <c r="E48" s="0" t="s">
        <v>101</v>
      </c>
      <c r="F48" s="17" t="n">
        <f aca="false">$L$38</f>
        <v>7.5023002491039</v>
      </c>
      <c r="G48" s="17" t="n">
        <f aca="false">$L$39</f>
        <v>7.70530279171882</v>
      </c>
      <c r="H48" s="17" t="n">
        <f aca="false">$L$40</f>
        <v>6.64750212382875</v>
      </c>
      <c r="I48" s="17" t="n">
        <f aca="false">$L$41</f>
        <v>4.95857947972554</v>
      </c>
      <c r="J48" s="17" t="n">
        <f aca="false">$L$42</f>
        <v>1.86782254691405</v>
      </c>
      <c r="K48" s="17" t="n">
        <f aca="false">$L$43</f>
        <v>0.0596016532689676</v>
      </c>
    </row>
    <row r="49" customFormat="false" ht="12.8" hidden="false" customHeight="false" outlineLevel="0" collapsed="false">
      <c r="F49" s="17"/>
      <c r="G49" s="17"/>
      <c r="H49" s="17"/>
      <c r="I49" s="17"/>
      <c r="J49" s="17"/>
      <c r="K49" s="17"/>
    </row>
    <row r="50" customFormat="false" ht="12.8" hidden="false" customHeight="false" outlineLevel="0" collapsed="false">
      <c r="E50" s="0" t="s">
        <v>81</v>
      </c>
      <c r="F50" s="17" t="n">
        <f aca="false">$F$47*(C$34-1)</f>
        <v>0.718305342999309</v>
      </c>
      <c r="G50" s="17" t="n">
        <f aca="false">$G$47*(C$34-1)</f>
        <v>1.80384256106712</v>
      </c>
      <c r="H50" s="17" t="n">
        <f aca="false">$H$47*(C$34-1)</f>
        <v>3.14881679549783</v>
      </c>
      <c r="I50" s="17" t="n">
        <f aca="false">$I$47*(C$34-1)</f>
        <v>4.95857947972554</v>
      </c>
      <c r="J50" s="17" t="n">
        <f aca="false">$J$47*(C$34-1)</f>
        <v>2.80173382037107</v>
      </c>
      <c r="K50" s="17" t="n">
        <f aca="false">$K$47*(C$34-1)</f>
        <v>2.80173382037107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B60" activeCellId="0" sqref="B60:J60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4" t="n">
        <v>2015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customFormat="false" ht="41.95" hidden="false" customHeight="false" outlineLevel="0" collapsed="false">
      <c r="A2" s="0" t="s">
        <v>96</v>
      </c>
      <c r="B2" s="25" t="s">
        <v>103</v>
      </c>
      <c r="C2" s="26" t="s">
        <v>104</v>
      </c>
      <c r="D2" s="27" t="s">
        <v>105</v>
      </c>
      <c r="E2" s="27" t="s">
        <v>106</v>
      </c>
      <c r="F2" s="0" t="s">
        <v>107</v>
      </c>
      <c r="G2" s="28" t="s">
        <v>108</v>
      </c>
      <c r="H2" s="28" t="s">
        <v>109</v>
      </c>
      <c r="I2" s="27" t="s">
        <v>110</v>
      </c>
      <c r="J2" s="27" t="s">
        <v>111</v>
      </c>
      <c r="K2" s="29" t="s">
        <v>112</v>
      </c>
      <c r="L2" s="29" t="s">
        <v>113</v>
      </c>
    </row>
    <row r="3" customFormat="false" ht="13.8" hidden="false" customHeight="false" outlineLevel="0" collapsed="false">
      <c r="A3" s="0" t="s">
        <v>19</v>
      </c>
      <c r="B3" s="30" t="n">
        <f aca="false">D$147</f>
        <v>12.5519328150197</v>
      </c>
      <c r="C3" s="30" t="n">
        <f aca="false">D$146</f>
        <v>5.2870368800138</v>
      </c>
      <c r="D3" s="30" t="n">
        <f aca="false">$D$104</f>
        <v>6.0440913051639</v>
      </c>
      <c r="E3" s="30"/>
      <c r="F3" s="30" t="n">
        <f aca="false">$D$105*0.8</f>
        <v>3.92014737444256</v>
      </c>
      <c r="G3" s="30" t="n">
        <f aca="false">$D$102</f>
        <v>55.1774071232783</v>
      </c>
      <c r="H3" s="30" t="n">
        <f aca="false">$D$103</f>
        <v>21.1062959004395</v>
      </c>
      <c r="I3" s="30" t="n">
        <f aca="false">$D$105*0.2</f>
        <v>0.98003684361064</v>
      </c>
      <c r="J3" s="31" t="n">
        <f aca="false">D$150</f>
        <v>9.9318286580643</v>
      </c>
      <c r="K3" s="32" t="n">
        <f aca="false">SUM($B$3:$I$3)</f>
        <v>105.066948241968</v>
      </c>
      <c r="L3" s="32" t="n">
        <f aca="false">SUM($B$3:$J$3)</f>
        <v>114.998776900033</v>
      </c>
    </row>
    <row r="4" customFormat="false" ht="13.8" hidden="false" customHeight="false" outlineLevel="0" collapsed="false">
      <c r="A4" s="0" t="s">
        <v>24</v>
      </c>
      <c r="B4" s="33" t="n">
        <f aca="false">D$157</f>
        <v>7.70530279171882</v>
      </c>
      <c r="C4" s="30" t="n">
        <f aca="false">D$156</f>
        <v>1.20256170737808</v>
      </c>
      <c r="D4" s="34" t="n">
        <f aca="false">D$124</f>
        <v>1.2370323236909</v>
      </c>
      <c r="E4" s="31" t="n">
        <f aca="false">D$125/2</f>
        <v>1.03281341623395</v>
      </c>
      <c r="F4" s="35" t="n">
        <v>0</v>
      </c>
      <c r="G4" s="33" t="n">
        <f aca="false">D$122</f>
        <v>8.0421226086564</v>
      </c>
      <c r="H4" s="33" t="n">
        <f aca="false">D$123</f>
        <v>2.3840661307587</v>
      </c>
      <c r="I4" s="31" t="n">
        <f aca="false">D$125/2</f>
        <v>1.03281341623395</v>
      </c>
      <c r="J4" s="31" t="n">
        <f aca="false">D$159</f>
        <v>1.80384256106712</v>
      </c>
      <c r="K4" s="32" t="n">
        <f aca="false">SUM($B$4:$I$4)</f>
        <v>22.6367123946708</v>
      </c>
      <c r="L4" s="32" t="n">
        <f aca="false">SUM($B$4:$J$4)</f>
        <v>24.4405549557379</v>
      </c>
      <c r="M4" s="0" t="n">
        <f aca="false">SUM(D$121:D$125)</f>
        <v>21.710018373344</v>
      </c>
      <c r="N4" s="0" t="s">
        <v>114</v>
      </c>
    </row>
    <row r="5" customFormat="false" ht="13.8" hidden="false" customHeight="false" outlineLevel="0" collapsed="false">
      <c r="A5" s="0" t="s">
        <v>22</v>
      </c>
      <c r="B5" s="33" t="n">
        <f aca="false">D$111</f>
        <v>8.9358473663911</v>
      </c>
      <c r="C5" s="33" t="n">
        <v>0</v>
      </c>
      <c r="D5" s="34" t="n">
        <f aca="false">D$114</f>
        <v>0</v>
      </c>
      <c r="E5" s="34" t="n">
        <v>0</v>
      </c>
      <c r="F5" s="34" t="n">
        <v>0</v>
      </c>
      <c r="G5" s="34" t="n">
        <f aca="false">D$112</f>
        <v>4.1110437237771</v>
      </c>
      <c r="H5" s="31" t="n">
        <f aca="false">D$115</f>
        <v>1.4519374850925</v>
      </c>
      <c r="I5" s="34" t="n">
        <v>0</v>
      </c>
      <c r="J5" s="34" t="n">
        <v>0</v>
      </c>
      <c r="K5" s="32" t="n">
        <f aca="false">SUM($B$5:$I$5)</f>
        <v>14.4988285752607</v>
      </c>
      <c r="L5" s="32" t="n">
        <f aca="false">SUM($B$5:$J$5)</f>
        <v>14.4988285752607</v>
      </c>
      <c r="M5" s="0" t="n">
        <f aca="false">SUM(D$111:D$115)</f>
        <v>14.4988285752607</v>
      </c>
      <c r="N5" s="0" t="s">
        <v>115</v>
      </c>
    </row>
    <row r="6" customFormat="false" ht="13.8" hidden="false" customHeight="false" outlineLevel="0" collapsed="false">
      <c r="A6" s="0" t="s">
        <v>23</v>
      </c>
      <c r="B6" s="33" t="n">
        <f aca="false">D$116</f>
        <v>24.9401523606955</v>
      </c>
      <c r="C6" s="33" t="n">
        <v>0</v>
      </c>
      <c r="D6" s="34" t="n">
        <v>0</v>
      </c>
      <c r="E6" s="34" t="n">
        <v>0</v>
      </c>
      <c r="F6" s="34" t="n">
        <v>0</v>
      </c>
      <c r="G6" s="34" t="n">
        <v>0</v>
      </c>
      <c r="H6" s="34" t="n">
        <v>0</v>
      </c>
      <c r="I6" s="34" t="n">
        <v>0</v>
      </c>
      <c r="J6" s="34" t="n">
        <v>0</v>
      </c>
      <c r="K6" s="32" t="n">
        <f aca="false">SUM($B$6:$I$6)</f>
        <v>24.9401523606955</v>
      </c>
      <c r="L6" s="32" t="n">
        <f aca="false">SUM($B$6:$J$6)</f>
        <v>24.9401523606955</v>
      </c>
      <c r="M6" s="0" t="n">
        <f aca="false">SUM(D$116:D$120)</f>
        <v>24.9401523606955</v>
      </c>
    </row>
    <row r="7" customFormat="false" ht="13.8" hidden="false" customHeight="false" outlineLevel="0" collapsed="false">
      <c r="A7" s="0" t="s">
        <v>116</v>
      </c>
      <c r="B7" s="33" t="n">
        <f aca="false">D$86+D$91+D$96+D$126+D$131+D$136</f>
        <v>43.8804507163736</v>
      </c>
      <c r="C7" s="33" t="n">
        <v>0</v>
      </c>
      <c r="D7" s="34" t="n">
        <v>0</v>
      </c>
      <c r="E7" s="34" t="n">
        <v>0</v>
      </c>
      <c r="F7" s="34" t="n">
        <v>0</v>
      </c>
      <c r="G7" s="34" t="n">
        <v>0</v>
      </c>
      <c r="H7" s="34" t="n">
        <v>0</v>
      </c>
      <c r="I7" s="34" t="n">
        <v>0</v>
      </c>
      <c r="J7" s="34" t="n">
        <v>0</v>
      </c>
      <c r="K7" s="32" t="n">
        <f aca="false">SUM($B$7:$I$7)</f>
        <v>43.8804507163736</v>
      </c>
      <c r="L7" s="32" t="n">
        <f aca="false">SUM($B$7:$J$7)</f>
        <v>43.8804507163736</v>
      </c>
      <c r="M7" s="0" t="n">
        <f aca="false">D$86+SUM(D$91:D$95)+SUM(D$96:D$100)+SUM(D$126:D$140)</f>
        <v>43.8804507163736</v>
      </c>
    </row>
    <row r="8" customFormat="false" ht="13.8" hidden="false" customHeight="false" outlineLevel="0" collapsed="false">
      <c r="A8" s="36" t="s">
        <v>21</v>
      </c>
      <c r="C8" s="33" t="n">
        <f aca="false">D$106</f>
        <v>5.9124410470313</v>
      </c>
      <c r="D8" s="34" t="n">
        <v>0</v>
      </c>
      <c r="E8" s="34" t="n">
        <v>0</v>
      </c>
      <c r="F8" s="34" t="n">
        <v>0</v>
      </c>
      <c r="G8" s="34" t="n">
        <v>0</v>
      </c>
      <c r="H8" s="34" t="n">
        <v>0</v>
      </c>
      <c r="I8" s="34" t="n">
        <v>0</v>
      </c>
      <c r="J8" s="34" t="n">
        <f aca="false">D$165</f>
        <v>11.9437593180065</v>
      </c>
      <c r="K8" s="32" t="n">
        <f aca="false">SUM($B$8:$I$8)</f>
        <v>5.9124410470313</v>
      </c>
      <c r="L8" s="32" t="n">
        <f aca="false">SUM($B$8:$J$8)</f>
        <v>17.8562003650378</v>
      </c>
      <c r="M8" s="0" t="n">
        <f aca="false">SUM(D$106:D$110)</f>
        <v>5.9124410470313</v>
      </c>
    </row>
    <row r="9" customFormat="false" ht="13.8" hidden="false" customHeight="false" outlineLevel="0" collapsed="false">
      <c r="A9" s="36" t="s">
        <v>117</v>
      </c>
      <c r="B9" s="33" t="n">
        <v>0</v>
      </c>
      <c r="C9" s="33" t="n">
        <v>0</v>
      </c>
      <c r="D9" s="34" t="n">
        <v>0</v>
      </c>
      <c r="E9" s="34" t="n">
        <f aca="false">D$90</f>
        <v>1.2866889215937</v>
      </c>
      <c r="F9" s="34" t="n">
        <v>0</v>
      </c>
      <c r="G9" s="34" t="n">
        <f aca="false">D$87</f>
        <v>2.5572921097845</v>
      </c>
      <c r="H9" s="34" t="n">
        <v>0</v>
      </c>
      <c r="I9" s="34" t="n">
        <v>0</v>
      </c>
      <c r="J9" s="34" t="n">
        <v>0</v>
      </c>
      <c r="K9" s="32" t="n">
        <f aca="false">SUM($B$9:$I$9)</f>
        <v>3.8439810313782</v>
      </c>
      <c r="L9" s="32" t="n">
        <f aca="false">SUM($B$9:$J$9)</f>
        <v>3.8439810313782</v>
      </c>
      <c r="M9" s="0" t="n">
        <f aca="false">SUM(D$87:D$90)</f>
        <v>7.2500902424853</v>
      </c>
      <c r="N9" s="0" t="s">
        <v>118</v>
      </c>
    </row>
    <row r="10" customFormat="false" ht="13.8" hidden="false" customHeight="false" outlineLevel="0" collapsed="false">
      <c r="A10" s="36" t="s">
        <v>119</v>
      </c>
      <c r="B10" s="33" t="n">
        <f aca="false">SUM($B$3:$B$9)</f>
        <v>98.0136860501987</v>
      </c>
      <c r="C10" s="33" t="n">
        <f aca="false">SUM($C$3:$C$9)</f>
        <v>12.4020396344232</v>
      </c>
      <c r="D10" s="33" t="n">
        <f aca="false">SUM($D$3:$D$9)</f>
        <v>7.2811236288548</v>
      </c>
      <c r="E10" s="33" t="n">
        <f aca="false">SUM($E$3:$E$9)</f>
        <v>2.31950233782765</v>
      </c>
      <c r="F10" s="33" t="n">
        <f aca="false">SUM($F$3:$F$9)</f>
        <v>3.92014737444256</v>
      </c>
      <c r="G10" s="33" t="n">
        <f aca="false">SUM($G$3:$G$9)</f>
        <v>69.8878655654963</v>
      </c>
      <c r="H10" s="33" t="n">
        <f aca="false">SUM($H$3:$H$9)</f>
        <v>24.9422995162907</v>
      </c>
      <c r="I10" s="33" t="n">
        <f aca="false">SUM($I$3:$I$9)</f>
        <v>2.01285025984459</v>
      </c>
      <c r="J10" s="33" t="n">
        <f aca="false">SUM($J$3:$J$9)</f>
        <v>23.679430537138</v>
      </c>
      <c r="K10" s="32" t="n">
        <f aca="false">SUM($B$10:$I$10)</f>
        <v>220.779514367378</v>
      </c>
      <c r="L10" s="32" t="n">
        <f aca="false">SUM($B$10:$J$10)</f>
        <v>244.458944904516</v>
      </c>
    </row>
    <row r="11" customFormat="false" ht="13.8" hidden="false" customHeight="false" outlineLevel="0" collapsed="false">
      <c r="A11" s="36" t="s">
        <v>120</v>
      </c>
      <c r="B11" s="33" t="n">
        <f aca="false">B$80*11.63</f>
        <v>27.6799518849621</v>
      </c>
      <c r="C11" s="33" t="n">
        <v>0</v>
      </c>
      <c r="D11" s="34" t="n">
        <v>0</v>
      </c>
      <c r="E11" s="34" t="n">
        <v>0</v>
      </c>
      <c r="F11" s="34" t="n">
        <v>0</v>
      </c>
      <c r="G11" s="34" t="n">
        <v>0</v>
      </c>
      <c r="H11" s="34" t="n">
        <v>0</v>
      </c>
      <c r="I11" s="34" t="n">
        <v>0</v>
      </c>
      <c r="J11" s="34" t="n">
        <v>0</v>
      </c>
      <c r="K11" s="32" t="n">
        <f aca="false">SUM($B$11:$I$11)</f>
        <v>27.6799518849621</v>
      </c>
      <c r="L11" s="32" t="n">
        <f aca="false">SUM($B$11:$J$11)</f>
        <v>27.6799518849621</v>
      </c>
    </row>
    <row r="12" customFormat="false" ht="13.8" hidden="false" customHeight="false" outlineLevel="0" collapsed="false">
      <c r="A12" s="0" t="s">
        <v>113</v>
      </c>
      <c r="B12" s="34" t="n">
        <f aca="false">$B$10+$B$11</f>
        <v>125.693637935161</v>
      </c>
      <c r="C12" s="34" t="n">
        <f aca="false">$C$10+$C$11</f>
        <v>12.4020396344232</v>
      </c>
      <c r="D12" s="34" t="n">
        <f aca="false">$D$10+$D$11</f>
        <v>7.2811236288548</v>
      </c>
      <c r="E12" s="34" t="n">
        <f aca="false">$E$10+$E$11</f>
        <v>2.31950233782765</v>
      </c>
      <c r="F12" s="34" t="n">
        <f aca="false">$F$10+$F$11</f>
        <v>3.92014737444256</v>
      </c>
      <c r="G12" s="34" t="n">
        <f aca="false">$G$10+$G$11</f>
        <v>69.8878655654963</v>
      </c>
      <c r="H12" s="34" t="n">
        <f aca="false">$H$10+$H$11</f>
        <v>24.9422995162907</v>
      </c>
      <c r="I12" s="34" t="n">
        <f aca="false">$I$10+$I$11</f>
        <v>2.01285025984459</v>
      </c>
      <c r="J12" s="34" t="n">
        <f aca="false">$J$10+$J$11</f>
        <v>23.679430537138</v>
      </c>
      <c r="K12" s="32" t="n">
        <f aca="false">SUM($B$12:$I$12)</f>
        <v>248.459466252341</v>
      </c>
      <c r="L12" s="32" t="n">
        <f aca="false">SUM($B$12:$J$12)</f>
        <v>272.138896789479</v>
      </c>
      <c r="M12" s="37"/>
    </row>
    <row r="13" customFormat="false" ht="13.8" hidden="false" customHeight="false" outlineLevel="0" collapsed="false">
      <c r="A13" s="0" t="s">
        <v>121</v>
      </c>
      <c r="B13" s="34"/>
      <c r="C13" s="34"/>
      <c r="D13" s="34"/>
      <c r="E13" s="34"/>
      <c r="F13" s="34"/>
      <c r="G13" s="34"/>
      <c r="H13" s="34"/>
      <c r="I13" s="34"/>
      <c r="J13" s="34"/>
      <c r="K13" s="38"/>
      <c r="L13" s="38"/>
    </row>
    <row r="14" customFormat="false" ht="13.8" hidden="false" customHeight="false" outlineLevel="0" collapsed="false">
      <c r="A14" s="39" t="s">
        <v>122</v>
      </c>
      <c r="B14" s="29"/>
      <c r="C14" s="29"/>
      <c r="D14" s="29"/>
      <c r="E14" s="29"/>
      <c r="F14" s="29"/>
      <c r="G14" s="29"/>
      <c r="H14" s="29"/>
      <c r="I14" s="29"/>
      <c r="J14" s="29"/>
      <c r="K14" s="40"/>
      <c r="L14" s="40"/>
    </row>
    <row r="15" customFormat="false" ht="12.8" hidden="false" customHeight="false" outlineLevel="0" collapsed="false">
      <c r="B15" s="41"/>
    </row>
    <row r="17" customFormat="false" ht="12.8" hidden="false" customHeight="false" outlineLevel="0" collapsed="false">
      <c r="A17" s="24" t="n">
        <v>2020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customFormat="false" ht="41.95" hidden="false" customHeight="false" outlineLevel="0" collapsed="false">
      <c r="A18" s="0" t="s">
        <v>96</v>
      </c>
      <c r="B18" s="25" t="s">
        <v>103</v>
      </c>
      <c r="C18" s="26" t="s">
        <v>104</v>
      </c>
      <c r="D18" s="27" t="s">
        <v>105</v>
      </c>
      <c r="E18" s="27" t="s">
        <v>106</v>
      </c>
      <c r="F18" s="0" t="s">
        <v>107</v>
      </c>
      <c r="G18" s="28" t="s">
        <v>108</v>
      </c>
      <c r="H18" s="28" t="s">
        <v>109</v>
      </c>
      <c r="I18" s="27" t="s">
        <v>110</v>
      </c>
      <c r="J18" s="27" t="s">
        <v>111</v>
      </c>
      <c r="K18" s="29" t="s">
        <v>112</v>
      </c>
      <c r="L18" s="29" t="s">
        <v>113</v>
      </c>
    </row>
    <row r="19" customFormat="false" ht="13.8" hidden="false" customHeight="false" outlineLevel="0" collapsed="false">
      <c r="A19" s="0" t="s">
        <v>19</v>
      </c>
      <c r="B19" s="30" t="n">
        <f aca="false">E$147</f>
        <v>10.3716806287772</v>
      </c>
      <c r="C19" s="30" t="n">
        <f aca="false">E$146</f>
        <v>6.0839112120758</v>
      </c>
      <c r="D19" s="30" t="n">
        <f aca="false">$E$104</f>
        <v>4.796146089848</v>
      </c>
      <c r="E19" s="30"/>
      <c r="F19" s="30" t="n">
        <f aca="false">$E$105*0.8</f>
        <v>4.71939192497832</v>
      </c>
      <c r="G19" s="30" t="n">
        <f aca="false">$E$102</f>
        <v>48.6609993992794</v>
      </c>
      <c r="H19" s="30" t="n">
        <f aca="false">$E$103</f>
        <v>14.4336493085533</v>
      </c>
      <c r="I19" s="31" t="n">
        <f aca="false">$E$105*0.2</f>
        <v>1.17984798124458</v>
      </c>
      <c r="J19" s="31" t="n">
        <f aca="false">E$150</f>
        <v>12.7291390807157</v>
      </c>
      <c r="K19" s="32" t="n">
        <f aca="false">SUM($B$19:$I$19)</f>
        <v>90.2456265447566</v>
      </c>
      <c r="L19" s="32" t="n">
        <f aca="false">SUM($B$19:$J$19)</f>
        <v>102.974765625472</v>
      </c>
    </row>
    <row r="20" customFormat="false" ht="13.8" hidden="false" customHeight="false" outlineLevel="0" collapsed="false">
      <c r="A20" s="0" t="s">
        <v>24</v>
      </c>
      <c r="B20" s="33" t="n">
        <f aca="false">E$157</f>
        <v>6.64750212382875</v>
      </c>
      <c r="C20" s="30" t="n">
        <f aca="false">E$156</f>
        <v>2.09921119699855</v>
      </c>
      <c r="D20" s="34" t="n">
        <f aca="false">E$124</f>
        <v>1.232226487253</v>
      </c>
      <c r="E20" s="31" t="n">
        <f aca="false">0.3*E$125</f>
        <v>0.89967123966024</v>
      </c>
      <c r="F20" s="35" t="n">
        <v>0</v>
      </c>
      <c r="G20" s="33" t="n">
        <f aca="false">E$122</f>
        <v>6.2169152743478</v>
      </c>
      <c r="H20" s="33" t="n">
        <f aca="false">E$123</f>
        <v>1.2070758173613</v>
      </c>
      <c r="I20" s="31" t="n">
        <f aca="false">0.7*E$125</f>
        <v>2.09923289254056</v>
      </c>
      <c r="J20" s="31" t="n">
        <f aca="false">E$159</f>
        <v>3.14881679549783</v>
      </c>
      <c r="K20" s="32" t="n">
        <f aca="false">SUM($B$20:$I$20)</f>
        <v>20.4018350319902</v>
      </c>
      <c r="L20" s="32" t="n">
        <f aca="false">SUM($B$20:$J$20)</f>
        <v>23.550651827488</v>
      </c>
      <c r="N20" s="0" t="s">
        <v>123</v>
      </c>
    </row>
    <row r="21" customFormat="false" ht="13.8" hidden="false" customHeight="false" outlineLevel="0" collapsed="false">
      <c r="A21" s="0" t="s">
        <v>22</v>
      </c>
      <c r="B21" s="33" t="n">
        <f aca="false">E$111</f>
        <v>10.5272366614215</v>
      </c>
      <c r="C21" s="33" t="n">
        <v>0</v>
      </c>
      <c r="D21" s="34" t="n">
        <v>0</v>
      </c>
      <c r="E21" s="34" t="n">
        <v>0</v>
      </c>
      <c r="F21" s="34" t="n">
        <v>0</v>
      </c>
      <c r="G21" s="34" t="n">
        <f aca="false">E$112</f>
        <v>3.6096062141985</v>
      </c>
      <c r="H21" s="31" t="n">
        <f aca="false">E$115</f>
        <v>1.1084107821545</v>
      </c>
      <c r="I21" s="34" t="n">
        <v>0</v>
      </c>
      <c r="J21" s="34"/>
      <c r="K21" s="32" t="n">
        <f aca="false">SUM($B$21:$I$21)</f>
        <v>15.2452536577745</v>
      </c>
      <c r="L21" s="32" t="n">
        <f aca="false">SUM($B$21:$J$21)</f>
        <v>15.2452536577745</v>
      </c>
      <c r="N21" s="0" t="s">
        <v>115</v>
      </c>
    </row>
    <row r="22" customFormat="false" ht="13.8" hidden="false" customHeight="false" outlineLevel="0" collapsed="false">
      <c r="A22" s="0" t="s">
        <v>23</v>
      </c>
      <c r="B22" s="33" t="n">
        <f aca="false">E$116</f>
        <v>23.3892289913651</v>
      </c>
      <c r="C22" s="33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/>
      <c r="K22" s="32" t="n">
        <f aca="false">SUM($B$22:$I$22)</f>
        <v>23.3892289913651</v>
      </c>
      <c r="L22" s="32" t="n">
        <f aca="false">SUM($B$22:$J$22)</f>
        <v>23.3892289913651</v>
      </c>
    </row>
    <row r="23" customFormat="false" ht="13.8" hidden="false" customHeight="false" outlineLevel="0" collapsed="false">
      <c r="A23" s="0" t="s">
        <v>116</v>
      </c>
      <c r="B23" s="33" t="n">
        <f aca="false">E$86+E$91+E$96+E$126+E$131+E$136</f>
        <v>46.6823242990975</v>
      </c>
      <c r="C23" s="33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/>
      <c r="K23" s="32" t="n">
        <f aca="false">SUM($B$23:$I$23)</f>
        <v>46.6823242990975</v>
      </c>
      <c r="L23" s="32" t="n">
        <f aca="false">SUM($B$23:$J$23)</f>
        <v>46.6823242990975</v>
      </c>
    </row>
    <row r="24" customFormat="false" ht="13.8" hidden="false" customHeight="false" outlineLevel="0" collapsed="false">
      <c r="A24" s="36" t="s">
        <v>21</v>
      </c>
      <c r="C24" s="33" t="n">
        <f aca="false">E$106</f>
        <v>6.1479590067274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f aca="false">E$165</f>
        <v>15.2153253983993</v>
      </c>
      <c r="K24" s="32" t="n">
        <f aca="false">SUM($B$24:$I$24)</f>
        <v>6.1479590067274</v>
      </c>
      <c r="L24" s="32" t="n">
        <f aca="false">SUM($B$24:$J$24)</f>
        <v>21.3632844051267</v>
      </c>
    </row>
    <row r="25" customFormat="false" ht="13.8" hidden="false" customHeight="false" outlineLevel="0" collapsed="false">
      <c r="A25" s="36" t="s">
        <v>117</v>
      </c>
      <c r="B25" s="33" t="n">
        <f aca="false">0.2*E$90</f>
        <v>0.2250335699088</v>
      </c>
      <c r="C25" s="33" t="n">
        <v>0</v>
      </c>
      <c r="D25" s="34" t="n">
        <f aca="false">E$89</f>
        <v>0</v>
      </c>
      <c r="E25" s="34" t="n">
        <f aca="false">0.8*E$90</f>
        <v>0.9001342796352</v>
      </c>
      <c r="F25" s="34" t="n">
        <v>0</v>
      </c>
      <c r="G25" s="34" t="n">
        <f aca="false">E$87</f>
        <v>2.2363983402126</v>
      </c>
      <c r="H25" s="34" t="n">
        <v>0</v>
      </c>
      <c r="I25" s="34" t="n">
        <v>0</v>
      </c>
      <c r="J25" s="34"/>
      <c r="K25" s="32" t="n">
        <f aca="false">SUM($B$25:$I$25)</f>
        <v>3.3615661897566</v>
      </c>
      <c r="L25" s="32" t="n">
        <f aca="false">SUM($B$25:$J$25)</f>
        <v>3.3615661897566</v>
      </c>
      <c r="N25" s="0" t="s">
        <v>124</v>
      </c>
    </row>
    <row r="26" customFormat="false" ht="13.8" hidden="false" customHeight="false" outlineLevel="0" collapsed="false">
      <c r="A26" s="36" t="s">
        <v>119</v>
      </c>
      <c r="B26" s="33" t="n">
        <f aca="false">SUM($B$19:$B$25)</f>
        <v>97.8430062743989</v>
      </c>
      <c r="C26" s="33" t="n">
        <f aca="false">SUM($C$19:$C$25)</f>
        <v>14.3310814158018</v>
      </c>
      <c r="D26" s="33" t="n">
        <f aca="false">SUM($D$19:$D$25)</f>
        <v>6.028372577101</v>
      </c>
      <c r="E26" s="33" t="n">
        <f aca="false">SUM($E$19:$E$25)</f>
        <v>1.79980551929544</v>
      </c>
      <c r="F26" s="33" t="n">
        <f aca="false">SUM($F$19:$F$25)</f>
        <v>4.71939192497832</v>
      </c>
      <c r="G26" s="33" t="n">
        <f aca="false">SUM($G$19:$G$25)</f>
        <v>60.7239192280383</v>
      </c>
      <c r="H26" s="33" t="n">
        <f aca="false">SUM($H$19:$H$25)</f>
        <v>16.7491359080691</v>
      </c>
      <c r="I26" s="33" t="n">
        <f aca="false">SUM($I$19:$I$25)</f>
        <v>3.27908087378514</v>
      </c>
      <c r="J26" s="33" t="n">
        <f aca="false">SUM($J$19:$J$25)</f>
        <v>31.0932812746128</v>
      </c>
      <c r="K26" s="32" t="n">
        <f aca="false">SUM($B$26:$I$26)</f>
        <v>205.473793721468</v>
      </c>
      <c r="L26" s="32" t="n">
        <f aca="false">SUM($B$26:$J$26)</f>
        <v>236.567074996081</v>
      </c>
    </row>
    <row r="27" customFormat="false" ht="13.8" hidden="false" customHeight="false" outlineLevel="0" collapsed="false">
      <c r="A27" s="36" t="s">
        <v>120</v>
      </c>
      <c r="B27" s="33" t="n">
        <f aca="false">C$80*11.63</f>
        <v>34.388452213464</v>
      </c>
      <c r="C27" s="33" t="n">
        <v>0</v>
      </c>
      <c r="D27" s="34" t="n">
        <v>0</v>
      </c>
      <c r="E27" s="34" t="n">
        <v>0</v>
      </c>
      <c r="F27" s="34" t="n">
        <v>0</v>
      </c>
      <c r="G27" s="34" t="n">
        <v>0</v>
      </c>
      <c r="H27" s="34" t="n">
        <v>0</v>
      </c>
      <c r="I27" s="34" t="n">
        <v>0</v>
      </c>
      <c r="J27" s="34"/>
      <c r="K27" s="32" t="n">
        <f aca="false">SUM($B$27:$I$27)</f>
        <v>34.388452213464</v>
      </c>
      <c r="L27" s="32" t="n">
        <f aca="false">SUM($B$27:$J$27)</f>
        <v>34.388452213464</v>
      </c>
    </row>
    <row r="28" customFormat="false" ht="13.8" hidden="false" customHeight="false" outlineLevel="0" collapsed="false">
      <c r="A28" s="0" t="s">
        <v>113</v>
      </c>
      <c r="B28" s="34" t="n">
        <f aca="false">$B$26+$B$27</f>
        <v>132.231458487863</v>
      </c>
      <c r="C28" s="34" t="n">
        <f aca="false">$C$26+$C$27</f>
        <v>14.3310814158018</v>
      </c>
      <c r="D28" s="34" t="n">
        <f aca="false">$D$26+$D$27</f>
        <v>6.028372577101</v>
      </c>
      <c r="E28" s="34" t="n">
        <f aca="false">$E$26+$E$27</f>
        <v>1.79980551929544</v>
      </c>
      <c r="F28" s="34" t="n">
        <f aca="false">$F$26+$F$27</f>
        <v>4.71939192497832</v>
      </c>
      <c r="G28" s="34" t="n">
        <f aca="false">$G$26+$G$27</f>
        <v>60.7239192280383</v>
      </c>
      <c r="H28" s="34" t="n">
        <f aca="false">$H$26+$H$27</f>
        <v>16.7491359080691</v>
      </c>
      <c r="I28" s="34" t="n">
        <f aca="false">$I$26+$I$27</f>
        <v>3.27908087378514</v>
      </c>
      <c r="J28" s="34" t="n">
        <f aca="false">$J$26+$J$27</f>
        <v>31.0932812746128</v>
      </c>
      <c r="K28" s="32" t="n">
        <f aca="false">SUM($B$28:$I$28)</f>
        <v>239.862245934932</v>
      </c>
      <c r="L28" s="32" t="n">
        <f aca="false">SUM($B$28:$J$28)</f>
        <v>270.955527209545</v>
      </c>
      <c r="M28" s="37"/>
    </row>
    <row r="29" customFormat="false" ht="13.8" hidden="false" customHeight="false" outlineLevel="0" collapsed="false">
      <c r="A29" s="0" t="s">
        <v>121</v>
      </c>
      <c r="B29" s="34"/>
      <c r="C29" s="34"/>
      <c r="D29" s="34"/>
      <c r="E29" s="34"/>
      <c r="F29" s="34"/>
      <c r="G29" s="34"/>
      <c r="H29" s="34"/>
      <c r="I29" s="34"/>
      <c r="J29" s="34"/>
      <c r="K29" s="38"/>
      <c r="L29" s="38"/>
    </row>
    <row r="30" customFormat="false" ht="13.8" hidden="false" customHeight="false" outlineLevel="0" collapsed="false">
      <c r="A30" s="39" t="s">
        <v>122</v>
      </c>
      <c r="B30" s="29"/>
      <c r="C30" s="29"/>
      <c r="D30" s="29"/>
      <c r="E30" s="29"/>
      <c r="F30" s="29"/>
      <c r="G30" s="29"/>
      <c r="H30" s="29"/>
      <c r="I30" s="29"/>
      <c r="J30" s="29"/>
      <c r="K30" s="40"/>
      <c r="L30" s="40"/>
    </row>
    <row r="32" customFormat="false" ht="12.8" hidden="false" customHeight="false" outlineLevel="0" collapsed="false">
      <c r="A32" s="24" t="n">
        <v>2025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customFormat="false" ht="41.95" hidden="false" customHeight="false" outlineLevel="0" collapsed="false">
      <c r="A33" s="0" t="s">
        <v>96</v>
      </c>
      <c r="B33" s="25" t="s">
        <v>103</v>
      </c>
      <c r="C33" s="26" t="s">
        <v>104</v>
      </c>
      <c r="D33" s="27" t="s">
        <v>105</v>
      </c>
      <c r="E33" s="27" t="s">
        <v>106</v>
      </c>
      <c r="F33" s="0" t="s">
        <v>107</v>
      </c>
      <c r="G33" s="28" t="s">
        <v>108</v>
      </c>
      <c r="H33" s="28" t="s">
        <v>109</v>
      </c>
      <c r="I33" s="27" t="s">
        <v>110</v>
      </c>
      <c r="J33" s="27" t="s">
        <v>111</v>
      </c>
      <c r="K33" s="29" t="s">
        <v>112</v>
      </c>
      <c r="L33" s="29" t="s">
        <v>113</v>
      </c>
    </row>
    <row r="34" customFormat="false" ht="13.8" hidden="false" customHeight="false" outlineLevel="0" collapsed="false">
      <c r="A34" s="0" t="s">
        <v>19</v>
      </c>
      <c r="B34" s="30" t="n">
        <f aca="false">F$147</f>
        <v>8.9602646449118</v>
      </c>
      <c r="C34" s="30" t="n">
        <f aca="false">F$146</f>
        <v>7.4684592606693</v>
      </c>
      <c r="D34" s="30" t="n">
        <f aca="false">$F$104</f>
        <v>4.12536111656</v>
      </c>
      <c r="E34" s="30"/>
      <c r="F34" s="30" t="n">
        <f aca="false">$F$105*0.8</f>
        <v>5.75168316408968</v>
      </c>
      <c r="G34" s="30" t="n">
        <f aca="false">$F$102</f>
        <v>39.1858015243956</v>
      </c>
      <c r="H34" s="30" t="n">
        <f aca="false">$F$103</f>
        <v>8.9959609068965</v>
      </c>
      <c r="I34" s="31" t="n">
        <f aca="false">$F$105*0.2</f>
        <v>1.43792079102242</v>
      </c>
      <c r="J34" s="31" t="n">
        <f aca="false">F$150</f>
        <v>15.6697671038156</v>
      </c>
      <c r="K34" s="42" t="n">
        <f aca="false">SUM($B$34:$I$34)</f>
        <v>75.9254514085453</v>
      </c>
      <c r="L34" s="32" t="n">
        <f aca="false">SUM($B$34:$J$34)</f>
        <v>91.5952185123609</v>
      </c>
    </row>
    <row r="35" customFormat="false" ht="13.8" hidden="false" customHeight="false" outlineLevel="0" collapsed="false">
      <c r="A35" s="0" t="s">
        <v>24</v>
      </c>
      <c r="B35" s="33" t="n">
        <f aca="false">F$157</f>
        <v>4.95857947972554</v>
      </c>
      <c r="C35" s="30" t="n">
        <f aca="false">F$156</f>
        <v>3.30571965315036</v>
      </c>
      <c r="D35" s="34" t="n">
        <f aca="false">F$124</f>
        <v>1.1967460174841</v>
      </c>
      <c r="E35" s="31" t="n">
        <f aca="false">0.2*F$125</f>
        <v>0.73465430256126</v>
      </c>
      <c r="F35" s="35" t="n">
        <v>0</v>
      </c>
      <c r="G35" s="33" t="n">
        <f aca="false">F$122</f>
        <v>4.5535191746419</v>
      </c>
      <c r="H35" s="33" t="n">
        <f aca="false">F$123</f>
        <v>0.3073465819085</v>
      </c>
      <c r="I35" s="31" t="n">
        <f aca="false">0.8*F$125</f>
        <v>2.93861721024504</v>
      </c>
      <c r="J35" s="31" t="n">
        <f aca="false">F$159</f>
        <v>4.95857947972554</v>
      </c>
      <c r="K35" s="32" t="n">
        <f aca="false">SUM($B$35:$I$35)</f>
        <v>17.9951824197167</v>
      </c>
      <c r="L35" s="32" t="n">
        <f aca="false">SUM($B$35:$J$35)</f>
        <v>22.9537618994422</v>
      </c>
      <c r="N35" s="0" t="s">
        <v>125</v>
      </c>
    </row>
    <row r="36" customFormat="false" ht="13.8" hidden="false" customHeight="false" outlineLevel="0" collapsed="false">
      <c r="A36" s="0" t="s">
        <v>22</v>
      </c>
      <c r="B36" s="33" t="n">
        <f aca="false">F$111</f>
        <v>11.2851063435303</v>
      </c>
      <c r="C36" s="33" t="n">
        <v>0</v>
      </c>
      <c r="D36" s="34" t="n">
        <v>0</v>
      </c>
      <c r="E36" s="34" t="n">
        <v>0</v>
      </c>
      <c r="F36" s="34" t="n">
        <v>0</v>
      </c>
      <c r="G36" s="34" t="n">
        <f aca="false">F$112</f>
        <v>3.0165699325756</v>
      </c>
      <c r="H36" s="31" t="n">
        <f aca="false">F$115</f>
        <v>0.821476580901</v>
      </c>
      <c r="I36" s="34" t="n">
        <v>0</v>
      </c>
      <c r="J36" s="34"/>
      <c r="K36" s="32" t="n">
        <f aca="false">SUM($B$36:$I$36)</f>
        <v>15.1231528570069</v>
      </c>
      <c r="L36" s="32" t="n">
        <f aca="false">SUM($B$36:$J$36)</f>
        <v>15.1231528570069</v>
      </c>
      <c r="N36" s="0" t="s">
        <v>115</v>
      </c>
    </row>
    <row r="37" customFormat="false" ht="13.8" hidden="false" customHeight="false" outlineLevel="0" collapsed="false">
      <c r="A37" s="0" t="s">
        <v>23</v>
      </c>
      <c r="B37" s="33" t="n">
        <f aca="false">F$116</f>
        <v>19.3757577946091</v>
      </c>
      <c r="C37" s="33" t="n">
        <v>0</v>
      </c>
      <c r="D37" s="34" t="n">
        <v>0</v>
      </c>
      <c r="E37" s="34" t="n">
        <v>0</v>
      </c>
      <c r="F37" s="34" t="n">
        <v>0</v>
      </c>
      <c r="G37" s="34" t="n">
        <v>0</v>
      </c>
      <c r="H37" s="34" t="n">
        <v>0</v>
      </c>
      <c r="I37" s="34" t="n">
        <v>0</v>
      </c>
      <c r="J37" s="34"/>
      <c r="K37" s="32" t="n">
        <f aca="false">SUM($B$37:$I$37)</f>
        <v>19.3757577946091</v>
      </c>
      <c r="L37" s="32" t="n">
        <f aca="false">SUM($B$37:$J$37)</f>
        <v>19.3757577946091</v>
      </c>
    </row>
    <row r="38" customFormat="false" ht="13.8" hidden="false" customHeight="false" outlineLevel="0" collapsed="false">
      <c r="A38" s="0" t="s">
        <v>116</v>
      </c>
      <c r="B38" s="33" t="n">
        <f aca="false">F$86+F$91+F$96+F$126+F$131+F$136</f>
        <v>46.3604192584803</v>
      </c>
      <c r="C38" s="33" t="n">
        <v>0</v>
      </c>
      <c r="D38" s="34" t="n">
        <v>0</v>
      </c>
      <c r="E38" s="34" t="n">
        <v>0</v>
      </c>
      <c r="F38" s="34" t="n">
        <v>0</v>
      </c>
      <c r="G38" s="34" t="n">
        <v>0</v>
      </c>
      <c r="H38" s="34" t="n">
        <v>0</v>
      </c>
      <c r="I38" s="34" t="n">
        <v>0</v>
      </c>
      <c r="J38" s="34"/>
      <c r="K38" s="32" t="n">
        <f aca="false">SUM($B$38:$I$38)</f>
        <v>46.3604192584803</v>
      </c>
      <c r="L38" s="32" t="n">
        <f aca="false">SUM($B$38:$J$38)</f>
        <v>46.3604192584803</v>
      </c>
    </row>
    <row r="39" customFormat="false" ht="13.8" hidden="false" customHeight="false" outlineLevel="0" collapsed="false">
      <c r="A39" s="36" t="s">
        <v>21</v>
      </c>
      <c r="C39" s="33" t="n">
        <f aca="false">F$106</f>
        <v>6.0004692508741</v>
      </c>
      <c r="D39" s="34" t="n">
        <v>0</v>
      </c>
      <c r="E39" s="34" t="n">
        <v>0</v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f aca="false">F$165</f>
        <v>14.8503091994001</v>
      </c>
      <c r="K39" s="32" t="n">
        <f aca="false">SUM($B$39:$I$39)</f>
        <v>6.0004692508741</v>
      </c>
      <c r="L39" s="32" t="n">
        <f aca="false">SUM($B$39:$J$39)</f>
        <v>20.8507784502742</v>
      </c>
    </row>
    <row r="40" customFormat="false" ht="13.8" hidden="false" customHeight="false" outlineLevel="0" collapsed="false">
      <c r="A40" s="36" t="s">
        <v>117</v>
      </c>
      <c r="B40" s="33" t="n">
        <f aca="false">0.6*F$90</f>
        <v>0.57553935278742</v>
      </c>
      <c r="C40" s="30"/>
      <c r="D40" s="34" t="n">
        <v>0</v>
      </c>
      <c r="E40" s="34" t="n">
        <f aca="false">0.4*F$90</f>
        <v>0.38369290185828</v>
      </c>
      <c r="F40" s="34" t="n">
        <v>0</v>
      </c>
      <c r="G40" s="34" t="n">
        <f aca="false">F$87</f>
        <v>1.9118461930181</v>
      </c>
      <c r="H40" s="34" t="n">
        <v>0</v>
      </c>
      <c r="I40" s="34" t="n">
        <v>0</v>
      </c>
      <c r="J40" s="34"/>
      <c r="K40" s="32" t="n">
        <f aca="false">SUM($B$40:$I$40)</f>
        <v>2.8710784476638</v>
      </c>
      <c r="L40" s="32" t="n">
        <f aca="false">SUM($B$40:$J$40)</f>
        <v>2.8710784476638</v>
      </c>
      <c r="N40" s="0" t="s">
        <v>126</v>
      </c>
    </row>
    <row r="41" customFormat="false" ht="13.8" hidden="false" customHeight="false" outlineLevel="0" collapsed="false">
      <c r="A41" s="36" t="s">
        <v>119</v>
      </c>
      <c r="B41" s="33" t="n">
        <f aca="false">SUM($B$34:$B$40)</f>
        <v>91.5156668740445</v>
      </c>
      <c r="C41" s="33" t="n">
        <f aca="false">SUM($C$34:$C$40)</f>
        <v>16.7746481646938</v>
      </c>
      <c r="D41" s="33" t="n">
        <f aca="false">SUM($D$34:$D$40)</f>
        <v>5.3221071340441</v>
      </c>
      <c r="E41" s="33" t="n">
        <f aca="false">SUM($E$34:$E$40)</f>
        <v>1.11834720441954</v>
      </c>
      <c r="F41" s="33" t="n">
        <f aca="false">SUM($F$34:$F$40)</f>
        <v>5.75168316408968</v>
      </c>
      <c r="G41" s="33" t="n">
        <f aca="false">SUM($G$34:$G$40)</f>
        <v>48.6677368246312</v>
      </c>
      <c r="H41" s="33" t="n">
        <f aca="false">SUM($H$34:$H$40)</f>
        <v>10.124784069706</v>
      </c>
      <c r="I41" s="33" t="n">
        <f aca="false">SUM($I$34:$I$40)</f>
        <v>4.37653800126746</v>
      </c>
      <c r="J41" s="33" t="n">
        <f aca="false">SUM($J$34:$J$40)</f>
        <v>35.4786557829413</v>
      </c>
      <c r="K41" s="32" t="n">
        <f aca="false">SUM($B$41:$I$41)</f>
        <v>183.651511436896</v>
      </c>
      <c r="L41" s="32" t="n">
        <f aca="false">SUM($B$41:$J$41)</f>
        <v>219.130167219837</v>
      </c>
    </row>
    <row r="42" customFormat="false" ht="13.8" hidden="false" customHeight="false" outlineLevel="0" collapsed="false">
      <c r="A42" s="36" t="s">
        <v>120</v>
      </c>
      <c r="B42" s="33" t="n">
        <f aca="false">D$80*11.63</f>
        <v>39.8656411063733</v>
      </c>
      <c r="C42" s="33" t="n">
        <v>0</v>
      </c>
      <c r="D42" s="34" t="n">
        <v>0</v>
      </c>
      <c r="E42" s="34" t="n">
        <v>0</v>
      </c>
      <c r="F42" s="34" t="n">
        <v>0</v>
      </c>
      <c r="G42" s="34" t="n">
        <v>0</v>
      </c>
      <c r="H42" s="34" t="n">
        <v>0</v>
      </c>
      <c r="I42" s="34" t="n">
        <v>0</v>
      </c>
      <c r="J42" s="34"/>
      <c r="K42" s="32" t="n">
        <f aca="false">SUM($B$42:$I$42)</f>
        <v>39.8656411063733</v>
      </c>
      <c r="L42" s="32" t="n">
        <f aca="false">SUM($B$42:$J$42)</f>
        <v>39.8656411063733</v>
      </c>
    </row>
    <row r="43" customFormat="false" ht="13.8" hidden="false" customHeight="false" outlineLevel="0" collapsed="false">
      <c r="A43" s="0" t="s">
        <v>113</v>
      </c>
      <c r="B43" s="34" t="n">
        <f aca="false">$B$41+$B$42</f>
        <v>131.381307980418</v>
      </c>
      <c r="C43" s="34" t="n">
        <f aca="false">$C$41+$C$42</f>
        <v>16.7746481646938</v>
      </c>
      <c r="D43" s="34" t="n">
        <f aca="false">$D$41+$D$42</f>
        <v>5.3221071340441</v>
      </c>
      <c r="E43" s="34" t="n">
        <f aca="false">$E$41+$E$42</f>
        <v>1.11834720441954</v>
      </c>
      <c r="F43" s="34" t="n">
        <f aca="false">$F$41+$F$42</f>
        <v>5.75168316408968</v>
      </c>
      <c r="G43" s="34" t="n">
        <f aca="false">$G$41+$G$42</f>
        <v>48.6677368246312</v>
      </c>
      <c r="H43" s="34" t="n">
        <f aca="false">$H$41+$H$42</f>
        <v>10.124784069706</v>
      </c>
      <c r="I43" s="34" t="n">
        <f aca="false">$I$41+$I$42</f>
        <v>4.37653800126746</v>
      </c>
      <c r="J43" s="34" t="n">
        <f aca="false">$J$41+$J$42</f>
        <v>35.4786557829413</v>
      </c>
      <c r="K43" s="32" t="n">
        <f aca="false">SUM($B$43:$I$43)</f>
        <v>223.517152543269</v>
      </c>
      <c r="L43" s="32" t="n">
        <f aca="false">SUM($B$43:$J$43)</f>
        <v>258.995808326211</v>
      </c>
      <c r="M43" s="37"/>
    </row>
    <row r="44" customFormat="false" ht="13.8" hidden="false" customHeight="false" outlineLevel="0" collapsed="false">
      <c r="A44" s="0" t="s">
        <v>121</v>
      </c>
      <c r="B44" s="34"/>
      <c r="C44" s="34"/>
      <c r="D44" s="34"/>
      <c r="E44" s="34"/>
      <c r="F44" s="34"/>
      <c r="G44" s="34"/>
      <c r="H44" s="34"/>
      <c r="I44" s="34"/>
      <c r="J44" s="34"/>
      <c r="K44" s="38"/>
      <c r="L44" s="38"/>
    </row>
    <row r="45" customFormat="false" ht="13.8" hidden="false" customHeight="false" outlineLevel="0" collapsed="false">
      <c r="A45" s="39" t="s">
        <v>122</v>
      </c>
      <c r="B45" s="29"/>
      <c r="C45" s="29"/>
      <c r="D45" s="29"/>
      <c r="E45" s="29"/>
      <c r="F45" s="29"/>
      <c r="G45" s="29"/>
      <c r="H45" s="29"/>
      <c r="I45" s="29"/>
      <c r="J45" s="29"/>
      <c r="K45" s="40"/>
      <c r="L45" s="40"/>
    </row>
    <row r="46" customFormat="false" ht="13.8" hidden="false" customHeight="false" outlineLevel="0" collapsed="false">
      <c r="A46" s="39"/>
      <c r="B46" s="29"/>
      <c r="C46" s="29"/>
      <c r="D46" s="29"/>
      <c r="E46" s="29"/>
      <c r="F46" s="29"/>
      <c r="G46" s="29"/>
      <c r="H46" s="29"/>
      <c r="I46" s="29"/>
      <c r="J46" s="29"/>
      <c r="K46" s="40"/>
      <c r="L46" s="40"/>
    </row>
    <row r="47" customFormat="false" ht="12.8" hidden="false" customHeight="false" outlineLevel="0" collapsed="false">
      <c r="A47" s="24" t="n">
        <v>2030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customFormat="false" ht="41.95" hidden="false" customHeight="false" outlineLevel="0" collapsed="false">
      <c r="A48" s="0" t="s">
        <v>96</v>
      </c>
      <c r="B48" s="25" t="s">
        <v>103</v>
      </c>
      <c r="C48" s="26" t="s">
        <v>104</v>
      </c>
      <c r="D48" s="27" t="s">
        <v>105</v>
      </c>
      <c r="E48" s="27" t="s">
        <v>106</v>
      </c>
      <c r="F48" s="0" t="s">
        <v>107</v>
      </c>
      <c r="G48" s="28" t="s">
        <v>108</v>
      </c>
      <c r="H48" s="28" t="s">
        <v>109</v>
      </c>
      <c r="I48" s="27" t="s">
        <v>110</v>
      </c>
      <c r="J48" s="27" t="s">
        <v>111</v>
      </c>
      <c r="K48" s="29" t="s">
        <v>112</v>
      </c>
      <c r="L48" s="29" t="s">
        <v>113</v>
      </c>
    </row>
    <row r="49" customFormat="false" ht="13.8" hidden="false" customHeight="false" outlineLevel="0" collapsed="false">
      <c r="A49" s="0" t="s">
        <v>19</v>
      </c>
      <c r="B49" s="30" t="n">
        <f aca="false">G$147</f>
        <v>7.9386298266682</v>
      </c>
      <c r="C49" s="30" t="n">
        <f aca="false">G$146</f>
        <v>9.1428543339987</v>
      </c>
      <c r="D49" s="30" t="n">
        <f aca="false">$G$104</f>
        <v>4.1344020716008</v>
      </c>
      <c r="E49" s="30"/>
      <c r="F49" s="30" t="n">
        <f aca="false">$G$105*0.8</f>
        <v>7.05997334566224</v>
      </c>
      <c r="G49" s="30" t="n">
        <f aca="false">$G$102</f>
        <v>28.0582366890257</v>
      </c>
      <c r="H49" s="30" t="n">
        <f aca="false">$G$103</f>
        <v>4.0018529492374</v>
      </c>
      <c r="I49" s="31" t="n">
        <f aca="false">$G$105*0.2</f>
        <v>1.76499333641556</v>
      </c>
      <c r="J49" s="31" t="n">
        <f aca="false">G$150</f>
        <v>16.2640597981781</v>
      </c>
      <c r="K49" s="43" t="n">
        <f aca="false">SUM($B$49:$I$49)</f>
        <v>62.1009425526086</v>
      </c>
      <c r="L49" s="32" t="n">
        <f aca="false">SUM($B$49:$J$49)</f>
        <v>78.3650023507867</v>
      </c>
    </row>
    <row r="50" customFormat="false" ht="13.8" hidden="false" customHeight="false" outlineLevel="0" collapsed="false">
      <c r="A50" s="0" t="s">
        <v>24</v>
      </c>
      <c r="B50" s="33" t="n">
        <f aca="false">G$157</f>
        <v>1.86782254691405</v>
      </c>
      <c r="C50" s="30" t="n">
        <f aca="false">G$156</f>
        <v>1.86782254691405</v>
      </c>
      <c r="D50" s="34" t="n">
        <f aca="false">H$124</f>
        <v>0</v>
      </c>
      <c r="E50" s="31" t="n">
        <v>0</v>
      </c>
      <c r="F50" s="35" t="n">
        <v>0</v>
      </c>
      <c r="G50" s="33" t="n">
        <f aca="false">G$122</f>
        <v>3.637751969001</v>
      </c>
      <c r="H50" s="33" t="n">
        <f aca="false">G$123</f>
        <v>0.1936079050739</v>
      </c>
      <c r="I50" s="31" t="n">
        <f aca="false">G$125</f>
        <v>3.7411326559577</v>
      </c>
      <c r="J50" s="31" t="n">
        <f aca="false">G$159</f>
        <v>2.80173382037107</v>
      </c>
      <c r="K50" s="43" t="n">
        <f aca="false">SUM($B$50:$I$50)</f>
        <v>11.3081376238607</v>
      </c>
      <c r="L50" s="32" t="n">
        <f aca="false">SUM($B$50:$J$50)</f>
        <v>14.1098714442318</v>
      </c>
      <c r="N50" s="0" t="s">
        <v>127</v>
      </c>
    </row>
    <row r="51" customFormat="false" ht="13.8" hidden="false" customHeight="false" outlineLevel="0" collapsed="false">
      <c r="A51" s="0" t="s">
        <v>22</v>
      </c>
      <c r="B51" s="33" t="n">
        <f aca="false">G$111</f>
        <v>11.8721992120873</v>
      </c>
      <c r="C51" s="33" t="n">
        <v>0</v>
      </c>
      <c r="D51" s="34" t="n">
        <v>0</v>
      </c>
      <c r="E51" s="34" t="n">
        <v>0</v>
      </c>
      <c r="F51" s="34" t="n">
        <v>0</v>
      </c>
      <c r="G51" s="34" t="n">
        <f aca="false">G$112</f>
        <v>2.5273935447217</v>
      </c>
      <c r="H51" s="31" t="n">
        <f aca="false">G$115</f>
        <v>0.6116664180072</v>
      </c>
      <c r="I51" s="34" t="n">
        <v>0</v>
      </c>
      <c r="J51" s="34"/>
      <c r="K51" s="43" t="n">
        <f aca="false">SUM($B$51:$I$51)</f>
        <v>15.0112591748162</v>
      </c>
      <c r="L51" s="32" t="n">
        <f aca="false">SUM($B$51:$J$51)</f>
        <v>15.0112591748162</v>
      </c>
      <c r="N51" s="0" t="s">
        <v>115</v>
      </c>
    </row>
    <row r="52" customFormat="false" ht="13.8" hidden="false" customHeight="false" outlineLevel="0" collapsed="false">
      <c r="A52" s="0" t="s">
        <v>23</v>
      </c>
      <c r="B52" s="33" t="n">
        <f aca="false">G$116</f>
        <v>15.2860820250009</v>
      </c>
      <c r="C52" s="33" t="n">
        <v>0</v>
      </c>
      <c r="D52" s="34" t="n">
        <v>0</v>
      </c>
      <c r="E52" s="34" t="n">
        <v>0</v>
      </c>
      <c r="F52" s="34" t="n">
        <v>0</v>
      </c>
      <c r="G52" s="34" t="n">
        <v>0</v>
      </c>
      <c r="H52" s="34" t="n">
        <v>0</v>
      </c>
      <c r="I52" s="34" t="n">
        <v>0</v>
      </c>
      <c r="J52" s="34"/>
      <c r="K52" s="43" t="n">
        <f aca="false">SUM($B$52:$I$52)</f>
        <v>15.2860820250009</v>
      </c>
      <c r="L52" s="32" t="n">
        <f aca="false">SUM($B$52:$J$52)</f>
        <v>15.2860820250009</v>
      </c>
    </row>
    <row r="53" customFormat="false" ht="13.8" hidden="false" customHeight="false" outlineLevel="0" collapsed="false">
      <c r="A53" s="0" t="s">
        <v>116</v>
      </c>
      <c r="B53" s="33" t="n">
        <f aca="false">G$86+G$96+G$91+G$126+G$131+G$136</f>
        <v>45.9158304216872</v>
      </c>
      <c r="C53" s="33" t="n">
        <v>0</v>
      </c>
      <c r="D53" s="34" t="n">
        <v>0</v>
      </c>
      <c r="E53" s="34" t="n">
        <v>0</v>
      </c>
      <c r="F53" s="34" t="n">
        <v>0</v>
      </c>
      <c r="G53" s="34" t="n">
        <v>0</v>
      </c>
      <c r="H53" s="34" t="n">
        <v>0</v>
      </c>
      <c r="I53" s="34" t="n">
        <v>0</v>
      </c>
      <c r="J53" s="34"/>
      <c r="K53" s="43" t="n">
        <f aca="false">SUM($B$53:$I$53)</f>
        <v>45.9158304216872</v>
      </c>
      <c r="L53" s="32" t="n">
        <f aca="false">SUM($B$53:$J$53)</f>
        <v>45.9158304216872</v>
      </c>
    </row>
    <row r="54" customFormat="false" ht="13.8" hidden="false" customHeight="false" outlineLevel="0" collapsed="false">
      <c r="A54" s="36" t="s">
        <v>21</v>
      </c>
      <c r="C54" s="33" t="n">
        <f aca="false">G$106</f>
        <v>6.0856554433187</v>
      </c>
      <c r="D54" s="34" t="n">
        <v>0</v>
      </c>
      <c r="E54" s="34" t="n">
        <v>0</v>
      </c>
      <c r="F54" s="34" t="n">
        <v>0</v>
      </c>
      <c r="G54" s="34" t="n">
        <v>0</v>
      </c>
      <c r="H54" s="34" t="n">
        <v>0</v>
      </c>
      <c r="I54" s="34" t="n">
        <v>0</v>
      </c>
      <c r="J54" s="34" t="n">
        <f aca="false">G$165</f>
        <v>18.7763019051611</v>
      </c>
      <c r="K54" s="43" t="n">
        <f aca="false">SUM($B$54:$I$54)</f>
        <v>6.0856554433187</v>
      </c>
      <c r="L54" s="32" t="n">
        <f aca="false">SUM($B$54:$J$54)</f>
        <v>24.8619573484798</v>
      </c>
    </row>
    <row r="55" customFormat="false" ht="13.8" hidden="false" customHeight="false" outlineLevel="0" collapsed="false">
      <c r="A55" s="36" t="s">
        <v>117</v>
      </c>
      <c r="B55" s="33" t="n">
        <f aca="false">G$90</f>
        <v>0.8198850939047</v>
      </c>
      <c r="C55" s="30"/>
      <c r="D55" s="34" t="n">
        <v>0</v>
      </c>
      <c r="E55" s="34" t="n">
        <v>0</v>
      </c>
      <c r="F55" s="34" t="n">
        <v>0</v>
      </c>
      <c r="G55" s="34" t="n">
        <f aca="false">G$87</f>
        <v>1.6393777317023</v>
      </c>
      <c r="H55" s="34" t="n">
        <v>0</v>
      </c>
      <c r="I55" s="34" t="n">
        <v>0</v>
      </c>
      <c r="J55" s="34"/>
      <c r="K55" s="43" t="n">
        <f aca="false">SUM($B$55:$I$55)</f>
        <v>2.459262825607</v>
      </c>
      <c r="L55" s="32" t="n">
        <f aca="false">SUM($B$55:$J$55)</f>
        <v>2.459262825607</v>
      </c>
      <c r="N55" s="0" t="s">
        <v>128</v>
      </c>
    </row>
    <row r="56" customFormat="false" ht="13.8" hidden="false" customHeight="false" outlineLevel="0" collapsed="false">
      <c r="A56" s="36" t="s">
        <v>119</v>
      </c>
      <c r="B56" s="33" t="n">
        <f aca="false">SUM($B$49:$B$55)</f>
        <v>83.7004491262624</v>
      </c>
      <c r="C56" s="33" t="n">
        <f aca="false">SUM($C$49:$C$55)</f>
        <v>17.0963323242315</v>
      </c>
      <c r="D56" s="33" t="n">
        <f aca="false">SUM($D$49:$D$55)</f>
        <v>4.1344020716008</v>
      </c>
      <c r="E56" s="33" t="n">
        <f aca="false">SUM($E$49:$E$55)</f>
        <v>0</v>
      </c>
      <c r="F56" s="33" t="n">
        <f aca="false">SUM($F$49:$F$55)</f>
        <v>7.05997334566224</v>
      </c>
      <c r="G56" s="33" t="n">
        <f aca="false">SUM($G$49:$G$55)</f>
        <v>35.8627599344507</v>
      </c>
      <c r="H56" s="33" t="n">
        <f aca="false">SUM($H$49:$H$55)</f>
        <v>4.8071272723185</v>
      </c>
      <c r="I56" s="33" t="n">
        <f aca="false">SUM($I$49:$I$55)</f>
        <v>5.50612599237326</v>
      </c>
      <c r="J56" s="33" t="n">
        <f aca="false">SUM($J$49:$J$55)</f>
        <v>37.8420955237103</v>
      </c>
      <c r="K56" s="43" t="n">
        <f aca="false">SUM($B$56:$I$56)</f>
        <v>158.167170066899</v>
      </c>
      <c r="L56" s="32" t="n">
        <f aca="false">SUM($B$56:$J$56)</f>
        <v>196.00926559061</v>
      </c>
    </row>
    <row r="57" customFormat="false" ht="13.8" hidden="false" customHeight="false" outlineLevel="0" collapsed="false">
      <c r="A57" s="36" t="s">
        <v>120</v>
      </c>
      <c r="B57" s="33" t="n">
        <f aca="false">E$80*11.63</f>
        <v>44.0148890528076</v>
      </c>
      <c r="C57" s="33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/>
      <c r="K57" s="43" t="n">
        <f aca="false">SUM($B$57:$I$57)</f>
        <v>44.0148890528076</v>
      </c>
      <c r="L57" s="32" t="n">
        <f aca="false">SUM($B$57:$J$57)</f>
        <v>44.0148890528076</v>
      </c>
    </row>
    <row r="58" customFormat="false" ht="13.8" hidden="false" customHeight="false" outlineLevel="0" collapsed="false">
      <c r="A58" s="0" t="s">
        <v>113</v>
      </c>
      <c r="B58" s="34" t="n">
        <f aca="false">$B$56+$B$57</f>
        <v>127.71533817907</v>
      </c>
      <c r="C58" s="34" t="n">
        <f aca="false">$C$56+$C$57</f>
        <v>17.0963323242315</v>
      </c>
      <c r="D58" s="34" t="n">
        <f aca="false">$D$56+$D$57</f>
        <v>4.1344020716008</v>
      </c>
      <c r="E58" s="34" t="n">
        <f aca="false">$E$56+$E$57</f>
        <v>0</v>
      </c>
      <c r="F58" s="34" t="n">
        <f aca="false">$F$56+$F$57</f>
        <v>7.05997334566224</v>
      </c>
      <c r="G58" s="34" t="n">
        <f aca="false">$G$56+$G$57</f>
        <v>35.8627599344507</v>
      </c>
      <c r="H58" s="34" t="n">
        <f aca="false">$H$56+$H$57</f>
        <v>4.8071272723185</v>
      </c>
      <c r="I58" s="34" t="n">
        <f aca="false">$I$56+$I$57</f>
        <v>5.50612599237326</v>
      </c>
      <c r="J58" s="34" t="n">
        <f aca="false">$J$56+$J$57</f>
        <v>37.8420955237103</v>
      </c>
      <c r="K58" s="43" t="n">
        <f aca="false">SUM($B$58:$I$58)</f>
        <v>202.182059119707</v>
      </c>
      <c r="L58" s="32" t="n">
        <f aca="false">SUM($B$58:$J$58)</f>
        <v>240.024154643417</v>
      </c>
      <c r="M58" s="37"/>
    </row>
    <row r="59" customFormat="false" ht="13.8" hidden="false" customHeight="false" outlineLevel="0" collapsed="false">
      <c r="A59" s="0" t="s">
        <v>121</v>
      </c>
      <c r="B59" s="34"/>
      <c r="C59" s="34"/>
      <c r="D59" s="34"/>
      <c r="E59" s="34"/>
      <c r="F59" s="34"/>
      <c r="G59" s="34"/>
      <c r="H59" s="34"/>
      <c r="I59" s="34"/>
      <c r="J59" s="34"/>
      <c r="K59" s="38"/>
      <c r="L59" s="38"/>
    </row>
    <row r="60" customFormat="false" ht="13.8" hidden="false" customHeight="false" outlineLevel="0" collapsed="false">
      <c r="A60" s="39" t="s">
        <v>129</v>
      </c>
      <c r="B60" s="29" t="n">
        <f aca="false">B$49/$L49</f>
        <v>0.101303255133361</v>
      </c>
      <c r="C60" s="29" t="n">
        <f aca="false">C$49/$L49</f>
        <v>0.116670121351779</v>
      </c>
      <c r="D60" s="29" t="n">
        <f aca="false">D$49/$L49</f>
        <v>0.0527582715188842</v>
      </c>
      <c r="E60" s="29" t="n">
        <f aca="false">E$49/$L49</f>
        <v>0</v>
      </c>
      <c r="F60" s="29" t="n">
        <f aca="false">F$49/$L49</f>
        <v>0.0900908968784248</v>
      </c>
      <c r="G60" s="29" t="n">
        <f aca="false">G$49/$L49</f>
        <v>0.358045503060513</v>
      </c>
      <c r="H60" s="29" t="n">
        <f aca="false">H$49/$L49</f>
        <v>0.0510668388845805</v>
      </c>
      <c r="I60" s="29" t="n">
        <f aca="false">I$49/$L49</f>
        <v>0.0225227242196062</v>
      </c>
      <c r="J60" s="29" t="n">
        <f aca="false">J$49/$L49</f>
        <v>0.207542388952852</v>
      </c>
      <c r="K60" s="40"/>
      <c r="L60" s="40"/>
    </row>
    <row r="61" customFormat="false" ht="13.8" hidden="false" customHeight="false" outlineLevel="0" collapsed="false">
      <c r="A61" s="39"/>
      <c r="B61" s="29"/>
      <c r="C61" s="29"/>
      <c r="D61" s="29"/>
      <c r="E61" s="29"/>
      <c r="F61" s="29"/>
      <c r="G61" s="29"/>
      <c r="H61" s="29"/>
      <c r="I61" s="29"/>
      <c r="J61" s="29"/>
      <c r="K61" s="40"/>
      <c r="L61" s="40"/>
    </row>
    <row r="62" customFormat="false" ht="12.8" hidden="false" customHeight="false" outlineLevel="0" collapsed="false">
      <c r="A62" s="24" t="n">
        <v>2050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customFormat="false" ht="41.75" hidden="false" customHeight="false" outlineLevel="0" collapsed="false">
      <c r="A63" s="0" t="s">
        <v>96</v>
      </c>
      <c r="B63" s="25" t="s">
        <v>103</v>
      </c>
      <c r="C63" s="26" t="s">
        <v>104</v>
      </c>
      <c r="D63" s="27" t="s">
        <v>105</v>
      </c>
      <c r="E63" s="27" t="s">
        <v>106</v>
      </c>
      <c r="F63" s="0" t="s">
        <v>107</v>
      </c>
      <c r="G63" s="28" t="s">
        <v>108</v>
      </c>
      <c r="H63" s="28" t="s">
        <v>109</v>
      </c>
      <c r="I63" s="27" t="s">
        <v>110</v>
      </c>
      <c r="J63" s="27" t="s">
        <v>111</v>
      </c>
      <c r="K63" s="29" t="s">
        <v>112</v>
      </c>
      <c r="L63" s="29" t="s">
        <v>113</v>
      </c>
      <c r="M63" s="44" t="s">
        <v>130</v>
      </c>
      <c r="N63" s="44" t="s">
        <v>131</v>
      </c>
      <c r="R63" s="0" t="s">
        <v>132</v>
      </c>
      <c r="S63" s="0" t="s">
        <v>96</v>
      </c>
      <c r="T63" s="25" t="s">
        <v>103</v>
      </c>
      <c r="U63" s="26" t="s">
        <v>133</v>
      </c>
      <c r="V63" s="27" t="s">
        <v>105</v>
      </c>
      <c r="X63" s="28" t="s">
        <v>108</v>
      </c>
      <c r="Y63" s="27" t="s">
        <v>110</v>
      </c>
      <c r="Z63" s="29" t="s">
        <v>113</v>
      </c>
      <c r="AA63" s="0" t="s">
        <v>134</v>
      </c>
      <c r="AB63" s="0" t="s">
        <v>135</v>
      </c>
    </row>
    <row r="64" customFormat="false" ht="13.8" hidden="false" customHeight="false" outlineLevel="0" collapsed="false">
      <c r="A64" s="0" t="s">
        <v>19</v>
      </c>
      <c r="B64" s="30" t="n">
        <f aca="false">H$147</f>
        <v>0</v>
      </c>
      <c r="C64" s="30" t="n">
        <f aca="false">H$146</f>
        <v>0</v>
      </c>
      <c r="D64" s="30" t="n">
        <f aca="false">$H$104</f>
        <v>0</v>
      </c>
      <c r="E64" s="30"/>
      <c r="F64" s="30" t="n">
        <f aca="false">$H$105*0.8</f>
        <v>0</v>
      </c>
      <c r="G64" s="30" t="n">
        <f aca="false">$H$102</f>
        <v>0</v>
      </c>
      <c r="H64" s="30" t="n">
        <f aca="false">$H$103</f>
        <v>0</v>
      </c>
      <c r="I64" s="31" t="n">
        <f aca="false">$H$105*0.2</f>
        <v>0</v>
      </c>
      <c r="J64" s="31" t="e">
        <f aca="false">H$150</f>
        <v>#DIV/0!</v>
      </c>
      <c r="K64" s="32" t="n">
        <f aca="false">SUM($B$64:$I$64)</f>
        <v>0</v>
      </c>
      <c r="L64" s="32" t="e">
        <f aca="false">SUM($B$64:$J$64)</f>
        <v>#DIV/0!</v>
      </c>
      <c r="M64" s="45" t="n">
        <f aca="false">$K$64/$K$3-1</f>
        <v>-1</v>
      </c>
      <c r="N64" s="45" t="e">
        <f aca="false">$L$64/$L$3 -1</f>
        <v>#DIV/0!</v>
      </c>
      <c r="S64" s="0" t="s">
        <v>19</v>
      </c>
      <c r="T64" s="46" t="n">
        <v>4.316</v>
      </c>
      <c r="U64" s="46" t="n">
        <v>6.474</v>
      </c>
      <c r="V64" s="46" t="n">
        <v>21.58</v>
      </c>
      <c r="W64" s="46" t="n">
        <v>6.474</v>
      </c>
      <c r="X64" s="46" t="n">
        <v>2.158</v>
      </c>
      <c r="Y64" s="47" t="n">
        <v>2.158</v>
      </c>
      <c r="Z64" s="42" t="n">
        <v>43.16</v>
      </c>
      <c r="AA64" s="17" t="e">
        <f aca="false">$L$64</f>
        <v>#DIV/0!</v>
      </c>
      <c r="AB64" s="17" t="n">
        <v>50.5638470169684</v>
      </c>
    </row>
    <row r="65" customFormat="false" ht="13.8" hidden="false" customHeight="false" outlineLevel="0" collapsed="false">
      <c r="A65" s="0" t="s">
        <v>24</v>
      </c>
      <c r="B65" s="33" t="n">
        <f aca="false">H$157</f>
        <v>0.0596016532689676</v>
      </c>
      <c r="C65" s="30" t="n">
        <f aca="false">H$156</f>
        <v>1.86782254691405</v>
      </c>
      <c r="D65" s="34" t="n">
        <f aca="false">H$124</f>
        <v>0</v>
      </c>
      <c r="E65" s="31" t="n">
        <v>0</v>
      </c>
      <c r="F65" s="35" t="n">
        <v>0</v>
      </c>
      <c r="G65" s="33" t="n">
        <f aca="false">H$122</f>
        <v>0</v>
      </c>
      <c r="H65" s="33" t="n">
        <f aca="false">H$123</f>
        <v>0</v>
      </c>
      <c r="I65" s="31" t="n">
        <f aca="false">H$125</f>
        <v>0</v>
      </c>
      <c r="J65" s="31" t="n">
        <f aca="false">H$159</f>
        <v>2.80173382037107</v>
      </c>
      <c r="K65" s="32" t="n">
        <f aca="false">SUM($B$65:$I$65)</f>
        <v>1.92742420018302</v>
      </c>
      <c r="L65" s="32" t="n">
        <f aca="false">SUM($B$65:$J$65)</f>
        <v>4.72915802055409</v>
      </c>
      <c r="M65" s="45" t="n">
        <f aca="false">$K$65/$K$4-1</f>
        <v>-0.914854058019628</v>
      </c>
      <c r="N65" s="45" t="n">
        <f aca="false">$L$65/$L$4 -1</f>
        <v>-0.806503656356468</v>
      </c>
      <c r="O65" s="0" t="s">
        <v>127</v>
      </c>
      <c r="S65" s="0" t="s">
        <v>24</v>
      </c>
      <c r="T65" s="46" t="n">
        <v>2.49</v>
      </c>
      <c r="U65" s="46" t="n">
        <v>6.64</v>
      </c>
      <c r="V65" s="47" t="n">
        <v>0</v>
      </c>
      <c r="W65" s="47" t="n">
        <v>0</v>
      </c>
      <c r="X65" s="46" t="n">
        <v>3.32</v>
      </c>
      <c r="Y65" s="47" t="n">
        <v>4.15</v>
      </c>
      <c r="Z65" s="42" t="n">
        <v>16.6</v>
      </c>
      <c r="AA65" s="17" t="n">
        <f aca="false">$L$65</f>
        <v>4.72915802055409</v>
      </c>
      <c r="AB65" s="17" t="n">
        <v>16.7586685738249</v>
      </c>
    </row>
    <row r="66" customFormat="false" ht="13.8" hidden="false" customHeight="false" outlineLevel="0" collapsed="false">
      <c r="A66" s="0" t="s">
        <v>22</v>
      </c>
      <c r="B66" s="33" t="n">
        <f aca="false">H$111</f>
        <v>0</v>
      </c>
      <c r="C66" s="33" t="n">
        <v>0</v>
      </c>
      <c r="D66" s="34" t="n">
        <v>0</v>
      </c>
      <c r="E66" s="34" t="n">
        <v>0</v>
      </c>
      <c r="F66" s="34" t="n">
        <v>0</v>
      </c>
      <c r="G66" s="34" t="n">
        <f aca="false">H$112</f>
        <v>0</v>
      </c>
      <c r="H66" s="31" t="n">
        <f aca="false">H$115</f>
        <v>0</v>
      </c>
      <c r="I66" s="34" t="n">
        <v>0</v>
      </c>
      <c r="J66" s="34"/>
      <c r="K66" s="32" t="n">
        <f aca="false">SUM($B$66:$I$66)</f>
        <v>0</v>
      </c>
      <c r="L66" s="32" t="n">
        <f aca="false">SUM($B$66:$J$66)</f>
        <v>0</v>
      </c>
      <c r="M66" s="45" t="n">
        <f aca="false">$K$66/$K$5-1</f>
        <v>-1</v>
      </c>
      <c r="N66" s="45" t="n">
        <f aca="false">$L$66/$L$5 -1</f>
        <v>-1</v>
      </c>
      <c r="O66" s="0" t="s">
        <v>115</v>
      </c>
      <c r="S66" s="0" t="s">
        <v>22</v>
      </c>
      <c r="T66" s="46" t="n">
        <v>13.28</v>
      </c>
      <c r="U66" s="46" t="n">
        <v>0</v>
      </c>
      <c r="V66" s="47" t="n">
        <v>0</v>
      </c>
      <c r="W66" s="47" t="n">
        <v>0</v>
      </c>
      <c r="X66" s="47" t="n">
        <v>3.32</v>
      </c>
      <c r="Y66" s="47" t="n">
        <v>0</v>
      </c>
      <c r="Z66" s="42" t="n">
        <v>16.6</v>
      </c>
      <c r="AA66" s="17" t="n">
        <f aca="false">$L$66</f>
        <v>0</v>
      </c>
      <c r="AB66" s="17" t="n">
        <v>14.1583777473564</v>
      </c>
    </row>
    <row r="67" customFormat="false" ht="13.8" hidden="false" customHeight="false" outlineLevel="0" collapsed="false">
      <c r="A67" s="0" t="s">
        <v>23</v>
      </c>
      <c r="B67" s="33" t="n">
        <f aca="false">H$116</f>
        <v>0</v>
      </c>
      <c r="C67" s="33" t="n">
        <v>0</v>
      </c>
      <c r="D67" s="34" t="n">
        <v>0</v>
      </c>
      <c r="E67" s="34" t="n">
        <v>0</v>
      </c>
      <c r="F67" s="34" t="n">
        <v>0</v>
      </c>
      <c r="G67" s="34" t="n">
        <v>0</v>
      </c>
      <c r="H67" s="34" t="n">
        <v>0</v>
      </c>
      <c r="I67" s="34" t="n">
        <v>0</v>
      </c>
      <c r="J67" s="34"/>
      <c r="K67" s="32" t="n">
        <f aca="false">SUM($B$67:$I$67)</f>
        <v>0</v>
      </c>
      <c r="L67" s="32" t="n">
        <f aca="false">SUM($B$67:$J$67)</f>
        <v>0</v>
      </c>
      <c r="M67" s="45" t="n">
        <f aca="false">$K$67/$K$6-1</f>
        <v>-1</v>
      </c>
      <c r="N67" s="45" t="n">
        <f aca="false">$L$67/$L$6 -1</f>
        <v>-1</v>
      </c>
      <c r="S67" s="36" t="s">
        <v>136</v>
      </c>
      <c r="T67" s="46" t="n">
        <v>80</v>
      </c>
      <c r="U67" s="46" t="n">
        <v>0</v>
      </c>
      <c r="V67" s="47" t="n">
        <v>0</v>
      </c>
      <c r="W67" s="47" t="n">
        <v>0</v>
      </c>
      <c r="X67" s="47" t="n">
        <v>0</v>
      </c>
      <c r="Y67" s="47" t="n">
        <v>0</v>
      </c>
      <c r="Z67" s="42" t="n">
        <v>90</v>
      </c>
      <c r="AA67" s="17" t="n">
        <f aca="false">$L$67+$L$68+$L$69+$L$70</f>
        <v>24.5354135888202</v>
      </c>
      <c r="AB67" s="17" t="n">
        <v>82.2993773756886</v>
      </c>
    </row>
    <row r="68" customFormat="false" ht="13.8" hidden="false" customHeight="false" outlineLevel="0" collapsed="false">
      <c r="A68" s="0" t="s">
        <v>116</v>
      </c>
      <c r="B68" s="33" t="n">
        <f aca="false">H$86+H$91+H$96+H$126+H$131+H$136</f>
        <v>0</v>
      </c>
      <c r="C68" s="33" t="n">
        <v>0</v>
      </c>
      <c r="D68" s="34" t="n">
        <v>0</v>
      </c>
      <c r="E68" s="34" t="n">
        <v>0</v>
      </c>
      <c r="F68" s="34" t="n">
        <v>0</v>
      </c>
      <c r="G68" s="34" t="n">
        <v>0</v>
      </c>
      <c r="H68" s="34" t="n">
        <v>0</v>
      </c>
      <c r="I68" s="34" t="n">
        <v>0</v>
      </c>
      <c r="J68" s="34"/>
      <c r="K68" s="32" t="n">
        <f aca="false">SUM($B$68:$I$68)</f>
        <v>0</v>
      </c>
      <c r="L68" s="32" t="n">
        <f aca="false">SUM($B$68:$J$68)</f>
        <v>0</v>
      </c>
      <c r="M68" s="45" t="n">
        <f aca="false">$K$68/$K$7-1</f>
        <v>-1</v>
      </c>
      <c r="N68" s="45" t="n">
        <f aca="false">$L$68/$L$7 -1</f>
        <v>-1</v>
      </c>
      <c r="S68" s="0" t="s">
        <v>119</v>
      </c>
      <c r="T68" s="17" t="n">
        <f aca="false">SUM($T$64:$T$67)</f>
        <v>100.086</v>
      </c>
      <c r="U68" s="17" t="n">
        <f aca="false">SUM($U$64:$U$67)</f>
        <v>13.114</v>
      </c>
      <c r="V68" s="17" t="n">
        <f aca="false">SUM($V$64:$V$67)</f>
        <v>21.58</v>
      </c>
      <c r="W68" s="17" t="n">
        <f aca="false">SUM($W$64:$W$67)</f>
        <v>6.474</v>
      </c>
      <c r="X68" s="17" t="n">
        <f aca="false">SUM($X$64:$X$67)</f>
        <v>8.798</v>
      </c>
      <c r="Y68" s="17" t="n">
        <f aca="false">SUM($Y$64:$Y$67)</f>
        <v>6.308</v>
      </c>
      <c r="Z68" s="17" t="n">
        <f aca="false">SUM($Z$64:$Z$67)</f>
        <v>166.36</v>
      </c>
      <c r="AA68" s="17" t="e">
        <f aca="false">L$71</f>
        <v>#DIV/0!</v>
      </c>
      <c r="AB68" s="17" t="n">
        <v>163.780270713838</v>
      </c>
    </row>
    <row r="69" customFormat="false" ht="13.8" hidden="false" customHeight="false" outlineLevel="0" collapsed="false">
      <c r="A69" s="36" t="s">
        <v>21</v>
      </c>
      <c r="C69" s="33" t="n">
        <f aca="false">H$106</f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f aca="false">H$165</f>
        <v>24.5354135888202</v>
      </c>
      <c r="K69" s="32" t="n">
        <f aca="false">SUM($B$69:$I$69)</f>
        <v>0</v>
      </c>
      <c r="L69" s="32" t="n">
        <f aca="false">SUM($B$69:$J$69)</f>
        <v>24.5354135888202</v>
      </c>
      <c r="M69" s="45" t="n">
        <f aca="false">$K$69/$K$8-1</f>
        <v>-1</v>
      </c>
      <c r="N69" s="45" t="n">
        <f aca="false">$L$69/$L$8 -1</f>
        <v>0.374055683025387</v>
      </c>
    </row>
    <row r="70" customFormat="false" ht="13.8" hidden="false" customHeight="false" outlineLevel="0" collapsed="false">
      <c r="A70" s="36" t="s">
        <v>117</v>
      </c>
      <c r="B70" s="33" t="n">
        <f aca="false">H$90</f>
        <v>0</v>
      </c>
      <c r="C70" s="30"/>
      <c r="D70" s="34" t="n">
        <v>0</v>
      </c>
      <c r="E70" s="34" t="n">
        <v>0</v>
      </c>
      <c r="F70" s="34" t="n">
        <v>0</v>
      </c>
      <c r="G70" s="34" t="n">
        <f aca="false">H$87</f>
        <v>0</v>
      </c>
      <c r="H70" s="34" t="n">
        <v>0</v>
      </c>
      <c r="I70" s="34" t="n">
        <v>0</v>
      </c>
      <c r="J70" s="34"/>
      <c r="K70" s="32" t="n">
        <f aca="false">SUM($B$70:$I$70)</f>
        <v>0</v>
      </c>
      <c r="L70" s="32" t="n">
        <f aca="false">SUM($B$70:$J$70)</f>
        <v>0</v>
      </c>
      <c r="M70" s="45" t="n">
        <f aca="false">$K$70/$K$9-1</f>
        <v>-1</v>
      </c>
      <c r="N70" s="45" t="n">
        <f aca="false">$L$70/$L$9 -1</f>
        <v>-1</v>
      </c>
      <c r="O70" s="0" t="s">
        <v>128</v>
      </c>
    </row>
    <row r="71" customFormat="false" ht="13.8" hidden="false" customHeight="false" outlineLevel="0" collapsed="false">
      <c r="A71" s="36" t="s">
        <v>119</v>
      </c>
      <c r="B71" s="33" t="n">
        <f aca="false">SUM($B$64:$B$70)</f>
        <v>0.0596016532689676</v>
      </c>
      <c r="C71" s="33" t="n">
        <f aca="false">SUM($C$64:$C$70)</f>
        <v>1.86782254691405</v>
      </c>
      <c r="D71" s="33" t="n">
        <f aca="false">SUM($D$64:$D$70)</f>
        <v>0</v>
      </c>
      <c r="E71" s="33" t="n">
        <f aca="false">SUM($E$64:$E$70)</f>
        <v>0</v>
      </c>
      <c r="F71" s="33" t="n">
        <f aca="false">SUM($F$64:$F$70)</f>
        <v>0</v>
      </c>
      <c r="G71" s="33" t="n">
        <f aca="false">SUM($G$64:$G$70)</f>
        <v>0</v>
      </c>
      <c r="H71" s="33" t="n">
        <f aca="false">SUM($H$64:$H$70)</f>
        <v>0</v>
      </c>
      <c r="I71" s="33" t="n">
        <f aca="false">SUM($I$64:$I$70)</f>
        <v>0</v>
      </c>
      <c r="J71" s="33" t="e">
        <f aca="false">SUM($J$64:$J$70)</f>
        <v>#DIV/0!</v>
      </c>
      <c r="K71" s="32" t="n">
        <f aca="false">SUM($B$71:$I$71)</f>
        <v>1.92742420018302</v>
      </c>
      <c r="L71" s="32" t="e">
        <f aca="false">SUM($B$71:$J$71)</f>
        <v>#DIV/0!</v>
      </c>
      <c r="M71" s="45" t="n">
        <f aca="false">$K$71/$K$10-1</f>
        <v>-0.991269913761221</v>
      </c>
      <c r="N71" s="45" t="e">
        <f aca="false">$L$71/$L$10 -1</f>
        <v>#DIV/0!</v>
      </c>
    </row>
    <row r="72" customFormat="false" ht="13.8" hidden="false" customHeight="false" outlineLevel="0" collapsed="false">
      <c r="A72" s="36" t="s">
        <v>120</v>
      </c>
      <c r="B72" s="33" t="n">
        <f aca="false">F$80*11.63</f>
        <v>65.4038097722956</v>
      </c>
      <c r="C72" s="33" t="n">
        <v>0</v>
      </c>
      <c r="D72" s="34" t="n">
        <v>0</v>
      </c>
      <c r="E72" s="34" t="n">
        <v>0</v>
      </c>
      <c r="F72" s="34" t="n">
        <v>0</v>
      </c>
      <c r="G72" s="34" t="n">
        <v>0</v>
      </c>
      <c r="H72" s="34" t="n">
        <v>0</v>
      </c>
      <c r="I72" s="34" t="n">
        <v>0</v>
      </c>
      <c r="J72" s="34"/>
      <c r="K72" s="32" t="n">
        <f aca="false">SUM($B$72:$I$72)</f>
        <v>65.4038097722956</v>
      </c>
      <c r="L72" s="32" t="n">
        <f aca="false">SUM($B$72:$J$72)</f>
        <v>65.4038097722956</v>
      </c>
      <c r="M72" s="45" t="n">
        <f aca="false">$K$72/$K$11-1</f>
        <v>1.36285850655065</v>
      </c>
      <c r="N72" s="45" t="n">
        <f aca="false">$L$72/$L$11 -1</f>
        <v>1.36285850655065</v>
      </c>
      <c r="S72" s="36"/>
      <c r="T72" s="33"/>
      <c r="U72" s="33"/>
      <c r="V72" s="34"/>
      <c r="W72" s="34"/>
      <c r="X72" s="34"/>
      <c r="Y72" s="34"/>
      <c r="Z72" s="38"/>
    </row>
    <row r="73" customFormat="false" ht="13.8" hidden="false" customHeight="false" outlineLevel="0" collapsed="false">
      <c r="A73" s="0" t="s">
        <v>113</v>
      </c>
      <c r="B73" s="34" t="n">
        <f aca="false">$B$71+$B$72</f>
        <v>65.4634114255645</v>
      </c>
      <c r="C73" s="34" t="n">
        <f aca="false">$C$71+$C$72</f>
        <v>1.86782254691405</v>
      </c>
      <c r="D73" s="34" t="n">
        <f aca="false">$D$71+$D$72</f>
        <v>0</v>
      </c>
      <c r="E73" s="34" t="n">
        <f aca="false">$E$71+$E$72</f>
        <v>0</v>
      </c>
      <c r="F73" s="34" t="n">
        <f aca="false">$F$71+$F$72</f>
        <v>0</v>
      </c>
      <c r="G73" s="34" t="n">
        <f aca="false">$G$71+$G$72</f>
        <v>0</v>
      </c>
      <c r="H73" s="34" t="n">
        <f aca="false">$H$71+$H$72</f>
        <v>0</v>
      </c>
      <c r="I73" s="34" t="n">
        <f aca="false">$I$71+$I$72</f>
        <v>0</v>
      </c>
      <c r="J73" s="34" t="e">
        <f aca="false">$J$71+$J$72</f>
        <v>#DIV/0!</v>
      </c>
      <c r="K73" s="32" t="n">
        <f aca="false">SUM($B$73:$I$73)</f>
        <v>67.3312339724786</v>
      </c>
      <c r="L73" s="32" t="e">
        <f aca="false">SUM($B$73:$J$73)</f>
        <v>#DIV/0!</v>
      </c>
      <c r="M73" s="45" t="n">
        <f aca="false">$K$73/$K$12-1</f>
        <v>-0.729005157307649</v>
      </c>
      <c r="N73" s="45" t="e">
        <f aca="false">$L$73/$L$12 -1</f>
        <v>#DIV/0!</v>
      </c>
      <c r="T73" s="34"/>
      <c r="U73" s="34"/>
      <c r="V73" s="34"/>
      <c r="W73" s="34"/>
      <c r="X73" s="34"/>
      <c r="Y73" s="34"/>
      <c r="Z73" s="38"/>
    </row>
    <row r="74" customFormat="false" ht="13.8" hidden="false" customHeight="false" outlineLevel="0" collapsed="false">
      <c r="A74" s="0" t="s">
        <v>121</v>
      </c>
      <c r="B74" s="34"/>
      <c r="C74" s="34"/>
      <c r="D74" s="34"/>
      <c r="E74" s="34"/>
      <c r="F74" s="34"/>
      <c r="G74" s="34"/>
      <c r="H74" s="34"/>
      <c r="I74" s="34"/>
      <c r="J74" s="34"/>
      <c r="K74" s="38"/>
      <c r="L74" s="38"/>
      <c r="S74" s="34"/>
      <c r="T74" s="34"/>
      <c r="U74" s="34"/>
      <c r="V74" s="34"/>
      <c r="W74" s="34"/>
      <c r="X74" s="34"/>
      <c r="Y74" s="38"/>
    </row>
    <row r="75" customFormat="false" ht="13.8" hidden="false" customHeight="false" outlineLevel="0" collapsed="false">
      <c r="A75" s="39" t="s">
        <v>122</v>
      </c>
      <c r="B75" s="29" t="e">
        <f aca="false">B$73/$L73</f>
        <v>#DIV/0!</v>
      </c>
      <c r="C75" s="29" t="e">
        <f aca="false">C$73/$L73</f>
        <v>#DIV/0!</v>
      </c>
      <c r="D75" s="29" t="e">
        <f aca="false">D$73/$L73</f>
        <v>#DIV/0!</v>
      </c>
      <c r="E75" s="29" t="e">
        <f aca="false">E$73/$L73</f>
        <v>#DIV/0!</v>
      </c>
      <c r="F75" s="29" t="e">
        <f aca="false">F$73/$L73</f>
        <v>#DIV/0!</v>
      </c>
      <c r="G75" s="29" t="e">
        <f aca="false">G$73/$L73</f>
        <v>#DIV/0!</v>
      </c>
      <c r="H75" s="29" t="e">
        <f aca="false">H$73/$L73</f>
        <v>#DIV/0!</v>
      </c>
      <c r="I75" s="29" t="e">
        <f aca="false">I$73/$L73</f>
        <v>#DIV/0!</v>
      </c>
      <c r="J75" s="29" t="e">
        <f aca="false">J$73/$L73</f>
        <v>#DIV/0!</v>
      </c>
      <c r="K75" s="29"/>
      <c r="L75" s="29" t="e">
        <f aca="false">L$73/$L73</f>
        <v>#DIV/0!</v>
      </c>
      <c r="R75" s="39"/>
      <c r="S75" s="29"/>
      <c r="T75" s="29"/>
      <c r="U75" s="29"/>
      <c r="V75" s="29"/>
      <c r="W75" s="29"/>
      <c r="X75" s="29"/>
      <c r="Y75" s="40"/>
    </row>
    <row r="76" customFormat="false" ht="13.8" hidden="false" customHeight="false" outlineLevel="0" collapsed="false">
      <c r="A76" s="39"/>
      <c r="B76" s="29"/>
      <c r="C76" s="29"/>
      <c r="D76" s="29"/>
      <c r="E76" s="29"/>
      <c r="F76" s="29"/>
      <c r="G76" s="29"/>
      <c r="H76" s="29"/>
      <c r="I76" s="29"/>
      <c r="J76" s="29"/>
      <c r="K76" s="40"/>
      <c r="L76" s="40"/>
      <c r="S76" s="48"/>
      <c r="T76" s="48"/>
      <c r="U76" s="48"/>
      <c r="V76" s="49"/>
      <c r="W76" s="48"/>
      <c r="X76" s="49"/>
      <c r="Y76" s="50"/>
    </row>
    <row r="78" s="51" customFormat="true" ht="12.8" hidden="false" customHeight="false" outlineLevel="0" collapsed="false">
      <c r="A78" s="51" t="s">
        <v>137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138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r="83" s="52" customFormat="true" ht="12.8" hidden="false" customHeight="false" outlineLevel="0" collapsed="false">
      <c r="A83" s="52" t="s">
        <v>139</v>
      </c>
    </row>
    <row r="85" customFormat="false" ht="13.4" hidden="false" customHeight="false" outlineLevel="0" collapsed="false">
      <c r="A85" s="53" t="s">
        <v>1</v>
      </c>
      <c r="B85" s="53" t="s">
        <v>2</v>
      </c>
      <c r="C85" s="53" t="s">
        <v>3</v>
      </c>
      <c r="D85" s="53" t="s">
        <v>4</v>
      </c>
      <c r="E85" s="53" t="s">
        <v>5</v>
      </c>
      <c r="F85" s="53" t="s">
        <v>6</v>
      </c>
      <c r="G85" s="53" t="s">
        <v>7</v>
      </c>
      <c r="H85" s="53" t="s">
        <v>8</v>
      </c>
      <c r="K85" s="53" t="s">
        <v>3</v>
      </c>
      <c r="L85" s="53" t="s">
        <v>4</v>
      </c>
      <c r="M85" s="53" t="s">
        <v>5</v>
      </c>
      <c r="N85" s="53" t="s">
        <v>6</v>
      </c>
      <c r="O85" s="53" t="s">
        <v>7</v>
      </c>
      <c r="P85" s="53" t="s">
        <v>8</v>
      </c>
    </row>
    <row r="86" customFormat="false" ht="13.4" hidden="false" customHeight="false" outlineLevel="0" collapsed="false">
      <c r="A86" s="54" t="str">
        <f aca="false">Conso_energie_usage!B$2</f>
        <v>Autre</v>
      </c>
      <c r="B86" s="54" t="str">
        <f aca="false">Conso_energie_usage!C$2</f>
        <v>Electricité</v>
      </c>
      <c r="C86" s="54" t="n">
        <f aca="false">Conso_energie_usage!D$2</f>
        <v>6.0791570898897</v>
      </c>
      <c r="D86" s="54" t="n">
        <f aca="false">Conso_energie_usage!E$2</f>
        <v>8.8789881517377</v>
      </c>
      <c r="E86" s="54" t="n">
        <f aca="false">Conso_energie_usage!F$2</f>
        <v>10.6077630130942</v>
      </c>
      <c r="F86" s="54" t="n">
        <f aca="false">Conso_energie_usage!G$2</f>
        <v>11.4793870104113</v>
      </c>
      <c r="G86" s="54" t="n">
        <f aca="false">Conso_energie_usage!H$2</f>
        <v>12.1456584550196</v>
      </c>
      <c r="H86" s="54" t="n">
        <f aca="false">Conso_energie_usage!I$2</f>
        <v>0</v>
      </c>
      <c r="J86" s="4" t="s">
        <v>12</v>
      </c>
      <c r="K86" s="0" t="n">
        <f aca="false">SUMIFS($C86:$C140,A$86:A$140,J86)</f>
        <v>15.303179490221</v>
      </c>
      <c r="L86" s="0" t="n">
        <f aca="false">SUMIFS($D86:$D140,A$86:A$140,J86)</f>
        <v>16.129078394223</v>
      </c>
      <c r="M86" s="0" t="n">
        <f aca="false">SUMIFS($E86:$E140,A$86:A$140,J86)</f>
        <v>16.614696511943</v>
      </c>
      <c r="N86" s="0" t="n">
        <f aca="false">SUMIFS($F86:$F140,A$86:A$140,J86)</f>
        <v>16.3873849795737</v>
      </c>
      <c r="O86" s="0" t="n">
        <f aca="false">SUMIFS($G86:$G140,A$86:A$140,J86)</f>
        <v>16.1811620654883</v>
      </c>
      <c r="P86" s="0" t="n">
        <f aca="false">SUMIFS($H86:$H140,A$86:A$140,J86)</f>
        <v>0</v>
      </c>
    </row>
    <row r="87" customFormat="false" ht="13.4" hidden="false" customHeight="false" outlineLevel="0" collapsed="false">
      <c r="A87" s="54" t="str">
        <f aca="false">Conso_energie_usage!B$3</f>
        <v>Autre</v>
      </c>
      <c r="B87" s="54" t="str">
        <f aca="false">Conso_energie_usage!C$3</f>
        <v>Gaz</v>
      </c>
      <c r="C87" s="54" t="n">
        <f aca="false">Conso_energie_usage!D$3</f>
        <v>3.0083180403482</v>
      </c>
      <c r="D87" s="54" t="n">
        <f aca="false">Conso_energie_usage!E$3</f>
        <v>2.5572921097845</v>
      </c>
      <c r="E87" s="54" t="n">
        <f aca="false">Conso_energie_usage!F$3</f>
        <v>2.2363983402126</v>
      </c>
      <c r="F87" s="54" t="n">
        <f aca="false">Conso_energie_usage!G$3</f>
        <v>1.9118461930181</v>
      </c>
      <c r="G87" s="54" t="n">
        <f aca="false">Conso_energie_usage!H$3</f>
        <v>1.6393777317023</v>
      </c>
      <c r="H87" s="54" t="n">
        <f aca="false">Conso_energie_usage!I$3</f>
        <v>0</v>
      </c>
      <c r="J87" s="4" t="s">
        <v>15</v>
      </c>
      <c r="K87" s="0" t="n">
        <f aca="false">SUMIFS($C86:$C140,A$86:A$140,J87)</f>
        <v>4.9206550760369</v>
      </c>
      <c r="L87" s="0" t="n">
        <f aca="false">SUMIFS($D86:$D140,A$86:A$140,J87)</f>
        <v>5.6582719124568</v>
      </c>
      <c r="M87" s="0" t="n">
        <f aca="false">SUMIFS($E86:$E140,A$86:A$140,J87)</f>
        <v>5.6704361913304</v>
      </c>
      <c r="N87" s="0" t="n">
        <f aca="false">SUMIFS($F86:$F140,A$86:A$140,J87)</f>
        <v>5.5597527848917</v>
      </c>
      <c r="O87" s="0" t="n">
        <f aca="false">SUMIFS($G86:$G140,A$86:A$140,J87)</f>
        <v>5.3703796828724</v>
      </c>
      <c r="P87" s="0" t="n">
        <f aca="false">SUMIFS($H86:$H140,A$86:A$140,J87)</f>
        <v>0</v>
      </c>
    </row>
    <row r="88" customFormat="false" ht="13.4" hidden="false" customHeight="false" outlineLevel="0" collapsed="false">
      <c r="A88" s="54" t="str">
        <f aca="false">Conso_energie_usage!B$4</f>
        <v>Autre</v>
      </c>
      <c r="B88" s="54" t="str">
        <f aca="false">Conso_energie_usage!C$4</f>
        <v>Fioul</v>
      </c>
      <c r="C88" s="54" t="n">
        <f aca="false">Conso_energie_usage!D$4</f>
        <v>4.7065148885455</v>
      </c>
      <c r="D88" s="54" t="n">
        <f aca="false">Conso_energie_usage!E$4</f>
        <v>3.4061092111071</v>
      </c>
      <c r="E88" s="54" t="n">
        <f aca="false">Conso_energie_usage!F$4</f>
        <v>2.6453673090922</v>
      </c>
      <c r="F88" s="54" t="n">
        <f aca="false">Conso_energie_usage!G$4</f>
        <v>2.0369195214986</v>
      </c>
      <c r="G88" s="54" t="n">
        <f aca="false">Conso_energie_usage!H$4</f>
        <v>1.5762407848617</v>
      </c>
      <c r="H88" s="54" t="n">
        <f aca="false">Conso_energie_usage!I$4</f>
        <v>0</v>
      </c>
      <c r="J88" s="4" t="s">
        <v>17</v>
      </c>
      <c r="K88" s="0" t="n">
        <f aca="false">SUMIFS($C86:$C140,A$86:A$140,J88)</f>
        <v>9.1684083833807</v>
      </c>
      <c r="L88" s="0" t="n">
        <f aca="false">SUMIFS($D86:$D140,A$86:A$140,J88)</f>
        <v>10.5406316064033</v>
      </c>
      <c r="M88" s="0" t="n">
        <f aca="false">SUMIFS($E86:$E140,A$86:A$140,J88)</f>
        <v>11.47468879642</v>
      </c>
      <c r="N88" s="0" t="n">
        <f aca="false">SUMIFS($F86:$F140,A$86:A$140,J88)</f>
        <v>10.6625240828469</v>
      </c>
      <c r="O88" s="0" t="n">
        <f aca="false">SUMIFS($G86:$G140,A$86:A$140,J88)</f>
        <v>9.9237796023039</v>
      </c>
      <c r="P88" s="0" t="n">
        <f aca="false">SUMIFS($H86:$H140,A$86:A$140,J88)</f>
        <v>0</v>
      </c>
    </row>
    <row r="89" customFormat="false" ht="13.4" hidden="false" customHeight="false" outlineLevel="0" collapsed="false">
      <c r="A89" s="54" t="str">
        <f aca="false">Conso_energie_usage!B$5</f>
        <v>Autre</v>
      </c>
      <c r="B89" s="54" t="str">
        <f aca="false">Conso_energie_usage!C$5</f>
        <v>Urbain</v>
      </c>
      <c r="C89" s="54" t="n">
        <f aca="false">Conso_energie_usage!D$5</f>
        <v>0</v>
      </c>
      <c r="D89" s="54" t="n">
        <f aca="false">Conso_energie_usage!E$5</f>
        <v>0</v>
      </c>
      <c r="E89" s="54" t="n">
        <f aca="false">Conso_energie_usage!F$5</f>
        <v>0</v>
      </c>
      <c r="F89" s="54" t="n">
        <f aca="false">Conso_energie_usage!G$5</f>
        <v>0</v>
      </c>
      <c r="G89" s="54" t="n">
        <f aca="false">Conso_energie_usage!H$5</f>
        <v>0</v>
      </c>
      <c r="H89" s="54" t="n">
        <f aca="false">Conso_energie_usage!I$5</f>
        <v>0</v>
      </c>
      <c r="J89" s="4" t="s">
        <v>19</v>
      </c>
      <c r="K89" s="0" t="n">
        <f aca="false">SUMIFS($C86:$C140,A$86:A$140,J89)</f>
        <v>111.71019013645</v>
      </c>
      <c r="L89" s="0" t="n">
        <f aca="false">SUMIFS($D86:$D140,A$86:A$140,J89)</f>
        <v>105.066948241968</v>
      </c>
      <c r="M89" s="0" t="n">
        <f aca="false">SUMIFS($E86:$E140,A$86:A$140,J89)</f>
        <v>90.2456265447566</v>
      </c>
      <c r="N89" s="0" t="n">
        <f aca="false">SUMIFS($F86:$F140,A$86:A$140,J89)</f>
        <v>75.9254514085453</v>
      </c>
      <c r="O89" s="0" t="n">
        <f aca="false">SUMIFS($G86:$G140,A$86:A$140,J89)</f>
        <v>62.1009425526086</v>
      </c>
      <c r="P89" s="0" t="n">
        <f aca="false">SUMIFS($H86:$H140,A$86:A$140,J89)</f>
        <v>0</v>
      </c>
    </row>
    <row r="90" customFormat="false" ht="14.9" hidden="false" customHeight="false" outlineLevel="0" collapsed="false">
      <c r="A90" s="54" t="str">
        <f aca="false">Conso_energie_usage!B$6</f>
        <v>Autre</v>
      </c>
      <c r="B90" s="54" t="str">
        <f aca="false">Conso_energie_usage!C$6</f>
        <v>Autres</v>
      </c>
      <c r="C90" s="54" t="n">
        <f aca="false">Conso_energie_usage!D$6</f>
        <v>1.5091894714376</v>
      </c>
      <c r="D90" s="54" t="n">
        <f aca="false">Conso_energie_usage!E$6</f>
        <v>1.2866889215937</v>
      </c>
      <c r="E90" s="54" t="n">
        <f aca="false">Conso_energie_usage!F$6</f>
        <v>1.125167849544</v>
      </c>
      <c r="F90" s="54" t="n">
        <f aca="false">Conso_energie_usage!G$6</f>
        <v>0.9592322546457</v>
      </c>
      <c r="G90" s="54" t="n">
        <f aca="false">Conso_energie_usage!H$6</f>
        <v>0.8198850939047</v>
      </c>
      <c r="H90" s="54" t="n">
        <f aca="false">Conso_energie_usage!I$6</f>
        <v>0</v>
      </c>
      <c r="J90" s="4" t="s">
        <v>21</v>
      </c>
      <c r="K90" s="0" t="n">
        <f aca="false">SUMIFS($C86:$C140,A$86:A$140,J90)</f>
        <v>5.4238186881371</v>
      </c>
      <c r="L90" s="0" t="n">
        <f aca="false">SUMIFS($D86:$D140,A$86:A$140,J90)</f>
        <v>5.9124410470313</v>
      </c>
      <c r="M90" s="0" t="n">
        <f aca="false">SUMIFS($E86:$E140,A$86:A$140,J90)</f>
        <v>6.1479590067274</v>
      </c>
      <c r="N90" s="0" t="n">
        <f aca="false">SUMIFS($F86:$F140,A$86:A$140,J90)</f>
        <v>6.0004692508741</v>
      </c>
      <c r="O90" s="0" t="n">
        <f aca="false">SUMIFS($G86:$G140,A$86:A$140,J90)</f>
        <v>6.0856554433187</v>
      </c>
      <c r="P90" s="0" t="n">
        <f aca="false">SUMIFS($H86:$H140,A$86:A$140,J90)</f>
        <v>0</v>
      </c>
    </row>
    <row r="91" customFormat="false" ht="13.4" hidden="false" customHeight="false" outlineLevel="0" collapsed="false">
      <c r="A91" s="54" t="str">
        <f aca="false">Conso_energie_usage!B$7</f>
        <v>Auxiliaires</v>
      </c>
      <c r="B91" s="54" t="str">
        <f aca="false">Conso_energie_usage!C$7</f>
        <v>Electricité</v>
      </c>
      <c r="C91" s="54" t="n">
        <f aca="false">Conso_energie_usage!D$7</f>
        <v>4.9206550760369</v>
      </c>
      <c r="D91" s="54" t="n">
        <f aca="false">Conso_energie_usage!E$7</f>
        <v>5.6582719124568</v>
      </c>
      <c r="E91" s="54" t="n">
        <f aca="false">Conso_energie_usage!F$7</f>
        <v>5.6704361913304</v>
      </c>
      <c r="F91" s="54" t="n">
        <f aca="false">Conso_energie_usage!G$7</f>
        <v>5.5597527848917</v>
      </c>
      <c r="G91" s="54" t="n">
        <f aca="false">Conso_energie_usage!H$7</f>
        <v>5.3703796828724</v>
      </c>
      <c r="H91" s="54" t="n">
        <f aca="false">Conso_energie_usage!I$7</f>
        <v>0</v>
      </c>
      <c r="J91" s="4" t="s">
        <v>22</v>
      </c>
      <c r="K91" s="0" t="n">
        <f aca="false">SUMIFS($C86:$C140,A$86:A$140,J91)</f>
        <v>13.7919529816168</v>
      </c>
      <c r="L91" s="0" t="n">
        <f aca="false">SUMIFS($D86:$D140,A$86:A$140,J91)</f>
        <v>14.4988285752607</v>
      </c>
      <c r="M91" s="0" t="n">
        <f aca="false">SUMIFS($E86:$E140,A$86:A$140,J91)</f>
        <v>15.2452536577745</v>
      </c>
      <c r="N91" s="0" t="n">
        <f aca="false">SUMIFS($F86:$F140,A$86:A$140,J91)</f>
        <v>15.1231528570069</v>
      </c>
      <c r="O91" s="0" t="n">
        <f aca="false">SUMIFS($G86:$G140,A$86:A$140,J91)</f>
        <v>15.0112591748162</v>
      </c>
      <c r="P91" s="0" t="n">
        <f aca="false">SUMIFS($H86:$H140,A$86:A$140,J91)</f>
        <v>0</v>
      </c>
    </row>
    <row r="92" customFormat="false" ht="13.4" hidden="false" customHeight="false" outlineLevel="0" collapsed="false">
      <c r="A92" s="54" t="str">
        <f aca="false">Conso_energie_usage!B$8</f>
        <v>Auxiliaires</v>
      </c>
      <c r="B92" s="54" t="str">
        <f aca="false">Conso_energie_usage!C$8</f>
        <v>Gaz</v>
      </c>
      <c r="C92" s="54" t="n">
        <f aca="false">Conso_energie_usage!D$8</f>
        <v>0</v>
      </c>
      <c r="D92" s="54" t="n">
        <f aca="false">Conso_energie_usage!E$8</f>
        <v>0</v>
      </c>
      <c r="E92" s="54" t="n">
        <f aca="false">Conso_energie_usage!F$8</f>
        <v>0</v>
      </c>
      <c r="F92" s="54" t="n">
        <f aca="false">Conso_energie_usage!G$8</f>
        <v>0</v>
      </c>
      <c r="G92" s="54" t="n">
        <f aca="false">Conso_energie_usage!H$8</f>
        <v>0</v>
      </c>
      <c r="H92" s="54" t="n">
        <f aca="false">Conso_energie_usage!I$8</f>
        <v>0</v>
      </c>
      <c r="J92" s="4" t="s">
        <v>23</v>
      </c>
      <c r="K92" s="0" t="n">
        <f aca="false">SUMIFS($C86:$C140,A$86:A$140,J92)</f>
        <v>24.6721905629085</v>
      </c>
      <c r="L92" s="0" t="n">
        <f aca="false">SUMIFS($D86:$D140,A$86:A$140,J92)</f>
        <v>24.9401523606955</v>
      </c>
      <c r="M92" s="0" t="n">
        <f aca="false">SUMIFS($E86:$E140,A$86:A$140,J92)</f>
        <v>23.3892289913651</v>
      </c>
      <c r="N92" s="0" t="n">
        <f aca="false">SUMIFS($F86:$F140,A$86:A$140,J92)</f>
        <v>19.3757577946091</v>
      </c>
      <c r="O92" s="0" t="n">
        <f aca="false">SUMIFS($G86:$G140,A$86:A$140,J92)</f>
        <v>15.2860820250009</v>
      </c>
      <c r="P92" s="0" t="n">
        <f aca="false">SUMIFS($H86:$H140,A$86:A$140,J92)</f>
        <v>0</v>
      </c>
    </row>
    <row r="93" customFormat="false" ht="13.4" hidden="false" customHeight="false" outlineLevel="0" collapsed="false">
      <c r="A93" s="54" t="str">
        <f aca="false">Conso_energie_usage!B$9</f>
        <v>Auxiliaires</v>
      </c>
      <c r="B93" s="54" t="str">
        <f aca="false">Conso_energie_usage!C$9</f>
        <v>Fioul</v>
      </c>
      <c r="C93" s="54" t="n">
        <f aca="false">Conso_energie_usage!D$9</f>
        <v>0</v>
      </c>
      <c r="D93" s="54" t="n">
        <f aca="false">Conso_energie_usage!E$9</f>
        <v>0</v>
      </c>
      <c r="E93" s="54" t="n">
        <f aca="false">Conso_energie_usage!F$9</f>
        <v>0</v>
      </c>
      <c r="F93" s="54" t="n">
        <f aca="false">Conso_energie_usage!G$9</f>
        <v>0</v>
      </c>
      <c r="G93" s="54" t="n">
        <f aca="false">Conso_energie_usage!H$9</f>
        <v>0</v>
      </c>
      <c r="H93" s="54" t="n">
        <f aca="false">Conso_energie_usage!I$9</f>
        <v>0</v>
      </c>
      <c r="J93" s="4" t="s">
        <v>24</v>
      </c>
      <c r="K93" s="0" t="n">
        <f aca="false">SUMIFS($C86:$C140,A$86:A$140,J93)</f>
        <v>21.7172314310581</v>
      </c>
      <c r="L93" s="0" t="n">
        <f aca="false">SUMIFS($D86:$D140,A$86:A$140,J93)</f>
        <v>21.710018373344</v>
      </c>
      <c r="M93" s="0" t="n">
        <f aca="false">SUMIFS($E86:$E140,A$86:A$140,J93)</f>
        <v>20.5629862102598</v>
      </c>
      <c r="N93" s="0" t="n">
        <f aca="false">SUMIFS($F86:$F140,A$86:A$140,J93)</f>
        <v>18.4775966076681</v>
      </c>
      <c r="O93" s="0" t="n">
        <f aca="false">SUMIFS($G86:$G140,A$86:A$140,J93)</f>
        <v>16.975173551039</v>
      </c>
      <c r="P93" s="0" t="n">
        <f aca="false">SUMIFS($H86:$H140,A$86:A$140,J93)</f>
        <v>0</v>
      </c>
    </row>
    <row r="94" customFormat="false" ht="25.35" hidden="false" customHeight="false" outlineLevel="0" collapsed="false">
      <c r="A94" s="54" t="str">
        <f aca="false">Conso_energie_usage!B$10</f>
        <v>Auxiliaires</v>
      </c>
      <c r="B94" s="54" t="str">
        <f aca="false">Conso_energie_usage!C$10</f>
        <v>Urbain</v>
      </c>
      <c r="C94" s="54" t="n">
        <f aca="false">Conso_energie_usage!D$10</f>
        <v>0</v>
      </c>
      <c r="D94" s="54" t="n">
        <f aca="false">Conso_energie_usage!E$10</f>
        <v>0</v>
      </c>
      <c r="E94" s="54" t="n">
        <f aca="false">Conso_energie_usage!F$10</f>
        <v>0</v>
      </c>
      <c r="F94" s="54" t="n">
        <f aca="false">Conso_energie_usage!G$10</f>
        <v>0</v>
      </c>
      <c r="G94" s="54" t="n">
        <f aca="false">Conso_energie_usage!H$10</f>
        <v>0</v>
      </c>
      <c r="H94" s="54" t="n">
        <f aca="false">Conso_energie_usage!I$10</f>
        <v>0</v>
      </c>
      <c r="J94" s="4" t="s">
        <v>25</v>
      </c>
      <c r="K94" s="0" t="n">
        <f aca="false">SUMIFS($C86:$C140,A$86:A$140,J94)</f>
        <v>7.8370158116684</v>
      </c>
      <c r="L94" s="0" t="n">
        <f aca="false">SUMIFS($D86:$D140,A$86:A$140,J94)</f>
        <v>7.6079977446449</v>
      </c>
      <c r="M94" s="0" t="n">
        <f aca="false">SUMIFS($E86:$E140,A$86:A$140,J94)</f>
        <v>7.3344476849667</v>
      </c>
      <c r="N94" s="0" t="n">
        <f aca="false">SUMIFS($F86:$F140,A$86:A$140,J94)</f>
        <v>6.9438435282477</v>
      </c>
      <c r="O94" s="0" t="n">
        <f aca="false">SUMIFS($G86:$G140,A$86:A$140,J94)</f>
        <v>6.5873323129566</v>
      </c>
      <c r="P94" s="0" t="n">
        <f aca="false">SUMIFS($H86:$H140,A$86:A$140,J94)</f>
        <v>0</v>
      </c>
    </row>
    <row r="95" customFormat="false" ht="13.4" hidden="false" customHeight="false" outlineLevel="0" collapsed="false">
      <c r="A95" s="54" t="str">
        <f aca="false">Conso_energie_usage!B$11</f>
        <v>Auxiliaires</v>
      </c>
      <c r="B95" s="54" t="str">
        <f aca="false">Conso_energie_usage!C$11</f>
        <v>Autres</v>
      </c>
      <c r="C95" s="54" t="n">
        <f aca="false">Conso_energie_usage!D$11</f>
        <v>0</v>
      </c>
      <c r="D95" s="54" t="n">
        <f aca="false">Conso_energie_usage!E$11</f>
        <v>0</v>
      </c>
      <c r="E95" s="54" t="n">
        <f aca="false">Conso_energie_usage!F$11</f>
        <v>0</v>
      </c>
      <c r="F95" s="54" t="n">
        <f aca="false">Conso_energie_usage!G$11</f>
        <v>0</v>
      </c>
      <c r="G95" s="54" t="n">
        <f aca="false">Conso_energie_usage!H$11</f>
        <v>0</v>
      </c>
      <c r="H95" s="54" t="n">
        <f aca="false">Conso_energie_usage!I$11</f>
        <v>0</v>
      </c>
      <c r="J95" s="4" t="s">
        <v>26</v>
      </c>
      <c r="K95" s="0" t="n">
        <f aca="false">SUMIFS($C86:$C140,A$86:A$140,J95)</f>
        <v>4.0699795790205</v>
      </c>
      <c r="L95" s="0" t="n">
        <f aca="false">SUMIFS($D86:$D140,A$86:A$140,J95)</f>
        <v>4.2312854683671</v>
      </c>
      <c r="M95" s="0" t="n">
        <f aca="false">SUMIFS($E86:$E140,A$86:A$140,J95)</f>
        <v>4.3512092235257</v>
      </c>
      <c r="N95" s="0" t="n">
        <f aca="false">SUMIFS($F86:$F140,A$86:A$140,J95)</f>
        <v>4.2660000268734</v>
      </c>
      <c r="O95" s="0" t="n">
        <f aca="false">SUMIFS($G86:$G140,A$86:A$140,J95)</f>
        <v>4.1864403423382</v>
      </c>
      <c r="P95" s="0" t="n">
        <f aca="false">SUMIFS($H86:$H140,A$86:A$140,J95)</f>
        <v>0</v>
      </c>
    </row>
    <row r="96" customFormat="false" ht="13.4" hidden="false" customHeight="false" outlineLevel="0" collapsed="false">
      <c r="A96" s="54" t="str">
        <f aca="false">Conso_energie_usage!B$12</f>
        <v>Bureautique</v>
      </c>
      <c r="B96" s="54" t="str">
        <f aca="false">Conso_energie_usage!C$12</f>
        <v>Electricité</v>
      </c>
      <c r="C96" s="54" t="n">
        <f aca="false">Conso_energie_usage!D$12</f>
        <v>9.1684083833807</v>
      </c>
      <c r="D96" s="54" t="n">
        <f aca="false">Conso_energie_usage!E$12</f>
        <v>10.5406316064033</v>
      </c>
      <c r="E96" s="54" t="n">
        <f aca="false">Conso_energie_usage!F$12</f>
        <v>11.47468879642</v>
      </c>
      <c r="F96" s="54" t="n">
        <f aca="false">Conso_energie_usage!G$12</f>
        <v>10.6625240828469</v>
      </c>
      <c r="G96" s="54" t="n">
        <f aca="false">Conso_energie_usage!H$12</f>
        <v>9.9237796023039</v>
      </c>
      <c r="H96" s="54" t="n">
        <f aca="false">Conso_energie_usage!I$12</f>
        <v>0</v>
      </c>
      <c r="J96" s="4" t="s">
        <v>27</v>
      </c>
      <c r="K96" s="0" t="n">
        <f aca="false">SUMIFS($C86:$C140,A$86:A$140,J96)</f>
        <v>6.5991087150315</v>
      </c>
      <c r="L96" s="0" t="n">
        <f aca="false">SUMIFS($D86:$D140,A$86:A$140,J96)</f>
        <v>6.9632758327638</v>
      </c>
      <c r="M96" s="0" t="n">
        <f aca="false">SUMIFS($E86:$E140,A$86:A$140,J96)</f>
        <v>7.2437793897605</v>
      </c>
      <c r="N96" s="0" t="n">
        <f aca="false">SUMIFS($F86:$F140,A$86:A$140,J96)</f>
        <v>7.4489118252093</v>
      </c>
      <c r="O96" s="0" t="n">
        <f aca="false">SUMIFS($G86:$G140,A$86:A$140,J96)</f>
        <v>7.7022400261965</v>
      </c>
      <c r="P96" s="0" t="n">
        <f aca="false">SUMIFS($H86:$H140,A$86:A$140,J96)</f>
        <v>0</v>
      </c>
    </row>
    <row r="97" customFormat="false" ht="13.4" hidden="false" customHeight="false" outlineLevel="0" collapsed="false">
      <c r="A97" s="54" t="str">
        <f aca="false">Conso_energie_usage!B$13</f>
        <v>Bureautique</v>
      </c>
      <c r="B97" s="54" t="str">
        <f aca="false">Conso_energie_usage!C$13</f>
        <v>Gaz</v>
      </c>
      <c r="C97" s="54" t="n">
        <f aca="false">Conso_energie_usage!D$13</f>
        <v>0</v>
      </c>
      <c r="D97" s="54" t="n">
        <f aca="false">Conso_energie_usage!E$13</f>
        <v>0</v>
      </c>
      <c r="E97" s="54" t="n">
        <f aca="false">Conso_energie_usage!F$13</f>
        <v>0</v>
      </c>
      <c r="F97" s="54" t="n">
        <f aca="false">Conso_energie_usage!G$13</f>
        <v>0</v>
      </c>
      <c r="G97" s="54" t="n">
        <f aca="false">Conso_energie_usage!H$13</f>
        <v>0</v>
      </c>
      <c r="H97" s="54" t="n">
        <f aca="false">Conso_energie_usage!I$13</f>
        <v>0</v>
      </c>
    </row>
    <row r="98" customFormat="false" ht="13.4" hidden="false" customHeight="false" outlineLevel="0" collapsed="false">
      <c r="A98" s="54" t="str">
        <f aca="false">Conso_energie_usage!B$14</f>
        <v>Bureautique</v>
      </c>
      <c r="B98" s="54" t="str">
        <f aca="false">Conso_energie_usage!C$14</f>
        <v>Fioul</v>
      </c>
      <c r="C98" s="54" t="n">
        <f aca="false">Conso_energie_usage!D$14</f>
        <v>0</v>
      </c>
      <c r="D98" s="54" t="n">
        <f aca="false">Conso_energie_usage!E$14</f>
        <v>0</v>
      </c>
      <c r="E98" s="54" t="n">
        <f aca="false">Conso_energie_usage!F$14</f>
        <v>0</v>
      </c>
      <c r="F98" s="54" t="n">
        <f aca="false">Conso_energie_usage!G$14</f>
        <v>0</v>
      </c>
      <c r="G98" s="54" t="n">
        <f aca="false">Conso_energie_usage!H$14</f>
        <v>0</v>
      </c>
      <c r="H98" s="54" t="n">
        <f aca="false">Conso_energie_usage!I$14</f>
        <v>0</v>
      </c>
    </row>
    <row r="99" customFormat="false" ht="13.4" hidden="false" customHeight="false" outlineLevel="0" collapsed="false">
      <c r="A99" s="54" t="str">
        <f aca="false">Conso_energie_usage!B$15</f>
        <v>Bureautique</v>
      </c>
      <c r="B99" s="54" t="str">
        <f aca="false">Conso_energie_usage!C$15</f>
        <v>Urbain</v>
      </c>
      <c r="C99" s="54" t="n">
        <f aca="false">Conso_energie_usage!D$15</f>
        <v>0</v>
      </c>
      <c r="D99" s="54" t="n">
        <f aca="false">Conso_energie_usage!E$15</f>
        <v>0</v>
      </c>
      <c r="E99" s="54" t="n">
        <f aca="false">Conso_energie_usage!F$15</f>
        <v>0</v>
      </c>
      <c r="F99" s="54" t="n">
        <f aca="false">Conso_energie_usage!G$15</f>
        <v>0</v>
      </c>
      <c r="G99" s="54" t="n">
        <f aca="false">Conso_energie_usage!H$15</f>
        <v>0</v>
      </c>
      <c r="H99" s="54" t="n">
        <f aca="false">Conso_energie_usage!I$15</f>
        <v>0</v>
      </c>
    </row>
    <row r="100" customFormat="false" ht="13.4" hidden="false" customHeight="false" outlineLevel="0" collapsed="false">
      <c r="A100" s="54" t="str">
        <f aca="false">Conso_energie_usage!B$16</f>
        <v>Bureautique</v>
      </c>
      <c r="B100" s="54" t="str">
        <f aca="false">Conso_energie_usage!C$16</f>
        <v>Autres</v>
      </c>
      <c r="C100" s="54" t="n">
        <f aca="false">Conso_energie_usage!D$16</f>
        <v>0</v>
      </c>
      <c r="D100" s="54" t="n">
        <f aca="false">Conso_energie_usage!E$16</f>
        <v>0</v>
      </c>
      <c r="E100" s="54" t="n">
        <f aca="false">Conso_energie_usage!F$16</f>
        <v>0</v>
      </c>
      <c r="F100" s="54" t="n">
        <f aca="false">Conso_energie_usage!G$16</f>
        <v>0</v>
      </c>
      <c r="G100" s="54" t="n">
        <f aca="false">Conso_energie_usage!H$16</f>
        <v>0</v>
      </c>
      <c r="H100" s="54" t="n">
        <f aca="false">Conso_energie_usage!I$16</f>
        <v>0</v>
      </c>
    </row>
    <row r="101" customFormat="false" ht="13.4" hidden="false" customHeight="false" outlineLevel="0" collapsed="false">
      <c r="A101" s="54" t="str">
        <f aca="false">Conso_energie_usage!B$17</f>
        <v>Chauffage</v>
      </c>
      <c r="B101" s="54" t="str">
        <f aca="false">Conso_energie_usage!C$17</f>
        <v>Electricité</v>
      </c>
      <c r="C101" s="54" t="n">
        <f aca="false">Conso_energie_usage!D$17</f>
        <v>18.1231218519064</v>
      </c>
      <c r="D101" s="54" t="n">
        <f aca="false">Conso_energie_usage!E$17</f>
        <v>17.8389696950335</v>
      </c>
      <c r="E101" s="54" t="n">
        <f aca="false">Conso_energie_usage!F$17</f>
        <v>16.455591840853</v>
      </c>
      <c r="F101" s="54" t="n">
        <f aca="false">Conso_energie_usage!G$17</f>
        <v>16.4287239055811</v>
      </c>
      <c r="G101" s="54" t="n">
        <f aca="false">Conso_energie_usage!H$17</f>
        <v>17.0814841606669</v>
      </c>
      <c r="H101" s="54" t="n">
        <f aca="false">Conso_energie_usage!I$17</f>
        <v>0</v>
      </c>
    </row>
    <row r="102" customFormat="false" ht="13.4" hidden="false" customHeight="false" outlineLevel="0" collapsed="false">
      <c r="A102" s="54" t="str">
        <f aca="false">Conso_energie_usage!B$18</f>
        <v>Chauffage</v>
      </c>
      <c r="B102" s="54" t="str">
        <f aca="false">Conso_energie_usage!C$18</f>
        <v>Gaz</v>
      </c>
      <c r="C102" s="54" t="n">
        <f aca="false">Conso_energie_usage!D$18</f>
        <v>53.814126684671</v>
      </c>
      <c r="D102" s="54" t="n">
        <f aca="false">Conso_energie_usage!E$18</f>
        <v>55.1774071232783</v>
      </c>
      <c r="E102" s="54" t="n">
        <f aca="false">Conso_energie_usage!F$18</f>
        <v>48.6609993992794</v>
      </c>
      <c r="F102" s="54" t="n">
        <f aca="false">Conso_energie_usage!G$18</f>
        <v>39.1858015243956</v>
      </c>
      <c r="G102" s="54" t="n">
        <f aca="false">Conso_energie_usage!H$18</f>
        <v>28.0582366890257</v>
      </c>
      <c r="H102" s="54" t="n">
        <f aca="false">Conso_energie_usage!I$18</f>
        <v>0</v>
      </c>
    </row>
    <row r="103" customFormat="false" ht="13.4" hidden="false" customHeight="false" outlineLevel="0" collapsed="false">
      <c r="A103" s="54" t="str">
        <f aca="false">Conso_energie_usage!B$19</f>
        <v>Chauffage</v>
      </c>
      <c r="B103" s="54" t="str">
        <f aca="false">Conso_energie_usage!C$19</f>
        <v>Fioul</v>
      </c>
      <c r="C103" s="54" t="n">
        <f aca="false">Conso_energie_usage!D$19</f>
        <v>28.560264679199</v>
      </c>
      <c r="D103" s="54" t="n">
        <f aca="false">Conso_energie_usage!E$19</f>
        <v>21.1062959004395</v>
      </c>
      <c r="E103" s="54" t="n">
        <f aca="false">Conso_energie_usage!F$19</f>
        <v>14.4336493085533</v>
      </c>
      <c r="F103" s="54" t="n">
        <f aca="false">Conso_energie_usage!G$19</f>
        <v>8.9959609068965</v>
      </c>
      <c r="G103" s="54" t="n">
        <f aca="false">Conso_energie_usage!H$19</f>
        <v>4.0018529492374</v>
      </c>
      <c r="H103" s="54" t="n">
        <f aca="false">Conso_energie_usage!I$19</f>
        <v>0</v>
      </c>
    </row>
    <row r="104" customFormat="false" ht="13.4" hidden="false" customHeight="false" outlineLevel="0" collapsed="false">
      <c r="A104" s="54" t="str">
        <f aca="false">Conso_energie_usage!B$20</f>
        <v>Chauffage</v>
      </c>
      <c r="B104" s="54" t="str">
        <f aca="false">Conso_energie_usage!C$20</f>
        <v>Urbain</v>
      </c>
      <c r="C104" s="54" t="n">
        <f aca="false">Conso_energie_usage!D$20</f>
        <v>7.898782779317</v>
      </c>
      <c r="D104" s="54" t="n">
        <f aca="false">Conso_energie_usage!E$20</f>
        <v>6.0440913051639</v>
      </c>
      <c r="E104" s="54" t="n">
        <f aca="false">Conso_energie_usage!F$20</f>
        <v>4.796146089848</v>
      </c>
      <c r="F104" s="54" t="n">
        <f aca="false">Conso_energie_usage!G$20</f>
        <v>4.12536111656</v>
      </c>
      <c r="G104" s="54" t="n">
        <f aca="false">Conso_energie_usage!H$20</f>
        <v>4.1344020716008</v>
      </c>
      <c r="H104" s="54" t="n">
        <f aca="false">Conso_energie_usage!I$20</f>
        <v>0</v>
      </c>
    </row>
    <row r="105" customFormat="false" ht="13.4" hidden="false" customHeight="false" outlineLevel="0" collapsed="false">
      <c r="A105" s="54" t="str">
        <f aca="false">Conso_energie_usage!B$21</f>
        <v>Chauffage</v>
      </c>
      <c r="B105" s="54" t="str">
        <f aca="false">Conso_energie_usage!C$21</f>
        <v>Autres</v>
      </c>
      <c r="C105" s="54" t="n">
        <f aca="false">Conso_energie_usage!D$21</f>
        <v>3.313894141357</v>
      </c>
      <c r="D105" s="54" t="n">
        <f aca="false">Conso_energie_usage!E$21</f>
        <v>4.9001842180532</v>
      </c>
      <c r="E105" s="54" t="n">
        <f aca="false">Conso_energie_usage!F$21</f>
        <v>5.8992399062229</v>
      </c>
      <c r="F105" s="54" t="n">
        <f aca="false">Conso_energie_usage!G$21</f>
        <v>7.1896039551121</v>
      </c>
      <c r="G105" s="54" t="n">
        <f aca="false">Conso_energie_usage!H$21</f>
        <v>8.8249666820778</v>
      </c>
      <c r="H105" s="54" t="n">
        <f aca="false">Conso_energie_usage!I$21</f>
        <v>0</v>
      </c>
    </row>
    <row r="106" customFormat="false" ht="13.4" hidden="false" customHeight="false" outlineLevel="0" collapsed="false">
      <c r="A106" s="54" t="str">
        <f aca="false">Conso_energie_usage!B$22</f>
        <v>Climatisation</v>
      </c>
      <c r="B106" s="54" t="str">
        <f aca="false">Conso_energie_usage!C$22</f>
        <v>Electricité</v>
      </c>
      <c r="C106" s="54" t="n">
        <f aca="false">Conso_energie_usage!D$22</f>
        <v>5.4238186881371</v>
      </c>
      <c r="D106" s="54" t="n">
        <f aca="false">Conso_energie_usage!E$22</f>
        <v>5.9124410470313</v>
      </c>
      <c r="E106" s="54" t="n">
        <f aca="false">Conso_energie_usage!F$22</f>
        <v>6.1479590067274</v>
      </c>
      <c r="F106" s="54" t="n">
        <f aca="false">Conso_energie_usage!G$22</f>
        <v>6.0004692508741</v>
      </c>
      <c r="G106" s="54" t="n">
        <f aca="false">Conso_energie_usage!H$22</f>
        <v>6.0856554433187</v>
      </c>
      <c r="H106" s="54" t="n">
        <f aca="false">Conso_energie_usage!I$22</f>
        <v>0</v>
      </c>
    </row>
    <row r="107" customFormat="false" ht="13.4" hidden="false" customHeight="false" outlineLevel="0" collapsed="false">
      <c r="A107" s="54" t="str">
        <f aca="false">Conso_energie_usage!B$23</f>
        <v>Climatisation</v>
      </c>
      <c r="B107" s="54" t="str">
        <f aca="false">Conso_energie_usage!C$23</f>
        <v>Gaz</v>
      </c>
      <c r="C107" s="54" t="n">
        <f aca="false">Conso_energie_usage!D$23</f>
        <v>0</v>
      </c>
      <c r="D107" s="54" t="n">
        <f aca="false">Conso_energie_usage!E$23</f>
        <v>0</v>
      </c>
      <c r="E107" s="54" t="n">
        <f aca="false">Conso_energie_usage!F$23</f>
        <v>0</v>
      </c>
      <c r="F107" s="54" t="n">
        <f aca="false">Conso_energie_usage!G$23</f>
        <v>0</v>
      </c>
      <c r="G107" s="54" t="n">
        <f aca="false">Conso_energie_usage!H$23</f>
        <v>0</v>
      </c>
      <c r="H107" s="54" t="n">
        <f aca="false">Conso_energie_usage!I$23</f>
        <v>0</v>
      </c>
    </row>
    <row r="108" customFormat="false" ht="13.4" hidden="false" customHeight="false" outlineLevel="0" collapsed="false">
      <c r="A108" s="54" t="str">
        <f aca="false">Conso_energie_usage!B$24</f>
        <v>Climatisation</v>
      </c>
      <c r="B108" s="54" t="str">
        <f aca="false">Conso_energie_usage!C$24</f>
        <v>Fioul</v>
      </c>
      <c r="C108" s="54" t="n">
        <f aca="false">Conso_energie_usage!D$24</f>
        <v>0</v>
      </c>
      <c r="D108" s="54" t="n">
        <f aca="false">Conso_energie_usage!E$24</f>
        <v>0</v>
      </c>
      <c r="E108" s="54" t="n">
        <f aca="false">Conso_energie_usage!F$24</f>
        <v>0</v>
      </c>
      <c r="F108" s="54" t="n">
        <f aca="false">Conso_energie_usage!G$24</f>
        <v>0</v>
      </c>
      <c r="G108" s="54" t="n">
        <f aca="false">Conso_energie_usage!H$24</f>
        <v>0</v>
      </c>
      <c r="H108" s="54" t="n">
        <f aca="false">Conso_energie_usage!I$24</f>
        <v>0</v>
      </c>
    </row>
    <row r="109" customFormat="false" ht="13.4" hidden="false" customHeight="false" outlineLevel="0" collapsed="false">
      <c r="A109" s="54" t="str">
        <f aca="false">Conso_energie_usage!B$25</f>
        <v>Climatisation</v>
      </c>
      <c r="B109" s="54" t="str">
        <f aca="false">Conso_energie_usage!C$25</f>
        <v>Urbain</v>
      </c>
      <c r="C109" s="54" t="n">
        <f aca="false">Conso_energie_usage!D$25</f>
        <v>0</v>
      </c>
      <c r="D109" s="54" t="n">
        <f aca="false">Conso_energie_usage!E$25</f>
        <v>0</v>
      </c>
      <c r="E109" s="54" t="n">
        <f aca="false">Conso_energie_usage!F$25</f>
        <v>0</v>
      </c>
      <c r="F109" s="54" t="n">
        <f aca="false">Conso_energie_usage!G$25</f>
        <v>0</v>
      </c>
      <c r="G109" s="54" t="n">
        <f aca="false">Conso_energie_usage!H$25</f>
        <v>0</v>
      </c>
      <c r="H109" s="54" t="n">
        <f aca="false">Conso_energie_usage!I$25</f>
        <v>0</v>
      </c>
    </row>
    <row r="110" customFormat="false" ht="13.4" hidden="false" customHeight="false" outlineLevel="0" collapsed="false">
      <c r="A110" s="54" t="str">
        <f aca="false">Conso_energie_usage!B$26</f>
        <v>Climatisation</v>
      </c>
      <c r="B110" s="54" t="str">
        <f aca="false">Conso_energie_usage!C$26</f>
        <v>Autres</v>
      </c>
      <c r="C110" s="54" t="n">
        <f aca="false">Conso_energie_usage!D$26</f>
        <v>0</v>
      </c>
      <c r="D110" s="54" t="n">
        <f aca="false">Conso_energie_usage!E$26</f>
        <v>0</v>
      </c>
      <c r="E110" s="54" t="n">
        <f aca="false">Conso_energie_usage!F$26</f>
        <v>0</v>
      </c>
      <c r="F110" s="54" t="n">
        <f aca="false">Conso_energie_usage!G$26</f>
        <v>0</v>
      </c>
      <c r="G110" s="54" t="n">
        <f aca="false">Conso_energie_usage!H$26</f>
        <v>0</v>
      </c>
      <c r="H110" s="54" t="n">
        <f aca="false">Conso_energie_usage!I$26</f>
        <v>0</v>
      </c>
    </row>
    <row r="111" customFormat="false" ht="13.4" hidden="false" customHeight="false" outlineLevel="0" collapsed="false">
      <c r="A111" s="54" t="str">
        <f aca="false">Conso_energie_usage!B$27</f>
        <v>Cuisson</v>
      </c>
      <c r="B111" s="54" t="str">
        <f aca="false">Conso_energie_usage!C$27</f>
        <v>Electricité</v>
      </c>
      <c r="C111" s="54" t="n">
        <f aca="false">Conso_energie_usage!D$27</f>
        <v>6.651089238429</v>
      </c>
      <c r="D111" s="54" t="n">
        <f aca="false">Conso_energie_usage!E$27</f>
        <v>8.9358473663911</v>
      </c>
      <c r="E111" s="54" t="n">
        <f aca="false">Conso_energie_usage!F$27</f>
        <v>10.5272366614215</v>
      </c>
      <c r="F111" s="54" t="n">
        <f aca="false">Conso_energie_usage!G$27</f>
        <v>11.2851063435303</v>
      </c>
      <c r="G111" s="54" t="n">
        <f aca="false">Conso_energie_usage!H$27</f>
        <v>11.8721992120873</v>
      </c>
      <c r="H111" s="54" t="n">
        <f aca="false">Conso_energie_usage!I$27</f>
        <v>0</v>
      </c>
    </row>
    <row r="112" customFormat="false" ht="13.4" hidden="false" customHeight="false" outlineLevel="0" collapsed="false">
      <c r="A112" s="54" t="str">
        <f aca="false">Conso_energie_usage!B$28</f>
        <v>Cuisson</v>
      </c>
      <c r="B112" s="54" t="str">
        <f aca="false">Conso_energie_usage!C$28</f>
        <v>Gaz</v>
      </c>
      <c r="C112" s="54" t="n">
        <f aca="false">Conso_energie_usage!D$28</f>
        <v>4.9291756450348</v>
      </c>
      <c r="D112" s="54" t="n">
        <f aca="false">Conso_energie_usage!E$28</f>
        <v>4.1110437237771</v>
      </c>
      <c r="E112" s="54" t="n">
        <f aca="false">Conso_energie_usage!F$28</f>
        <v>3.6096062141985</v>
      </c>
      <c r="F112" s="54" t="n">
        <f aca="false">Conso_energie_usage!G$28</f>
        <v>3.0165699325756</v>
      </c>
      <c r="G112" s="54" t="n">
        <f aca="false">Conso_energie_usage!H$28</f>
        <v>2.5273935447217</v>
      </c>
      <c r="H112" s="54" t="n">
        <f aca="false">Conso_energie_usage!I$28</f>
        <v>0</v>
      </c>
    </row>
    <row r="113" customFormat="false" ht="13.4" hidden="false" customHeight="false" outlineLevel="0" collapsed="false">
      <c r="A113" s="54" t="str">
        <f aca="false">Conso_energie_usage!B$29</f>
        <v>Cuisson</v>
      </c>
      <c r="B113" s="54" t="str">
        <f aca="false">Conso_energie_usage!C$29</f>
        <v>Fioul</v>
      </c>
      <c r="C113" s="54" t="n">
        <f aca="false">Conso_energie_usage!D$29</f>
        <v>0.1311633673827</v>
      </c>
      <c r="D113" s="54" t="n">
        <f aca="false">Conso_energie_usage!E$29</f>
        <v>0</v>
      </c>
      <c r="E113" s="54" t="n">
        <f aca="false">Conso_energie_usage!F$29</f>
        <v>0</v>
      </c>
      <c r="F113" s="54" t="n">
        <f aca="false">Conso_energie_usage!G$29</f>
        <v>0</v>
      </c>
      <c r="G113" s="54" t="n">
        <f aca="false">Conso_energie_usage!H$29</f>
        <v>0</v>
      </c>
      <c r="H113" s="54" t="n">
        <f aca="false">Conso_energie_usage!I$29</f>
        <v>0</v>
      </c>
    </row>
    <row r="114" customFormat="false" ht="13.4" hidden="false" customHeight="false" outlineLevel="0" collapsed="false">
      <c r="A114" s="54" t="str">
        <f aca="false">Conso_energie_usage!B$30</f>
        <v>Cuisson</v>
      </c>
      <c r="B114" s="54" t="str">
        <f aca="false">Conso_energie_usage!C$30</f>
        <v>Urbain</v>
      </c>
      <c r="C114" s="54" t="n">
        <f aca="false">Conso_energie_usage!D$30</f>
        <v>0</v>
      </c>
      <c r="D114" s="54" t="n">
        <f aca="false">Conso_energie_usage!E$30</f>
        <v>0</v>
      </c>
      <c r="E114" s="54" t="n">
        <f aca="false">Conso_energie_usage!F$30</f>
        <v>0</v>
      </c>
      <c r="F114" s="54" t="n">
        <f aca="false">Conso_energie_usage!G$30</f>
        <v>0</v>
      </c>
      <c r="G114" s="54" t="n">
        <f aca="false">Conso_energie_usage!H$30</f>
        <v>0</v>
      </c>
      <c r="H114" s="54" t="n">
        <f aca="false">Conso_energie_usage!I$30</f>
        <v>0</v>
      </c>
    </row>
    <row r="115" customFormat="false" ht="13.4" hidden="false" customHeight="false" outlineLevel="0" collapsed="false">
      <c r="A115" s="54" t="str">
        <f aca="false">Conso_energie_usage!B$31</f>
        <v>Cuisson</v>
      </c>
      <c r="B115" s="54" t="str">
        <f aca="false">Conso_energie_usage!C$31</f>
        <v>Autres</v>
      </c>
      <c r="C115" s="54" t="n">
        <f aca="false">Conso_energie_usage!D$31</f>
        <v>2.0805247307703</v>
      </c>
      <c r="D115" s="54" t="n">
        <f aca="false">Conso_energie_usage!E$31</f>
        <v>1.4519374850925</v>
      </c>
      <c r="E115" s="54" t="n">
        <f aca="false">Conso_energie_usage!F$31</f>
        <v>1.1084107821545</v>
      </c>
      <c r="F115" s="54" t="n">
        <f aca="false">Conso_energie_usage!G$31</f>
        <v>0.821476580901</v>
      </c>
      <c r="G115" s="54" t="n">
        <f aca="false">Conso_energie_usage!H$31</f>
        <v>0.6116664180072</v>
      </c>
      <c r="H115" s="54" t="n">
        <f aca="false">Conso_energie_usage!I$31</f>
        <v>0</v>
      </c>
    </row>
    <row r="116" customFormat="false" ht="13.4" hidden="false" customHeight="false" outlineLevel="0" collapsed="false">
      <c r="A116" s="54" t="str">
        <f aca="false">Conso_energie_usage!B$32</f>
        <v>Eclairage</v>
      </c>
      <c r="B116" s="54" t="str">
        <f aca="false">Conso_energie_usage!C$32</f>
        <v>Electricité</v>
      </c>
      <c r="C116" s="54" t="n">
        <f aca="false">Conso_energie_usage!D$32</f>
        <v>24.6721905629085</v>
      </c>
      <c r="D116" s="54" t="n">
        <f aca="false">Conso_energie_usage!E$32</f>
        <v>24.9401523606955</v>
      </c>
      <c r="E116" s="54" t="n">
        <f aca="false">Conso_energie_usage!F$32</f>
        <v>23.3892289913651</v>
      </c>
      <c r="F116" s="54" t="n">
        <f aca="false">Conso_energie_usage!G$32</f>
        <v>19.3757577946091</v>
      </c>
      <c r="G116" s="54" t="n">
        <f aca="false">Conso_energie_usage!H$32</f>
        <v>15.2860820250009</v>
      </c>
      <c r="H116" s="54" t="n">
        <f aca="false">Conso_energie_usage!I$32</f>
        <v>0</v>
      </c>
    </row>
    <row r="117" customFormat="false" ht="13.4" hidden="false" customHeight="false" outlineLevel="0" collapsed="false">
      <c r="A117" s="54" t="str">
        <f aca="false">Conso_energie_usage!B$33</f>
        <v>Eclairage</v>
      </c>
      <c r="B117" s="54" t="str">
        <f aca="false">Conso_energie_usage!C$33</f>
        <v>Gaz</v>
      </c>
      <c r="C117" s="54" t="n">
        <f aca="false">Conso_energie_usage!D$33</f>
        <v>0</v>
      </c>
      <c r="D117" s="54" t="n">
        <f aca="false">Conso_energie_usage!E$33</f>
        <v>0</v>
      </c>
      <c r="E117" s="54" t="n">
        <f aca="false">Conso_energie_usage!F$33</f>
        <v>0</v>
      </c>
      <c r="F117" s="54" t="n">
        <f aca="false">Conso_energie_usage!G$33</f>
        <v>0</v>
      </c>
      <c r="G117" s="54" t="n">
        <f aca="false">Conso_energie_usage!H$33</f>
        <v>0</v>
      </c>
      <c r="H117" s="54" t="n">
        <f aca="false">Conso_energie_usage!I$33</f>
        <v>0</v>
      </c>
    </row>
    <row r="118" customFormat="false" ht="13.4" hidden="false" customHeight="false" outlineLevel="0" collapsed="false">
      <c r="A118" s="54" t="str">
        <f aca="false">Conso_energie_usage!B$34</f>
        <v>Eclairage</v>
      </c>
      <c r="B118" s="54" t="str">
        <f aca="false">Conso_energie_usage!C$34</f>
        <v>Fioul</v>
      </c>
      <c r="C118" s="54" t="n">
        <f aca="false">Conso_energie_usage!D$34</f>
        <v>0</v>
      </c>
      <c r="D118" s="54" t="n">
        <f aca="false">Conso_energie_usage!E$34</f>
        <v>0</v>
      </c>
      <c r="E118" s="54" t="n">
        <f aca="false">Conso_energie_usage!F$34</f>
        <v>0</v>
      </c>
      <c r="F118" s="54" t="n">
        <f aca="false">Conso_energie_usage!G$34</f>
        <v>0</v>
      </c>
      <c r="G118" s="54" t="n">
        <f aca="false">Conso_energie_usage!H$34</f>
        <v>0</v>
      </c>
      <c r="H118" s="54" t="n">
        <f aca="false">Conso_energie_usage!I$34</f>
        <v>0</v>
      </c>
    </row>
    <row r="119" customFormat="false" ht="13.4" hidden="false" customHeight="false" outlineLevel="0" collapsed="false">
      <c r="A119" s="54" t="str">
        <f aca="false">Conso_energie_usage!B$35</f>
        <v>Eclairage</v>
      </c>
      <c r="B119" s="54" t="str">
        <f aca="false">Conso_energie_usage!C$35</f>
        <v>Urbain</v>
      </c>
      <c r="C119" s="54" t="n">
        <f aca="false">Conso_energie_usage!D$35</f>
        <v>0</v>
      </c>
      <c r="D119" s="54" t="n">
        <f aca="false">Conso_energie_usage!E$35</f>
        <v>0</v>
      </c>
      <c r="E119" s="54" t="n">
        <f aca="false">Conso_energie_usage!F$35</f>
        <v>0</v>
      </c>
      <c r="F119" s="54" t="n">
        <f aca="false">Conso_energie_usage!G$35</f>
        <v>0</v>
      </c>
      <c r="G119" s="54" t="n">
        <f aca="false">Conso_energie_usage!H$35</f>
        <v>0</v>
      </c>
      <c r="H119" s="54" t="n">
        <f aca="false">Conso_energie_usage!I$35</f>
        <v>0</v>
      </c>
    </row>
    <row r="120" customFormat="false" ht="13.4" hidden="false" customHeight="false" outlineLevel="0" collapsed="false">
      <c r="A120" s="54" t="str">
        <f aca="false">Conso_energie_usage!B$36</f>
        <v>Eclairage</v>
      </c>
      <c r="B120" s="54" t="str">
        <f aca="false">Conso_energie_usage!C$36</f>
        <v>Autres</v>
      </c>
      <c r="C120" s="54" t="n">
        <f aca="false">Conso_energie_usage!D$36</f>
        <v>0</v>
      </c>
      <c r="D120" s="54" t="n">
        <f aca="false">Conso_energie_usage!E$36</f>
        <v>0</v>
      </c>
      <c r="E120" s="54" t="n">
        <f aca="false">Conso_energie_usage!F$36</f>
        <v>0</v>
      </c>
      <c r="F120" s="54" t="n">
        <f aca="false">Conso_energie_usage!G$36</f>
        <v>0</v>
      </c>
      <c r="G120" s="54" t="n">
        <f aca="false">Conso_energie_usage!H$36</f>
        <v>0</v>
      </c>
      <c r="H120" s="54" t="n">
        <f aca="false">Conso_energie_usage!I$36</f>
        <v>0</v>
      </c>
    </row>
    <row r="121" customFormat="false" ht="13.4" hidden="false" customHeight="false" outlineLevel="0" collapsed="false">
      <c r="A121" s="54" t="str">
        <f aca="false">Conso_energie_usage!B$37</f>
        <v>ECS</v>
      </c>
      <c r="B121" s="54" t="str">
        <f aca="false">Conso_energie_usage!C$37</f>
        <v>Electricité</v>
      </c>
      <c r="C121" s="54" t="n">
        <f aca="false">Conso_energie_usage!D$37</f>
        <v>6.0209807896891</v>
      </c>
      <c r="D121" s="54" t="n">
        <f aca="false">Conso_energie_usage!E$37</f>
        <v>7.9811704777701</v>
      </c>
      <c r="E121" s="54" t="n">
        <f aca="false">Conso_energie_usage!F$37</f>
        <v>8.9078644990969</v>
      </c>
      <c r="F121" s="54" t="n">
        <f aca="false">Conso_energie_usage!G$37</f>
        <v>8.7467133208273</v>
      </c>
      <c r="G121" s="54" t="n">
        <f aca="false">Conso_energie_usage!H$37</f>
        <v>8.2642991328759</v>
      </c>
      <c r="H121" s="54" t="n">
        <f aca="false">Conso_energie_usage!I$37</f>
        <v>0</v>
      </c>
    </row>
    <row r="122" customFormat="false" ht="13.4" hidden="false" customHeight="false" outlineLevel="0" collapsed="false">
      <c r="A122" s="54" t="str">
        <f aca="false">Conso_energie_usage!B$38</f>
        <v>ECS</v>
      </c>
      <c r="B122" s="54" t="str">
        <f aca="false">Conso_energie_usage!C$38</f>
        <v>Gaz</v>
      </c>
      <c r="C122" s="54" t="n">
        <f aca="false">Conso_energie_usage!D$38</f>
        <v>10.0079276468595</v>
      </c>
      <c r="D122" s="54" t="n">
        <f aca="false">Conso_energie_usage!E$38</f>
        <v>8.0421226086564</v>
      </c>
      <c r="E122" s="54" t="n">
        <f aca="false">Conso_energie_usage!F$38</f>
        <v>6.2169152743478</v>
      </c>
      <c r="F122" s="54" t="n">
        <f aca="false">Conso_energie_usage!G$38</f>
        <v>4.5535191746419</v>
      </c>
      <c r="G122" s="54" t="n">
        <f aca="false">Conso_energie_usage!H$38</f>
        <v>3.637751969001</v>
      </c>
      <c r="H122" s="54" t="n">
        <f aca="false">Conso_energie_usage!I$38</f>
        <v>0</v>
      </c>
    </row>
    <row r="123" customFormat="false" ht="13.4" hidden="false" customHeight="false" outlineLevel="0" collapsed="false">
      <c r="A123" s="54" t="str">
        <f aca="false">Conso_energie_usage!B$39</f>
        <v>ECS</v>
      </c>
      <c r="B123" s="54" t="str">
        <f aca="false">Conso_energie_usage!C$39</f>
        <v>Fioul</v>
      </c>
      <c r="C123" s="54" t="n">
        <f aca="false">Conso_energie_usage!D$39</f>
        <v>3.7356450938281</v>
      </c>
      <c r="D123" s="54" t="n">
        <f aca="false">Conso_energie_usage!E$39</f>
        <v>2.3840661307587</v>
      </c>
      <c r="E123" s="54" t="n">
        <f aca="false">Conso_energie_usage!F$39</f>
        <v>1.2070758173613</v>
      </c>
      <c r="F123" s="54" t="n">
        <f aca="false">Conso_energie_usage!G$39</f>
        <v>0.3073465819085</v>
      </c>
      <c r="G123" s="54" t="n">
        <f aca="false">Conso_energie_usage!H$39</f>
        <v>0.1936079050739</v>
      </c>
      <c r="H123" s="54" t="n">
        <f aca="false">Conso_energie_usage!I$39</f>
        <v>0</v>
      </c>
    </row>
    <row r="124" customFormat="false" ht="13.4" hidden="false" customHeight="false" outlineLevel="0" collapsed="false">
      <c r="A124" s="54" t="str">
        <f aca="false">Conso_energie_usage!B$40</f>
        <v>ECS</v>
      </c>
      <c r="B124" s="54" t="str">
        <f aca="false">Conso_energie_usage!C$40</f>
        <v>Urbain</v>
      </c>
      <c r="C124" s="54" t="n">
        <f aca="false">Conso_energie_usage!D$40</f>
        <v>1.1816864709462</v>
      </c>
      <c r="D124" s="54" t="n">
        <f aca="false">Conso_energie_usage!E$40</f>
        <v>1.2370323236909</v>
      </c>
      <c r="E124" s="54" t="n">
        <f aca="false">Conso_energie_usage!F$40</f>
        <v>1.232226487253</v>
      </c>
      <c r="F124" s="54" t="n">
        <f aca="false">Conso_energie_usage!G$40</f>
        <v>1.1967460174841</v>
      </c>
      <c r="G124" s="54" t="n">
        <f aca="false">Conso_energie_usage!H$40</f>
        <v>1.1383818881305</v>
      </c>
      <c r="H124" s="54" t="n">
        <f aca="false">Conso_energie_usage!I$40</f>
        <v>0</v>
      </c>
    </row>
    <row r="125" customFormat="false" ht="13.4" hidden="false" customHeight="false" outlineLevel="0" collapsed="false">
      <c r="A125" s="54" t="str">
        <f aca="false">Conso_energie_usage!B$41</f>
        <v>ECS</v>
      </c>
      <c r="B125" s="54" t="str">
        <f aca="false">Conso_energie_usage!C$41</f>
        <v>Autres</v>
      </c>
      <c r="C125" s="54" t="n">
        <f aca="false">Conso_energie_usage!D$41</f>
        <v>0.7709914297352</v>
      </c>
      <c r="D125" s="54" t="n">
        <f aca="false">Conso_energie_usage!E$41</f>
        <v>2.0656268324679</v>
      </c>
      <c r="E125" s="54" t="n">
        <f aca="false">Conso_energie_usage!F$41</f>
        <v>2.9989041322008</v>
      </c>
      <c r="F125" s="54" t="n">
        <f aca="false">Conso_energie_usage!G$41</f>
        <v>3.6732715128063</v>
      </c>
      <c r="G125" s="54" t="n">
        <f aca="false">Conso_energie_usage!H$41</f>
        <v>3.7411326559577</v>
      </c>
      <c r="H125" s="54" t="n">
        <f aca="false">Conso_energie_usage!I$41</f>
        <v>0</v>
      </c>
    </row>
    <row r="126" customFormat="false" ht="13.4" hidden="false" customHeight="false" outlineLevel="0" collapsed="false">
      <c r="A126" s="54" t="str">
        <f aca="false">Conso_energie_usage!B$42</f>
        <v>Froid_alimentaire</v>
      </c>
      <c r="B126" s="54" t="str">
        <f aca="false">Conso_energie_usage!C$42</f>
        <v>Electricité</v>
      </c>
      <c r="C126" s="54" t="n">
        <f aca="false">Conso_energie_usage!D$42</f>
        <v>7.8370158116684</v>
      </c>
      <c r="D126" s="54" t="n">
        <f aca="false">Conso_energie_usage!E$42</f>
        <v>7.6079977446449</v>
      </c>
      <c r="E126" s="54" t="n">
        <f aca="false">Conso_energie_usage!F$42</f>
        <v>7.3344476849667</v>
      </c>
      <c r="F126" s="54" t="n">
        <f aca="false">Conso_energie_usage!G$42</f>
        <v>6.9438435282477</v>
      </c>
      <c r="G126" s="54" t="n">
        <f aca="false">Conso_energie_usage!H$42</f>
        <v>6.5873323129566</v>
      </c>
      <c r="H126" s="54" t="n">
        <f aca="false">Conso_energie_usage!I$42</f>
        <v>0</v>
      </c>
    </row>
    <row r="127" customFormat="false" ht="13.4" hidden="false" customHeight="false" outlineLevel="0" collapsed="false">
      <c r="A127" s="54" t="str">
        <f aca="false">Conso_energie_usage!B$43</f>
        <v>Froid_alimentaire</v>
      </c>
      <c r="B127" s="54" t="str">
        <f aca="false">Conso_energie_usage!C$43</f>
        <v>Gaz</v>
      </c>
      <c r="C127" s="54" t="n">
        <f aca="false">Conso_energie_usage!D$43</f>
        <v>0</v>
      </c>
      <c r="D127" s="54" t="n">
        <f aca="false">Conso_energie_usage!E$43</f>
        <v>0</v>
      </c>
      <c r="E127" s="54" t="n">
        <f aca="false">Conso_energie_usage!F$43</f>
        <v>0</v>
      </c>
      <c r="F127" s="54" t="n">
        <f aca="false">Conso_energie_usage!G$43</f>
        <v>0</v>
      </c>
      <c r="G127" s="54" t="n">
        <f aca="false">Conso_energie_usage!H$43</f>
        <v>0</v>
      </c>
      <c r="H127" s="54" t="n">
        <f aca="false">Conso_energie_usage!I$43</f>
        <v>0</v>
      </c>
    </row>
    <row r="128" customFormat="false" ht="13.4" hidden="false" customHeight="false" outlineLevel="0" collapsed="false">
      <c r="A128" s="54" t="str">
        <f aca="false">Conso_energie_usage!B$44</f>
        <v>Froid_alimentaire</v>
      </c>
      <c r="B128" s="54" t="str">
        <f aca="false">Conso_energie_usage!C$44</f>
        <v>Fioul</v>
      </c>
      <c r="C128" s="54" t="n">
        <f aca="false">Conso_energie_usage!D$44</f>
        <v>0</v>
      </c>
      <c r="D128" s="54" t="n">
        <f aca="false">Conso_energie_usage!E$44</f>
        <v>0</v>
      </c>
      <c r="E128" s="54" t="n">
        <f aca="false">Conso_energie_usage!F$44</f>
        <v>0</v>
      </c>
      <c r="F128" s="54" t="n">
        <f aca="false">Conso_energie_usage!G$44</f>
        <v>0</v>
      </c>
      <c r="G128" s="54" t="n">
        <f aca="false">Conso_energie_usage!H$44</f>
        <v>0</v>
      </c>
      <c r="H128" s="54" t="n">
        <f aca="false">Conso_energie_usage!I$44</f>
        <v>0</v>
      </c>
    </row>
    <row r="129" customFormat="false" ht="13.4" hidden="false" customHeight="false" outlineLevel="0" collapsed="false">
      <c r="A129" s="54" t="str">
        <f aca="false">Conso_energie_usage!B$45</f>
        <v>Froid_alimentaire</v>
      </c>
      <c r="B129" s="54" t="str">
        <f aca="false">Conso_energie_usage!C$45</f>
        <v>Urbain</v>
      </c>
      <c r="C129" s="54" t="n">
        <f aca="false">Conso_energie_usage!D$45</f>
        <v>0</v>
      </c>
      <c r="D129" s="54" t="n">
        <f aca="false">Conso_energie_usage!E$45</f>
        <v>0</v>
      </c>
      <c r="E129" s="54" t="n">
        <f aca="false">Conso_energie_usage!F$45</f>
        <v>0</v>
      </c>
      <c r="F129" s="54" t="n">
        <f aca="false">Conso_energie_usage!G$45</f>
        <v>0</v>
      </c>
      <c r="G129" s="54" t="n">
        <f aca="false">Conso_energie_usage!H$45</f>
        <v>0</v>
      </c>
      <c r="H129" s="54" t="n">
        <f aca="false">Conso_energie_usage!I$45</f>
        <v>0</v>
      </c>
    </row>
    <row r="130" customFormat="false" ht="13.4" hidden="false" customHeight="false" outlineLevel="0" collapsed="false">
      <c r="A130" s="54" t="str">
        <f aca="false">Conso_energie_usage!B$46</f>
        <v>Froid_alimentaire</v>
      </c>
      <c r="B130" s="54" t="str">
        <f aca="false">Conso_energie_usage!C$46</f>
        <v>Autres</v>
      </c>
      <c r="C130" s="54" t="n">
        <f aca="false">Conso_energie_usage!D$46</f>
        <v>0</v>
      </c>
      <c r="D130" s="54" t="n">
        <f aca="false">Conso_energie_usage!E$46</f>
        <v>0</v>
      </c>
      <c r="E130" s="54" t="n">
        <f aca="false">Conso_energie_usage!F$46</f>
        <v>0</v>
      </c>
      <c r="F130" s="54" t="n">
        <f aca="false">Conso_energie_usage!G$46</f>
        <v>0</v>
      </c>
      <c r="G130" s="54" t="n">
        <f aca="false">Conso_energie_usage!H$46</f>
        <v>0</v>
      </c>
      <c r="H130" s="54" t="n">
        <f aca="false">Conso_energie_usage!I$46</f>
        <v>0</v>
      </c>
    </row>
    <row r="131" customFormat="false" ht="13.4" hidden="false" customHeight="false" outlineLevel="0" collapsed="false">
      <c r="A131" s="54" t="str">
        <f aca="false">Conso_energie_usage!B$47</f>
        <v>Process</v>
      </c>
      <c r="B131" s="54" t="str">
        <f aca="false">Conso_energie_usage!C$47</f>
        <v>Electricité</v>
      </c>
      <c r="C131" s="54" t="n">
        <f aca="false">Conso_energie_usage!D$47</f>
        <v>4.0699795790205</v>
      </c>
      <c r="D131" s="54" t="n">
        <f aca="false">Conso_energie_usage!E$47</f>
        <v>4.2312854683671</v>
      </c>
      <c r="E131" s="54" t="n">
        <f aca="false">Conso_energie_usage!F$47</f>
        <v>4.3512092235257</v>
      </c>
      <c r="F131" s="54" t="n">
        <f aca="false">Conso_energie_usage!G$47</f>
        <v>4.2660000268734</v>
      </c>
      <c r="G131" s="54" t="n">
        <f aca="false">Conso_energie_usage!H$47</f>
        <v>4.1864403423382</v>
      </c>
      <c r="H131" s="54" t="n">
        <f aca="false">Conso_energie_usage!I$47</f>
        <v>0</v>
      </c>
    </row>
    <row r="132" customFormat="false" ht="13.4" hidden="false" customHeight="false" outlineLevel="0" collapsed="false">
      <c r="A132" s="54" t="str">
        <f aca="false">Conso_energie_usage!B$48</f>
        <v>Process</v>
      </c>
      <c r="B132" s="54" t="str">
        <f aca="false">Conso_energie_usage!C$48</f>
        <v>Gaz</v>
      </c>
      <c r="C132" s="54" t="n">
        <f aca="false">Conso_energie_usage!D$48</f>
        <v>0</v>
      </c>
      <c r="D132" s="54" t="n">
        <f aca="false">Conso_energie_usage!E$48</f>
        <v>0</v>
      </c>
      <c r="E132" s="54" t="n">
        <f aca="false">Conso_energie_usage!F$48</f>
        <v>0</v>
      </c>
      <c r="F132" s="54" t="n">
        <f aca="false">Conso_energie_usage!G$48</f>
        <v>0</v>
      </c>
      <c r="G132" s="54" t="n">
        <f aca="false">Conso_energie_usage!H$48</f>
        <v>0</v>
      </c>
      <c r="H132" s="54" t="n">
        <f aca="false">Conso_energie_usage!I$48</f>
        <v>0</v>
      </c>
    </row>
    <row r="133" customFormat="false" ht="13.4" hidden="false" customHeight="false" outlineLevel="0" collapsed="false">
      <c r="A133" s="54" t="str">
        <f aca="false">Conso_energie_usage!B$49</f>
        <v>Process</v>
      </c>
      <c r="B133" s="54" t="str">
        <f aca="false">Conso_energie_usage!C$49</f>
        <v>Fioul</v>
      </c>
      <c r="C133" s="54" t="n">
        <f aca="false">Conso_energie_usage!D$49</f>
        <v>0</v>
      </c>
      <c r="D133" s="54" t="n">
        <f aca="false">Conso_energie_usage!E$49</f>
        <v>0</v>
      </c>
      <c r="E133" s="54" t="n">
        <f aca="false">Conso_energie_usage!F$49</f>
        <v>0</v>
      </c>
      <c r="F133" s="54" t="n">
        <f aca="false">Conso_energie_usage!G$49</f>
        <v>0</v>
      </c>
      <c r="G133" s="54" t="n">
        <f aca="false">Conso_energie_usage!H$49</f>
        <v>0</v>
      </c>
      <c r="H133" s="54" t="n">
        <f aca="false">Conso_energie_usage!I$49</f>
        <v>0</v>
      </c>
    </row>
    <row r="134" customFormat="false" ht="13.4" hidden="false" customHeight="false" outlineLevel="0" collapsed="false">
      <c r="A134" s="54" t="str">
        <f aca="false">Conso_energie_usage!B$50</f>
        <v>Process</v>
      </c>
      <c r="B134" s="54" t="str">
        <f aca="false">Conso_energie_usage!C$50</f>
        <v>Urbain</v>
      </c>
      <c r="C134" s="54" t="n">
        <f aca="false">Conso_energie_usage!D$50</f>
        <v>0</v>
      </c>
      <c r="D134" s="54" t="n">
        <f aca="false">Conso_energie_usage!E$50</f>
        <v>0</v>
      </c>
      <c r="E134" s="54" t="n">
        <f aca="false">Conso_energie_usage!F$50</f>
        <v>0</v>
      </c>
      <c r="F134" s="54" t="n">
        <f aca="false">Conso_energie_usage!G$50</f>
        <v>0</v>
      </c>
      <c r="G134" s="54" t="n">
        <f aca="false">Conso_energie_usage!H$50</f>
        <v>0</v>
      </c>
      <c r="H134" s="54" t="n">
        <f aca="false">Conso_energie_usage!I$50</f>
        <v>0</v>
      </c>
    </row>
    <row r="135" customFormat="false" ht="13.4" hidden="false" customHeight="false" outlineLevel="0" collapsed="false">
      <c r="A135" s="54" t="str">
        <f aca="false">Conso_energie_usage!B$51</f>
        <v>Process</v>
      </c>
      <c r="B135" s="54" t="str">
        <f aca="false">Conso_energie_usage!C$51</f>
        <v>Autres</v>
      </c>
      <c r="C135" s="54" t="n">
        <f aca="false">Conso_energie_usage!D$51</f>
        <v>0</v>
      </c>
      <c r="D135" s="54" t="n">
        <f aca="false">Conso_energie_usage!E$51</f>
        <v>0</v>
      </c>
      <c r="E135" s="54" t="n">
        <f aca="false">Conso_energie_usage!F$51</f>
        <v>0</v>
      </c>
      <c r="F135" s="54" t="n">
        <f aca="false">Conso_energie_usage!G$51</f>
        <v>0</v>
      </c>
      <c r="G135" s="54" t="n">
        <f aca="false">Conso_energie_usage!H$51</f>
        <v>0</v>
      </c>
      <c r="H135" s="54" t="n">
        <f aca="false">Conso_energie_usage!I$51</f>
        <v>0</v>
      </c>
    </row>
    <row r="136" customFormat="false" ht="13.4" hidden="false" customHeight="false" outlineLevel="0" collapsed="false">
      <c r="A136" s="54" t="str">
        <f aca="false">Conso_energie_usage!B$52</f>
        <v>Ventilation</v>
      </c>
      <c r="B136" s="54" t="str">
        <f aca="false">Conso_energie_usage!C$52</f>
        <v>Electricité</v>
      </c>
      <c r="C136" s="54" t="n">
        <f aca="false">Conso_energie_usage!D$52</f>
        <v>6.5991087150315</v>
      </c>
      <c r="D136" s="54" t="n">
        <f aca="false">Conso_energie_usage!E$52</f>
        <v>6.9632758327638</v>
      </c>
      <c r="E136" s="54" t="n">
        <f aca="false">Conso_energie_usage!F$52</f>
        <v>7.2437793897605</v>
      </c>
      <c r="F136" s="54" t="n">
        <f aca="false">Conso_energie_usage!G$52</f>
        <v>7.4489118252093</v>
      </c>
      <c r="G136" s="54" t="n">
        <f aca="false">Conso_energie_usage!H$52</f>
        <v>7.7022400261965</v>
      </c>
      <c r="H136" s="54" t="n">
        <f aca="false">Conso_energie_usage!I$52</f>
        <v>0</v>
      </c>
    </row>
    <row r="137" customFormat="false" ht="13.4" hidden="false" customHeight="false" outlineLevel="0" collapsed="false">
      <c r="A137" s="54" t="str">
        <f aca="false">Conso_energie_usage!B$53</f>
        <v>Ventilation</v>
      </c>
      <c r="B137" s="54" t="str">
        <f aca="false">Conso_energie_usage!C$53</f>
        <v>Gaz</v>
      </c>
      <c r="C137" s="54" t="n">
        <f aca="false">Conso_energie_usage!D$53</f>
        <v>0</v>
      </c>
      <c r="D137" s="54" t="n">
        <f aca="false">Conso_energie_usage!E$53</f>
        <v>0</v>
      </c>
      <c r="E137" s="54" t="n">
        <f aca="false">Conso_energie_usage!F$53</f>
        <v>0</v>
      </c>
      <c r="F137" s="54" t="n">
        <f aca="false">Conso_energie_usage!G$53</f>
        <v>0</v>
      </c>
      <c r="G137" s="54" t="n">
        <f aca="false">Conso_energie_usage!H$53</f>
        <v>0</v>
      </c>
      <c r="H137" s="54" t="n">
        <f aca="false">Conso_energie_usage!I$53</f>
        <v>0</v>
      </c>
    </row>
    <row r="138" customFormat="false" ht="13.4" hidden="false" customHeight="false" outlineLevel="0" collapsed="false">
      <c r="A138" s="54" t="str">
        <f aca="false">Conso_energie_usage!B$54</f>
        <v>Ventilation</v>
      </c>
      <c r="B138" s="54" t="str">
        <f aca="false">Conso_energie_usage!C$54</f>
        <v>Fioul</v>
      </c>
      <c r="C138" s="54" t="n">
        <f aca="false">Conso_energie_usage!D$54</f>
        <v>0</v>
      </c>
      <c r="D138" s="54" t="n">
        <f aca="false">Conso_energie_usage!E$54</f>
        <v>0</v>
      </c>
      <c r="E138" s="54" t="n">
        <f aca="false">Conso_energie_usage!F$54</f>
        <v>0</v>
      </c>
      <c r="F138" s="54" t="n">
        <f aca="false">Conso_energie_usage!G$54</f>
        <v>0</v>
      </c>
      <c r="G138" s="54" t="n">
        <f aca="false">Conso_energie_usage!H$54</f>
        <v>0</v>
      </c>
      <c r="H138" s="54" t="n">
        <f aca="false">Conso_energie_usage!I$54</f>
        <v>0</v>
      </c>
    </row>
    <row r="139" customFormat="false" ht="13.4" hidden="false" customHeight="false" outlineLevel="0" collapsed="false">
      <c r="A139" s="54" t="str">
        <f aca="false">Conso_energie_usage!B$55</f>
        <v>Ventilation</v>
      </c>
      <c r="B139" s="54" t="str">
        <f aca="false">Conso_energie_usage!C$55</f>
        <v>Urbain</v>
      </c>
      <c r="C139" s="54" t="n">
        <f aca="false">Conso_energie_usage!D$55</f>
        <v>0</v>
      </c>
      <c r="D139" s="54" t="n">
        <f aca="false">Conso_energie_usage!E$55</f>
        <v>0</v>
      </c>
      <c r="E139" s="54" t="n">
        <f aca="false">Conso_energie_usage!F$55</f>
        <v>0</v>
      </c>
      <c r="F139" s="54" t="n">
        <f aca="false">Conso_energie_usage!G$55</f>
        <v>0</v>
      </c>
      <c r="G139" s="54" t="n">
        <f aca="false">Conso_energie_usage!H$55</f>
        <v>0</v>
      </c>
      <c r="H139" s="54" t="n">
        <f aca="false">Conso_energie_usage!I$55</f>
        <v>0</v>
      </c>
    </row>
    <row r="140" customFormat="false" ht="13.4" hidden="false" customHeight="false" outlineLevel="0" collapsed="false">
      <c r="A140" s="54" t="str">
        <f aca="false">Conso_energie_usage!B$56</f>
        <v>Ventilation</v>
      </c>
      <c r="B140" s="54" t="str">
        <f aca="false">Conso_energie_usage!C$56</f>
        <v>Autres</v>
      </c>
      <c r="C140" s="54" t="n">
        <f aca="false">Conso_energie_usage!D$56</f>
        <v>0</v>
      </c>
      <c r="D140" s="54" t="n">
        <f aca="false">Conso_energie_usage!E$56</f>
        <v>0</v>
      </c>
      <c r="E140" s="54" t="n">
        <f aca="false">Conso_energie_usage!F$56</f>
        <v>0</v>
      </c>
      <c r="F140" s="54" t="n">
        <f aca="false">Conso_energie_usage!G$56</f>
        <v>0</v>
      </c>
      <c r="G140" s="54" t="n">
        <f aca="false">Conso_energie_usage!H$56</f>
        <v>0</v>
      </c>
      <c r="H140" s="54" t="n">
        <f aca="false">Conso_energie_usage!I$56</f>
        <v>0</v>
      </c>
    </row>
    <row r="141" customFormat="false" ht="12.8" hidden="false" customHeight="false" outlineLevel="0" collapsed="false">
      <c r="C141" s="0" t="n">
        <f aca="false">SUM($C$86:$C$140)</f>
        <v>225.21373085553</v>
      </c>
      <c r="D141" s="0" t="n">
        <f aca="false">SUM($D$86:$D$140)</f>
        <v>223.258929557159</v>
      </c>
      <c r="E141" s="0" t="n">
        <f aca="false">SUM($E$86:$E$140)</f>
        <v>208.28031220883</v>
      </c>
      <c r="F141" s="0" t="n">
        <f aca="false">SUM($F$86:$F$140)</f>
        <v>186.170845146346</v>
      </c>
      <c r="G141" s="0" t="n">
        <f aca="false">SUM($G$86:$G$140)</f>
        <v>165.410446778939</v>
      </c>
      <c r="H141" s="0" t="n">
        <f aca="false">SUM($H$86:$H$140)</f>
        <v>0</v>
      </c>
    </row>
    <row r="144" customFormat="false" ht="12.8" hidden="false" customHeight="false" outlineLevel="0" collapsed="false">
      <c r="A144" s="55" t="s">
        <v>140</v>
      </c>
    </row>
    <row r="145" customFormat="false" ht="12.8" hidden="false" customHeight="false" outlineLevel="0" collapsed="false">
      <c r="B145" s="0" t="str">
        <f aca="false">Conso_chauff_syst_energie!C$28</f>
        <v>ENERGIE</v>
      </c>
      <c r="C145" s="0" t="str">
        <f aca="false">Conso_chauff_syst_energie!D$28</f>
        <v>2010</v>
      </c>
      <c r="D145" s="0" t="str">
        <f aca="false">Conso_chauff_syst_energie!E$28</f>
        <v>2015</v>
      </c>
      <c r="E145" s="0" t="str">
        <f aca="false">Conso_chauff_syst_energie!F$28</f>
        <v>2020</v>
      </c>
      <c r="F145" s="0" t="str">
        <f aca="false">Conso_chauff_syst_energie!G$28</f>
        <v>2025</v>
      </c>
      <c r="G145" s="0" t="str">
        <f aca="false">Conso_chauff_syst_energie!H$28</f>
        <v>2030</v>
      </c>
      <c r="H145" s="0" t="str">
        <f aca="false">Conso_chauff_syst_energie!I$28</f>
        <v>2050</v>
      </c>
    </row>
    <row r="146" customFormat="false" ht="12.8" hidden="false" customHeight="false" outlineLevel="0" collapsed="false">
      <c r="A146" s="0" t="str">
        <f aca="false">Conso_chauff_syst_energie!B$29</f>
        <v>PAC/DRV/Rooftop</v>
      </c>
      <c r="C146" s="13" t="n">
        <f aca="false">Conso_chauff_syst_energie!D$29</f>
        <v>4.1637964998982</v>
      </c>
      <c r="D146" s="13" t="n">
        <f aca="false">Conso_chauff_syst_energie!E$29</f>
        <v>5.2870368800138</v>
      </c>
      <c r="E146" s="13" t="n">
        <f aca="false">Conso_chauff_syst_energie!F$29</f>
        <v>6.0839112120758</v>
      </c>
      <c r="F146" s="13" t="n">
        <f aca="false">Conso_chauff_syst_energie!G$29</f>
        <v>7.4684592606693</v>
      </c>
      <c r="G146" s="13" t="n">
        <f aca="false">Conso_chauff_syst_energie!H$29</f>
        <v>9.1428543339987</v>
      </c>
      <c r="H146" s="14" t="n">
        <f aca="false">Conso_chauff_syst_energie!I$29</f>
        <v>0</v>
      </c>
    </row>
    <row r="147" customFormat="false" ht="12.8" hidden="false" customHeight="false" outlineLevel="0" collapsed="false">
      <c r="A147" s="0" t="str">
        <f aca="false">Conso_chauff_syst_energie!B$30</f>
        <v>Electrique Joule</v>
      </c>
      <c r="C147" s="13" t="n">
        <f aca="false">Conso_chauff_syst_energie!D$30</f>
        <v>13.8826567131125</v>
      </c>
      <c r="D147" s="13" t="n">
        <f aca="false">Conso_chauff_syst_energie!E$30</f>
        <v>12.5519328150197</v>
      </c>
      <c r="E147" s="13" t="n">
        <f aca="false">Conso_chauff_syst_energie!F$30</f>
        <v>10.3716806287772</v>
      </c>
      <c r="F147" s="13" t="n">
        <f aca="false">Conso_chauff_syst_energie!G$30</f>
        <v>8.9602646449118</v>
      </c>
      <c r="G147" s="13" t="n">
        <f aca="false">Conso_chauff_syst_energie!H$30</f>
        <v>7.9386298266682</v>
      </c>
      <c r="H147" s="13" t="n">
        <f aca="false">Conso_chauff_syst_energie!I$30</f>
        <v>0</v>
      </c>
    </row>
    <row r="148" customFormat="false" ht="12.8" hidden="false" customHeight="false" outlineLevel="0" collapsed="false">
      <c r="A148" s="0" t="str">
        <f aca="false">Conso_chauff_syst_energie!B$31</f>
        <v>Electricité</v>
      </c>
      <c r="C148" s="13" t="n">
        <f aca="false">Conso_chauff_syst_energie!D$31</f>
        <v>18.0464532130107</v>
      </c>
      <c r="D148" s="13" t="n">
        <f aca="false">Conso_chauff_syst_energie!E$31</f>
        <v>17.8389696950335</v>
      </c>
      <c r="E148" s="13" t="n">
        <f aca="false">Conso_chauff_syst_energie!F$31</f>
        <v>16.455591840853</v>
      </c>
      <c r="F148" s="13" t="n">
        <f aca="false">Conso_chauff_syst_energie!G$31</f>
        <v>16.4287239055811</v>
      </c>
      <c r="G148" s="13" t="n">
        <f aca="false">Conso_chauff_syst_energie!H$31</f>
        <v>17.0814841606669</v>
      </c>
      <c r="H148" s="13" t="n">
        <f aca="false">Conso_chauff_syst_energie!I$31</f>
        <v>0</v>
      </c>
    </row>
    <row r="150" customFormat="false" ht="12.8" hidden="false" customHeight="false" outlineLevel="0" collapsed="false">
      <c r="A150" s="0" t="str">
        <f aca="false">Conso_chauff_syst_energie!B$33</f>
        <v>Chaleur environnement</v>
      </c>
      <c r="C150" s="17" t="n">
        <f aca="false">Conso_chauff_syst_energie!D$33</f>
        <v>8.9536835766572</v>
      </c>
      <c r="D150" s="17" t="n">
        <f aca="false">Conso_chauff_syst_energie!E$33</f>
        <v>9.9318286580643</v>
      </c>
      <c r="E150" s="17" t="n">
        <f aca="false">Conso_chauff_syst_energie!F$33</f>
        <v>12.7291390807157</v>
      </c>
      <c r="F150" s="17" t="n">
        <f aca="false">Conso_chauff_syst_energie!G$33</f>
        <v>15.6697671038156</v>
      </c>
      <c r="G150" s="17" t="n">
        <f aca="false">Conso_chauff_syst_energie!H$33</f>
        <v>16.2640597981781</v>
      </c>
      <c r="H150" s="17" t="e">
        <f aca="false">Conso_chauff_syst_energie!I$33</f>
        <v>#DIV/0!</v>
      </c>
    </row>
    <row r="155" customFormat="false" ht="12.8" hidden="false" customHeight="false" outlineLevel="0" collapsed="false">
      <c r="A155" s="56" t="s">
        <v>141</v>
      </c>
      <c r="C155" s="0" t="n">
        <f aca="false">RDT_ECS!F$46</f>
        <v>2009</v>
      </c>
      <c r="D155" s="0" t="n">
        <f aca="false">RDT_ECS!G$46</f>
        <v>2015</v>
      </c>
      <c r="E155" s="0" t="n">
        <f aca="false">RDT_ECS!H$46</f>
        <v>2020</v>
      </c>
      <c r="F155" s="0" t="n">
        <f aca="false">RDT_ECS!I$46</f>
        <v>2025</v>
      </c>
      <c r="G155" s="0" t="n">
        <f aca="false">RDT_ECS!J$46</f>
        <v>2030</v>
      </c>
      <c r="H155" s="0" t="n">
        <f aca="false">RDT_ECS!K$46</f>
        <v>2050</v>
      </c>
    </row>
    <row r="156" customFormat="false" ht="12.8" hidden="false" customHeight="false" outlineLevel="0" collapsed="false">
      <c r="B156" s="0" t="str">
        <f aca="false">RDT_ECS!E$47</f>
        <v>CONSO CET</v>
      </c>
      <c r="C156" s="17" t="n">
        <f aca="false">RDT_ECS!F$47</f>
        <v>0.478870228666206</v>
      </c>
      <c r="D156" s="17" t="n">
        <f aca="false">RDT_ECS!G$47</f>
        <v>1.20256170737808</v>
      </c>
      <c r="E156" s="17" t="n">
        <f aca="false">RDT_ECS!H$47</f>
        <v>2.09921119699855</v>
      </c>
      <c r="F156" s="17" t="n">
        <f aca="false">RDT_ECS!I$47</f>
        <v>3.30571965315036</v>
      </c>
      <c r="G156" s="17" t="n">
        <f aca="false">RDT_ECS!J$47</f>
        <v>1.86782254691405</v>
      </c>
      <c r="H156" s="17" t="n">
        <f aca="false">RDT_ECS!K$47</f>
        <v>1.86782254691405</v>
      </c>
    </row>
    <row r="157" customFormat="false" ht="12.8" hidden="false" customHeight="false" outlineLevel="0" collapsed="false">
      <c r="B157" s="0" t="str">
        <f aca="false">RDT_ECS!E$48</f>
        <v>CONSO ECS classique</v>
      </c>
      <c r="C157" s="17" t="n">
        <f aca="false">RDT_ECS!F$48</f>
        <v>7.5023002491039</v>
      </c>
      <c r="D157" s="17" t="n">
        <f aca="false">RDT_ECS!G$48</f>
        <v>7.70530279171882</v>
      </c>
      <c r="E157" s="17" t="n">
        <f aca="false">RDT_ECS!H$48</f>
        <v>6.64750212382875</v>
      </c>
      <c r="F157" s="17" t="n">
        <f aca="false">RDT_ECS!I$48</f>
        <v>4.95857947972554</v>
      </c>
      <c r="G157" s="17" t="n">
        <f aca="false">RDT_ECS!J$48</f>
        <v>1.86782254691405</v>
      </c>
      <c r="H157" s="17" t="n">
        <f aca="false">RDT_ECS!K$48</f>
        <v>0.0596016532689676</v>
      </c>
    </row>
    <row r="159" customFormat="false" ht="12.8" hidden="false" customHeight="false" outlineLevel="0" collapsed="false">
      <c r="B159" s="0" t="str">
        <f aca="false">RDT_ECS!E$50</f>
        <v>Chaleur environnement</v>
      </c>
      <c r="C159" s="17" t="n">
        <f aca="false">RDT_ECS!F$50</f>
        <v>0.718305342999309</v>
      </c>
      <c r="D159" s="17" t="n">
        <f aca="false">RDT_ECS!G$50</f>
        <v>1.80384256106712</v>
      </c>
      <c r="E159" s="17" t="n">
        <f aca="false">RDT_ECS!H$50</f>
        <v>3.14881679549783</v>
      </c>
      <c r="F159" s="17" t="n">
        <f aca="false">RDT_ECS!I$50</f>
        <v>4.95857947972554</v>
      </c>
      <c r="G159" s="17" t="n">
        <f aca="false">RDT_ECS!J$50</f>
        <v>2.80173382037107</v>
      </c>
      <c r="H159" s="17" t="n">
        <f aca="false">RDT_ECS!K$50</f>
        <v>2.80173382037107</v>
      </c>
    </row>
    <row r="162" customFormat="false" ht="12.8" hidden="false" customHeight="false" outlineLevel="0" collapsed="false">
      <c r="A162" s="55" t="s">
        <v>21</v>
      </c>
      <c r="C162" s="0" t="str">
        <f aca="false">RDT_CLIM!B$10</f>
        <v>2009</v>
      </c>
      <c r="D162" s="0" t="str">
        <f aca="false">RDT_CLIM!C$10</f>
        <v>2015</v>
      </c>
      <c r="E162" s="0" t="str">
        <f aca="false">RDT_CLIM!D$10</f>
        <v>2020</v>
      </c>
      <c r="F162" s="0" t="str">
        <f aca="false">RDT_CLIM!E$10</f>
        <v>2025</v>
      </c>
      <c r="G162" s="0" t="str">
        <f aca="false">RDT_CLIM!F$10</f>
        <v>2030</v>
      </c>
      <c r="H162" s="0" t="str">
        <f aca="false">RDT_CLIM!G$10</f>
        <v>2050</v>
      </c>
    </row>
    <row r="163" customFormat="false" ht="12.8" hidden="false" customHeight="false" outlineLevel="0" collapsed="false">
      <c r="B163" s="0" t="str">
        <f aca="false">RDT_CLIM!A$11</f>
        <v>Conso climatisation PAC/DRV/Rooftop</v>
      </c>
      <c r="C163" s="0" t="n">
        <f aca="false">RDT_CLIM!B$11</f>
        <v>5.4238186881371</v>
      </c>
      <c r="D163" s="0" t="n">
        <f aca="false">RDT_CLIM!C$11</f>
        <v>5.4238186881371</v>
      </c>
      <c r="E163" s="0" t="n">
        <f aca="false">RDT_CLIM!D$11</f>
        <v>6.1479590067274</v>
      </c>
      <c r="F163" s="0" t="n">
        <f aca="false">RDT_CLIM!E$11</f>
        <v>6.0004692508741</v>
      </c>
      <c r="G163" s="0" t="n">
        <f aca="false">RDT_CLIM!F$11</f>
        <v>6.0856554433187</v>
      </c>
      <c r="H163" s="0" t="n">
        <f aca="false">RDT_CLIM!G$11</f>
        <v>6.6131701342645</v>
      </c>
    </row>
    <row r="164" customFormat="false" ht="12.8" hidden="false" customHeight="false" outlineLevel="0" collapsed="false">
      <c r="B164" s="0" t="str">
        <f aca="false">RDT_CLIM!A$12</f>
        <v>RDT climatisation</v>
      </c>
      <c r="C164" s="0" t="n">
        <f aca="false">RDT_CLIM!B$12</f>
        <v>3.05790913979661</v>
      </c>
      <c r="D164" s="0" t="n">
        <f aca="false">RDT_CLIM!C$12</f>
        <v>3.20209413418073</v>
      </c>
      <c r="E164" s="0" t="n">
        <f aca="false">RDT_CLIM!D$12</f>
        <v>3.47485797835508</v>
      </c>
      <c r="F164" s="0" t="n">
        <f aca="false">RDT_CLIM!E$12</f>
        <v>3.47485797835508</v>
      </c>
      <c r="G164" s="0" t="n">
        <f aca="false">RDT_CLIM!F$12</f>
        <v>4.08533765673099</v>
      </c>
      <c r="H164" s="0" t="n">
        <f aca="false">RDT_CLIM!G$12</f>
        <v>4.71008352888066</v>
      </c>
    </row>
    <row r="165" customFormat="false" ht="12.8" hidden="false" customHeight="false" outlineLevel="0" collapsed="false">
      <c r="B165" s="0" t="str">
        <f aca="false">RDT_CLIM!A$13</f>
        <v>Chaleur environnement</v>
      </c>
      <c r="C165" s="0" t="n">
        <f aca="false">RDT_CLIM!B$13</f>
        <v>11.161726050917</v>
      </c>
      <c r="D165" s="0" t="n">
        <f aca="false">RDT_CLIM!C$13</f>
        <v>11.9437593180065</v>
      </c>
      <c r="E165" s="0" t="n">
        <f aca="false">RDT_CLIM!D$13</f>
        <v>15.2153253983993</v>
      </c>
      <c r="F165" s="0" t="n">
        <f aca="false">RDT_CLIM!E$13</f>
        <v>14.8503091994001</v>
      </c>
      <c r="G165" s="0" t="n">
        <f aca="false">RDT_CLIM!F$13</f>
        <v>18.7763019051611</v>
      </c>
      <c r="H165" s="0" t="n">
        <f aca="false">RDT_CLIM!G$13</f>
        <v>24.5354135888202</v>
      </c>
    </row>
    <row r="167" customFormat="false" ht="12.8" hidden="false" customHeight="false" outlineLevel="0" collapsed="false">
      <c r="B167" s="0" t="s">
        <v>142</v>
      </c>
      <c r="C167" s="0" t="n">
        <f aca="false">C$150+C$159+C$165</f>
        <v>20.8337149705735</v>
      </c>
      <c r="D167" s="0" t="n">
        <f aca="false">D$150+D$159+D$165</f>
        <v>23.679430537138</v>
      </c>
      <c r="E167" s="0" t="n">
        <f aca="false">E$150+E$159+E$165</f>
        <v>31.0932812746128</v>
      </c>
      <c r="F167" s="0" t="n">
        <f aca="false">F$150+F$159+F$165</f>
        <v>35.4786557829413</v>
      </c>
      <c r="G167" s="0" t="n">
        <f aca="false">G$150+G$159+G$165</f>
        <v>37.8420955237103</v>
      </c>
      <c r="H167" s="0" t="e">
        <f aca="false">H$150+H$159+H$165</f>
        <v>#DIV/0!</v>
      </c>
    </row>
    <row r="169" customFormat="false" ht="12.8" hidden="false" customHeight="false" outlineLevel="0" collapsed="false">
      <c r="B169" s="0" t="s">
        <v>119</v>
      </c>
      <c r="C169" s="0" t="n">
        <f aca="false">$C$167+$C$141</f>
        <v>246.047445826103</v>
      </c>
      <c r="D169" s="0" t="n">
        <f aca="false">$D$167+$D$141</f>
        <v>246.938360094297</v>
      </c>
      <c r="E169" s="0" t="n">
        <f aca="false">$E$167+$E$141</f>
        <v>239.373593483443</v>
      </c>
      <c r="F169" s="0" t="n">
        <f aca="false">$F$167+$F$141</f>
        <v>221.649500929287</v>
      </c>
      <c r="G169" s="0" t="n">
        <f aca="false">$G$167+$G$141</f>
        <v>203.25254230265</v>
      </c>
      <c r="H169" s="0" t="e">
        <f aca="false">$H$167+$H$141</f>
        <v>#DIV/0!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1" sqref="B60:J60 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347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2018-06-04T16:32:49Z</dcterms:modified>
  <cp:revision>42</cp:revision>
</cp:coreProperties>
</file>