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6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<sst xmlns="http://schemas.openxmlformats.org/spreadsheetml/2006/main" count="2714" uniqueCount="142">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</sst>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XLConnect.Header" xfId="20" builtinId="54" customBuiltin="true"/>
    <cellStyle name="Excel Built-in XLConnect.String" xfId="21" builtinId="54" customBuiltin="true"/>
    <cellStyle name="Excel Built-in XLConnect.Numeric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XLConnect.String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XLConnect.Header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XLConnect.Numeric" xfId="26" builtinId="54" customBuiltin="true"/>
    <cellStyle name="Excel Built-in Excel Built-in Excel Built-in Excel Built-in Excel Built-in Excel Built-in Excel Built-in Excel Built-in Excel Built-in Excel Built-in Excel Built-in Excel Built-in Excel Built-in Excel Built-in XLConnect.Numeric" xfId="27" builtinId="54" customBuiltin="true"/>
    <cellStyle name="Excel Built-in Excel Built-in Excel Built-in Excel Built-in Excel Built-in Excel Built-in Excel Built-in Excel Built-in Excel Built-in Excel Built-in XLConnect.Header" xfId="28" builtinId="54" customBuiltin="true"/>
    <cellStyle name="Excel Built-in Excel Built-in Excel Built-in Excel Built-in Excel Built-in Excel Built-in Excel Built-in Excel Built-in Excel Built-in Excel Built-in XLConnect.String" xfId="29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420120</xdr:colOff>
      <xdr:row>40</xdr:row>
      <xdr:rowOff>23760</xdr:rowOff>
    </xdr:from>
    <xdr:to>
      <xdr:col>8</xdr:col>
      <xdr:colOff>420120</xdr:colOff>
      <xdr:row>42</xdr:row>
      <xdr:rowOff>25200</xdr:rowOff>
    </xdr:to>
    <xdr:sp>
      <xdr:nvSpPr>
        <xdr:cNvPr id="0" name="Line 1"/>
        <xdr:cNvSpPr/>
      </xdr:nvSpPr>
      <xdr:spPr>
        <a:xfrm>
          <a:off x="8652600" y="8739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40</xdr:row>
      <xdr:rowOff>23760</xdr:rowOff>
    </xdr:from>
    <xdr:to>
      <xdr:col>8</xdr:col>
      <xdr:colOff>420120</xdr:colOff>
      <xdr:row>44</xdr:row>
      <xdr:rowOff>26280</xdr:rowOff>
    </xdr:to>
    <xdr:sp>
      <xdr:nvSpPr>
        <xdr:cNvPr id="1" name="Line 1"/>
        <xdr:cNvSpPr/>
      </xdr:nvSpPr>
      <xdr:spPr>
        <a:xfrm>
          <a:off x="8652600" y="8739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40</xdr:row>
      <xdr:rowOff>23760</xdr:rowOff>
    </xdr:from>
    <xdr:to>
      <xdr:col>28</xdr:col>
      <xdr:colOff>419760</xdr:colOff>
      <xdr:row>40</xdr:row>
      <xdr:rowOff>23760</xdr:rowOff>
    </xdr:to>
    <xdr:sp>
      <xdr:nvSpPr>
        <xdr:cNvPr id="2" name="Line 1"/>
        <xdr:cNvSpPr/>
      </xdr:nvSpPr>
      <xdr:spPr>
        <a:xfrm>
          <a:off x="8652600" y="8739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37</xdr:row>
      <xdr:rowOff>150120</xdr:rowOff>
    </xdr:from>
    <xdr:to>
      <xdr:col>8</xdr:col>
      <xdr:colOff>780120</xdr:colOff>
      <xdr:row>40</xdr:row>
      <xdr:rowOff>23760</xdr:rowOff>
    </xdr:to>
    <xdr:sp>
      <xdr:nvSpPr>
        <xdr:cNvPr id="3" name="Line 1"/>
        <xdr:cNvSpPr/>
      </xdr:nvSpPr>
      <xdr:spPr>
        <a:xfrm flipV="1">
          <a:off x="8652600" y="8379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42</xdr:row>
      <xdr:rowOff>25200</xdr:rowOff>
    </xdr:from>
    <xdr:to>
      <xdr:col>28</xdr:col>
      <xdr:colOff>419760</xdr:colOff>
      <xdr:row>42</xdr:row>
      <xdr:rowOff>25200</xdr:rowOff>
    </xdr:to>
    <xdr:sp>
      <xdr:nvSpPr>
        <xdr:cNvPr id="4" name="Line 1"/>
        <xdr:cNvSpPr/>
      </xdr:nvSpPr>
      <xdr:spPr>
        <a:xfrm>
          <a:off x="8652600" y="9064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39</xdr:row>
      <xdr:rowOff>150840</xdr:rowOff>
    </xdr:from>
    <xdr:to>
      <xdr:col>8</xdr:col>
      <xdr:colOff>780120</xdr:colOff>
      <xdr:row>42</xdr:row>
      <xdr:rowOff>25200</xdr:rowOff>
    </xdr:to>
    <xdr:sp>
      <xdr:nvSpPr>
        <xdr:cNvPr id="5" name="Line 1"/>
        <xdr:cNvSpPr/>
      </xdr:nvSpPr>
      <xdr:spPr>
        <a:xfrm flipV="1">
          <a:off x="8652600" y="8704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41</xdr:row>
      <xdr:rowOff>151920</xdr:rowOff>
    </xdr:from>
    <xdr:to>
      <xdr:col>8</xdr:col>
      <xdr:colOff>780120</xdr:colOff>
      <xdr:row>44</xdr:row>
      <xdr:rowOff>26280</xdr:rowOff>
    </xdr:to>
    <xdr:sp>
      <xdr:nvSpPr>
        <xdr:cNvPr id="6" name="Line 1"/>
        <xdr:cNvSpPr/>
      </xdr:nvSpPr>
      <xdr:spPr>
        <a:xfrm flipV="1">
          <a:off x="8652600" y="9029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40</xdr:row>
      <xdr:rowOff>23760</xdr:rowOff>
    </xdr:from>
    <xdr:to>
      <xdr:col>28</xdr:col>
      <xdr:colOff>419760</xdr:colOff>
      <xdr:row>44</xdr:row>
      <xdr:rowOff>26280</xdr:rowOff>
    </xdr:to>
    <xdr:sp>
      <xdr:nvSpPr>
        <xdr:cNvPr id="7" name="Line 1"/>
        <xdr:cNvSpPr/>
      </xdr:nvSpPr>
      <xdr:spPr>
        <a:xfrm flipH="1">
          <a:off x="8652600" y="8739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8.8789881443405</v>
      </c>
      <c r="F2" s="3" t="n">
        <v>10.6077641841127</v>
      </c>
      <c r="G2" s="3" t="n">
        <v>11.4793883784944</v>
      </c>
      <c r="H2" s="3" t="n">
        <v>12.1456213773509</v>
      </c>
      <c r="I2" s="3" t="n">
        <v>12.985770985192</v>
      </c>
      <c r="K2" s="4" t="s">
        <v>12</v>
      </c>
      <c r="L2" s="0" t="n">
        <f aca="false">SUMIFS($I$2:$I$56,$B$2:$B$56,K2)/SUMIFS($E$2:$E$56,$B$2:$B$56,K2)</f>
        <v>0.936248115074404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2.5572921398258</v>
      </c>
      <c r="F3" s="3" t="n">
        <v>2.2363986020467</v>
      </c>
      <c r="G3" s="3" t="n">
        <v>1.9118460741388</v>
      </c>
      <c r="H3" s="3" t="n">
        <v>1.6393666776728</v>
      </c>
      <c r="I3" s="3" t="n">
        <v>0.9525121546453</v>
      </c>
      <c r="K3" s="4" t="s">
        <v>15</v>
      </c>
      <c r="L3" s="0" t="n">
        <f aca="false">SUMIFS($I$2:$I$56,$B$2:$B$56,K3)/SUMIFS($E$2:$E$56,$B$2:$B$56,K3)</f>
        <v>0.695508620894398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3.4061092476502</v>
      </c>
      <c r="F4" s="3" t="n">
        <v>2.6453675872142</v>
      </c>
      <c r="G4" s="3" t="n">
        <v>2.0369194967926</v>
      </c>
      <c r="H4" s="3" t="n">
        <v>1.5762300488261</v>
      </c>
      <c r="I4" s="3" t="n">
        <v>0.7012225909768</v>
      </c>
      <c r="K4" s="4" t="s">
        <v>17</v>
      </c>
      <c r="L4" s="0" t="n">
        <f aca="false">SUMIFS($I$2:$I$56,$B$2:$B$56,K4)/SUMIFS($E$2:$E$56,$B$2:$B$56,K4)</f>
        <v>0.767882494200977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SUMIFS(I$2:I$56,B$2:B$56,$K$5)/SUMIFS(E$2:E$56,B$2:B$56,$K$5)</f>
        <v>0.389393876012958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1.2866889458877</v>
      </c>
      <c r="F6" s="3" t="n">
        <v>1.125167966883</v>
      </c>
      <c r="G6" s="3" t="n">
        <v>0.9592322563401</v>
      </c>
      <c r="H6" s="3" t="n">
        <v>0.8198832434701</v>
      </c>
      <c r="I6" s="3" t="n">
        <v>0.4613135918236</v>
      </c>
      <c r="K6" s="4" t="s">
        <v>21</v>
      </c>
      <c r="L6" s="0" t="n">
        <f aca="false">SUMIFS($I$2:$I$56,$B$2:$B$56,K6)/SUMIFS($E$2:$E$56,$B$2:$B$56,K6)</f>
        <v>1.07636114826427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5.6600964163622</v>
      </c>
      <c r="F7" s="3" t="n">
        <v>5.6691996965095</v>
      </c>
      <c r="G7" s="3" t="n">
        <v>5.5878377567726</v>
      </c>
      <c r="H7" s="3" t="n">
        <v>5.4074692817702</v>
      </c>
      <c r="I7" s="3" t="n">
        <v>3.9366458526734</v>
      </c>
      <c r="K7" s="4" t="s">
        <v>22</v>
      </c>
      <c r="L7" s="0" t="n">
        <f aca="false">SUMIFS($I$2:$I$56,$B$2:$B$56,K7)/SUMIFS($E$2:$E$56,$B$2:$B$56,K7)</f>
        <v>0.946750934274387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SUMIFS($I$2:$I$56,$B$2:$B$56,K8)/SUMIFS($E$2:$E$56,$B$2:$B$56,K8)</f>
        <v>0.394954391119392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SUMIFS($I$2:$I$56,$B$2:$B$56,K9)/SUMIFS($E$2:$E$56,$B$2:$B$56,K9)</f>
        <v>0.492161484594239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SUMIFS($I$2:$I$56,$B$2:$B$56,K10)/SUMIFS($E$2:$E$56,$B$2:$B$56,K10)</f>
        <v>0.720544558798394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SUMIFS($I$2:$I$56,$B$2:$B$56,K11)/SUMIFS($E$2:$E$56,$B$2:$B$56,K11)</f>
        <v>0.911338278173161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10.5406315772707</v>
      </c>
      <c r="F12" s="3" t="n">
        <v>11.4746897578771</v>
      </c>
      <c r="G12" s="3" t="n">
        <v>10.6625264996225</v>
      </c>
      <c r="H12" s="3" t="n">
        <v>9.9237793126731</v>
      </c>
      <c r="I12" s="3" t="n">
        <v>8.0939664660082</v>
      </c>
      <c r="K12" s="4" t="s">
        <v>27</v>
      </c>
      <c r="L12" s="0" t="n">
        <f aca="false">SUMIFS($I$2:$I$56,$B$2:$B$56,K12)/SUMIFS($E$2:$E$56,$B$2:$B$56,K12)</f>
        <v>1.20355092959318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17.7260878248574</v>
      </c>
      <c r="F17" s="3" t="n">
        <v>16.0287533567479</v>
      </c>
      <c r="G17" s="3" t="n">
        <v>15.5427004737055</v>
      </c>
      <c r="H17" s="3" t="n">
        <v>15.8914788208745</v>
      </c>
      <c r="I17" s="3" t="n">
        <v>16.0933081925637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55.33340385698</v>
      </c>
      <c r="F18" s="3" t="n">
        <v>49.4949152742869</v>
      </c>
      <c r="G18" s="3" t="n">
        <v>40.9901020887386</v>
      </c>
      <c r="H18" s="3" t="n">
        <v>30.219014751051</v>
      </c>
      <c r="I18" s="3" t="n">
        <v>3.1477849335158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21.111102678065</v>
      </c>
      <c r="F19" s="3" t="n">
        <v>14.4299901450751</v>
      </c>
      <c r="G19" s="3" t="n">
        <v>8.9934101939833</v>
      </c>
      <c r="H19" s="3" t="n">
        <v>3.9960415268842</v>
      </c>
      <c r="I19" s="3" t="n">
        <v>0.0066317142122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6.0404401619484</v>
      </c>
      <c r="F20" s="3" t="n">
        <v>4.7488449139859</v>
      </c>
      <c r="G20" s="3" t="n">
        <v>4.0159135901359</v>
      </c>
      <c r="H20" s="3" t="n">
        <v>3.9557544261818</v>
      </c>
      <c r="I20" s="3" t="n">
        <v>10.9978668344189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4.8912726741982</v>
      </c>
      <c r="F21" s="3" t="n">
        <v>5.8318489370596</v>
      </c>
      <c r="G21" s="3" t="n">
        <v>6.9579164242696</v>
      </c>
      <c r="H21" s="3" t="n">
        <v>8.4902699012664</v>
      </c>
      <c r="I21" s="3" t="n">
        <v>10.6806031022635</v>
      </c>
      <c r="J21" s="0" t="n">
        <f aca="false">SUM($E17:$E21)</f>
        <v>105.102307196049</v>
      </c>
      <c r="K21" s="0" t="n">
        <f aca="false">SUM($I17:$I21)</f>
        <v>40.9261947769741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5.9124409293093</v>
      </c>
      <c r="F22" s="3" t="n">
        <v>6.1480968498464</v>
      </c>
      <c r="G22" s="3" t="n">
        <v>6.0012084422433</v>
      </c>
      <c r="H22" s="3" t="n">
        <v>6.0864270108956</v>
      </c>
      <c r="I22" s="3" t="n">
        <v>6.363921707716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8.9358470545715</v>
      </c>
      <c r="F27" s="3" t="n">
        <v>10.5272328349651</v>
      </c>
      <c r="G27" s="3" t="n">
        <v>11.2850937998274</v>
      </c>
      <c r="H27" s="3" t="n">
        <v>11.8721528316308</v>
      </c>
      <c r="I27" s="3" t="n">
        <v>12.1376283175813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4.111043510958</v>
      </c>
      <c r="F28" s="3" t="n">
        <v>3.6096044986901</v>
      </c>
      <c r="G28" s="3" t="n">
        <v>3.0165665856612</v>
      </c>
      <c r="H28" s="3" t="n">
        <v>2.5273828536986</v>
      </c>
      <c r="I28" s="3" t="n">
        <v>1.3507400807085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1.451937444849</v>
      </c>
      <c r="F31" s="3" t="n">
        <v>1.1084104529041</v>
      </c>
      <c r="G31" s="3" t="n">
        <v>0.8214759149169</v>
      </c>
      <c r="H31" s="3" t="n">
        <v>0.6116635747561</v>
      </c>
      <c r="I31" s="3" t="n">
        <v>0.2384105664197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24.9403374284785</v>
      </c>
      <c r="F32" s="3" t="n">
        <v>23.3886700198812</v>
      </c>
      <c r="G32" s="3" t="n">
        <v>19.3754339448</v>
      </c>
      <c r="H32" s="3" t="n">
        <v>15.2848147751247</v>
      </c>
      <c r="I32" s="3" t="n">
        <v>9.8502957833769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7.981056058103</v>
      </c>
      <c r="F37" s="3" t="n">
        <v>8.9094567778936</v>
      </c>
      <c r="G37" s="3" t="n">
        <v>8.7476404666587</v>
      </c>
      <c r="H37" s="3" t="n">
        <v>8.2625214434531</v>
      </c>
      <c r="I37" s="3" t="n">
        <v>4.8108525338306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8.0419814055378</v>
      </c>
      <c r="F38" s="3" t="n">
        <v>6.2185449865762</v>
      </c>
      <c r="G38" s="3" t="n">
        <v>4.5543331735909</v>
      </c>
      <c r="H38" s="3" t="n">
        <v>3.6390253815868</v>
      </c>
      <c r="I38" s="3" t="n">
        <v>1.5788366113483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2.3840572195908</v>
      </c>
      <c r="F39" s="3" t="n">
        <v>1.2073318924959</v>
      </c>
      <c r="G39" s="3" t="n">
        <v>0.3073606358093</v>
      </c>
      <c r="H39" s="3" t="n">
        <v>0.1935081582851</v>
      </c>
      <c r="I39" s="3" t="n">
        <v>0.0062781751611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1.2370096519425</v>
      </c>
      <c r="F40" s="3" t="n">
        <v>1.23281659091</v>
      </c>
      <c r="G40" s="3" t="n">
        <v>1.1972137983763</v>
      </c>
      <c r="H40" s="3" t="n">
        <v>1.138046227579</v>
      </c>
      <c r="I40" s="3" t="n">
        <v>0.9090739313202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2.0656144981057</v>
      </c>
      <c r="F41" s="3" t="n">
        <v>2.9995823370197</v>
      </c>
      <c r="G41" s="3" t="n">
        <v>3.6737940761892</v>
      </c>
      <c r="H41" s="3" t="n">
        <v>3.7398789793772</v>
      </c>
      <c r="I41" s="3" t="n">
        <v>3.3796461994503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7.6079977936854</v>
      </c>
      <c r="F42" s="3" t="n">
        <v>7.3344481543287</v>
      </c>
      <c r="G42" s="3" t="n">
        <v>6.9438442457981</v>
      </c>
      <c r="H42" s="3" t="n">
        <v>6.5873061799614</v>
      </c>
      <c r="I42" s="3" t="n">
        <v>5.4819014135902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4.2312854776799</v>
      </c>
      <c r="F47" s="3" t="n">
        <v>4.3512097215559</v>
      </c>
      <c r="G47" s="3" t="n">
        <v>4.2660003574817</v>
      </c>
      <c r="H47" s="3" t="n">
        <v>4.1864223506186</v>
      </c>
      <c r="I47" s="3" t="n">
        <v>3.8561324216879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6.9632533276399</v>
      </c>
      <c r="F52" s="3" t="n">
        <v>7.2438170909349</v>
      </c>
      <c r="G52" s="3" t="n">
        <v>7.4490605134832</v>
      </c>
      <c r="H52" s="3" t="n">
        <v>7.7028247401887</v>
      </c>
      <c r="I52" s="3" t="n">
        <v>8.3806300154738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9.40481702771267</v>
      </c>
      <c r="E2" s="3" t="n">
        <v>9.60303855929948</v>
      </c>
      <c r="F2" s="3" t="n">
        <v>9.22964186404879</v>
      </c>
      <c r="G2" s="3" t="n">
        <v>8.8865707759709</v>
      </c>
      <c r="H2" s="3" t="n">
        <v>7.90980685208031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6.0226759168789</v>
      </c>
      <c r="E3" s="3" t="n">
        <v>5.29316108010317</v>
      </c>
      <c r="F3" s="3" t="n">
        <v>4.33988374222954</v>
      </c>
      <c r="G3" s="3" t="n">
        <v>3.269543393294</v>
      </c>
      <c r="H3" s="3" t="n">
        <v>0.604460342237137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2.31309278979415</v>
      </c>
      <c r="E4" s="3" t="n">
        <v>1.57202834262985</v>
      </c>
      <c r="F4" s="3" t="n">
        <v>0.974865892225727</v>
      </c>
      <c r="G4" s="3" t="n">
        <v>0.495767818916199</v>
      </c>
      <c r="H4" s="3" t="n">
        <v>0.0614043405288134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0.625748049345735</v>
      </c>
      <c r="E5" s="3" t="n">
        <v>0.514330309965254</v>
      </c>
      <c r="F5" s="3" t="n">
        <v>0.448248270723319</v>
      </c>
      <c r="G5" s="3" t="n">
        <v>0.43798801838012</v>
      </c>
      <c r="H5" s="3" t="n">
        <v>1.02381261958204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0.833664106882253</v>
      </c>
      <c r="E6" s="3" t="n">
        <v>0.951419578148444</v>
      </c>
      <c r="F6" s="3" t="n">
        <v>1.06727589610626</v>
      </c>
      <c r="G6" s="3" t="n">
        <v>1.17469438511348</v>
      </c>
      <c r="H6" s="3" t="n">
        <v>1.26912927428694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C2/SUM(C$2:C$6)</f>
        <v>0.44209349673252</v>
      </c>
      <c r="D9" s="7" t="n">
        <f aca="false">D2/SUM(D$2:D$6)</f>
        <v>0.489834274008457</v>
      </c>
      <c r="E9" s="7" t="n">
        <f aca="false">E2/SUM(E$2:E$6)</f>
        <v>0.535466176485317</v>
      </c>
      <c r="F9" s="7" t="n">
        <f aca="false">F2/SUM(F$2:F$6)</f>
        <v>0.574700518756245</v>
      </c>
      <c r="G9" s="7" t="n">
        <f aca="false">G2/SUM(G$2:G$6)</f>
        <v>0.622982274955232</v>
      </c>
      <c r="H9" s="7" t="n">
        <f aca="false">H2/SUM(H$2:H$6)</f>
        <v>0.727765956895876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C3/SUM(C$2:C$6)</f>
        <v>0.318628654408935</v>
      </c>
      <c r="D10" s="7" t="n">
        <f aca="false">D3/SUM(D$2:D$6)</f>
        <v>0.313681071799659</v>
      </c>
      <c r="E10" s="7" t="n">
        <f aca="false">E3/SUM(E$2:E$6)</f>
        <v>0.295147073249958</v>
      </c>
      <c r="F10" s="7" t="n">
        <f aca="false">F3/SUM(F$2:F$6)</f>
        <v>0.270230792780404</v>
      </c>
      <c r="G10" s="7" t="n">
        <f aca="false">G3/SUM(G$2:G$6)</f>
        <v>0.229207377352667</v>
      </c>
      <c r="H10" s="7" t="n">
        <f aca="false">H3/SUM(H$2:H$6)</f>
        <v>0.0556152214081083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C4/SUM(C$2:C$6)</f>
        <v>0.164881545578479</v>
      </c>
      <c r="D11" s="7" t="n">
        <f aca="false">D4/SUM(D$2:D$6)</f>
        <v>0.120473596037474</v>
      </c>
      <c r="E11" s="7" t="n">
        <f aca="false">E4/SUM(E$2:E$6)</f>
        <v>0.0876564225746442</v>
      </c>
      <c r="F11" s="7" t="n">
        <f aca="false">F4/SUM(F$2:F$6)</f>
        <v>0.0607018064441047</v>
      </c>
      <c r="G11" s="7" t="n">
        <f aca="false">G4/SUM(G$2:G$6)</f>
        <v>0.0347552021431195</v>
      </c>
      <c r="H11" s="7" t="n">
        <f aca="false">H4/SUM(H$2:H$6)</f>
        <v>0.00564969404161354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C5/SUM(C$2:C$6)</f>
        <v>0.0403193411688035</v>
      </c>
      <c r="D12" s="7" t="n">
        <f aca="false">D5/SUM(D$2:D$6)</f>
        <v>0.0325910478173357</v>
      </c>
      <c r="E12" s="7" t="n">
        <f aca="false">E5/SUM(E$2:E$6)</f>
        <v>0.0286790980611966</v>
      </c>
      <c r="F12" s="7" t="n">
        <f aca="false">F5/SUM(F$2:F$6)</f>
        <v>0.0279109977950191</v>
      </c>
      <c r="G12" s="7" t="n">
        <f aca="false">G5/SUM(G$2:G$6)</f>
        <v>0.0307046192476614</v>
      </c>
      <c r="H12" s="7" t="n">
        <f aca="false">H5/SUM(H$2:H$6)</f>
        <v>0.0941990094961967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C6/SUM(C$2:C$6)</f>
        <v>0.0340769621112631</v>
      </c>
      <c r="D13" s="7" t="n">
        <f aca="false">D6/SUM(D$2:D$6)</f>
        <v>0.0434200103370744</v>
      </c>
      <c r="E13" s="7" t="n">
        <f aca="false">E6/SUM(E$2:E$6)</f>
        <v>0.0530512296288836</v>
      </c>
      <c r="F13" s="7" t="n">
        <f aca="false">F6/SUM(F$2:F$6)</f>
        <v>0.0664558842242269</v>
      </c>
      <c r="G13" s="7" t="n">
        <f aca="false">G6/SUM(G$2:G$6)</f>
        <v>0.0823505263013201</v>
      </c>
      <c r="H13" s="7" t="n">
        <f aca="false">H6/SUM(H$2:H$6)</f>
        <v>0.116770118158206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0.1741651372087</v>
      </c>
      <c r="G2" s="3" t="n">
        <v>0.1544253031814</v>
      </c>
      <c r="H2" s="3" t="n">
        <v>0.1347200419657</v>
      </c>
      <c r="I2" s="3" t="n">
        <v>0.1178274894653</v>
      </c>
      <c r="J2" s="3" t="n">
        <v>0.0694922268585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5.288767811643</v>
      </c>
      <c r="G3" s="3" t="n">
        <v>5.507673569594</v>
      </c>
      <c r="H3" s="3" t="n">
        <v>5.50967126339</v>
      </c>
      <c r="I3" s="3" t="n">
        <v>5.513886934085</v>
      </c>
      <c r="J3" s="3" t="n">
        <v>5.267206572283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0.0101882093549</v>
      </c>
      <c r="G5" s="3" t="n">
        <v>0.0090334797257</v>
      </c>
      <c r="H5" s="3" t="n">
        <v>0.0078807738428</v>
      </c>
      <c r="I5" s="3" t="n">
        <v>0.0068926024894</v>
      </c>
      <c r="J5" s="3" t="n">
        <v>0.0040651763753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1.0138341286677</v>
      </c>
      <c r="G8" s="3" t="n">
        <v>0.9215350770102</v>
      </c>
      <c r="H8" s="3" t="n">
        <v>0.8035363781597</v>
      </c>
      <c r="I8" s="3" t="n">
        <v>0.649298319131</v>
      </c>
      <c r="J8" s="3" t="n">
        <v>0.3241408705092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8.65239464075</v>
      </c>
      <c r="G13" s="3" t="n">
        <v>9.430853113512</v>
      </c>
      <c r="H13" s="3" t="n">
        <v>8.791428871475</v>
      </c>
      <c r="I13" s="3" t="n">
        <v>8.208592488593</v>
      </c>
      <c r="J13" s="3" t="n">
        <v>6.736039102027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0.6886074134561</v>
      </c>
      <c r="G17" s="3" t="n">
        <v>0.5669818263081</v>
      </c>
      <c r="H17" s="3" t="n">
        <v>0.613066085697</v>
      </c>
      <c r="I17" s="3" t="n">
        <v>0.8528307349661</v>
      </c>
      <c r="J17" s="3" t="n">
        <v>2.1301079659948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6.7249906542714</v>
      </c>
      <c r="G18" s="3" t="n">
        <v>6.1887737756348</v>
      </c>
      <c r="H18" s="3" t="n">
        <v>6.0034752981808</v>
      </c>
      <c r="I18" s="3" t="n">
        <v>6.1244189553637</v>
      </c>
      <c r="J18" s="3" t="n">
        <v>5.7731144525066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3.9836977523988</v>
      </c>
      <c r="G19" s="3" t="n">
        <v>2.6648748877827</v>
      </c>
      <c r="H19" s="3" t="n">
        <v>1.6319174323965</v>
      </c>
      <c r="I19" s="3" t="n">
        <v>0.7028784748642</v>
      </c>
      <c r="J19" s="3" t="n">
        <v>0.0049308455103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16.3526866907095</v>
      </c>
      <c r="G20" s="3" t="n">
        <v>15.689735154451</v>
      </c>
      <c r="H20" s="3" t="n">
        <v>13.8045981540897</v>
      </c>
      <c r="I20" s="3" t="n">
        <v>10.799390586373</v>
      </c>
      <c r="J20" s="3" t="n">
        <v>1.7144681929847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2.3668877379132</v>
      </c>
      <c r="G21" s="3" t="n">
        <v>1.6583875239329</v>
      </c>
      <c r="H21" s="3" t="n">
        <v>1.0816509015487</v>
      </c>
      <c r="I21" s="3" t="n">
        <v>0.7235790457957</v>
      </c>
      <c r="J21" s="3" t="n">
        <v>2.5035570725326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2.5848058512</v>
      </c>
      <c r="H23" s="3" t="n">
        <v>2.5135327389623</v>
      </c>
      <c r="I23" s="3" t="n">
        <v>2.5489365752847</v>
      </c>
      <c r="J23" s="3" t="n">
        <v>2.6798946415693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0.0508356071318</v>
      </c>
      <c r="G27" s="3" t="n">
        <v>0.0373314408432</v>
      </c>
      <c r="H27" s="3" t="n">
        <v>0.027522426565</v>
      </c>
      <c r="I27" s="3" t="n">
        <v>0.0203964878056</v>
      </c>
      <c r="J27" s="3" t="n">
        <v>0.0070591113048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0.6091698120612</v>
      </c>
      <c r="G28" s="3" t="n">
        <v>0.6759324154367</v>
      </c>
      <c r="H28" s="3" t="n">
        <v>0.7056720902328</v>
      </c>
      <c r="I28" s="3" t="n">
        <v>0.7273269641017</v>
      </c>
      <c r="J28" s="3" t="n">
        <v>0.700373771074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0.2264010351581</v>
      </c>
      <c r="G30" s="3" t="n">
        <v>0.1880746728767</v>
      </c>
      <c r="H30" s="3" t="n">
        <v>0.1543644600966</v>
      </c>
      <c r="I30" s="3" t="n">
        <v>0.1270845161061</v>
      </c>
      <c r="J30" s="3" t="n">
        <v>0.0591573991667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4.3627421757477</v>
      </c>
      <c r="G33" s="3" t="n">
        <v>4.1045754963545</v>
      </c>
      <c r="H33" s="3" t="n">
        <v>3.4232286560039</v>
      </c>
      <c r="I33" s="3" t="n">
        <v>2.7001019674499</v>
      </c>
      <c r="J33" s="3" t="n">
        <v>1.7901739339075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0.1059619506411</v>
      </c>
      <c r="G37" s="3" t="n">
        <v>0.1572574833182</v>
      </c>
      <c r="H37" s="3" t="n">
        <v>0.1925266957651</v>
      </c>
      <c r="I37" s="3" t="n">
        <v>0.194904586243</v>
      </c>
      <c r="J37" s="3" t="n">
        <v>0.1687316602647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0.722563249673</v>
      </c>
      <c r="G38" s="3" t="n">
        <v>0.7517749197881</v>
      </c>
      <c r="H38" s="3" t="n">
        <v>0.706915543718</v>
      </c>
      <c r="I38" s="3" t="n">
        <v>0.6573450259033</v>
      </c>
      <c r="J38" s="3" t="n">
        <v>0.3757376425595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0.152194417006</v>
      </c>
      <c r="G39" s="3" t="n">
        <v>0.0763096781637</v>
      </c>
      <c r="H39" s="3" t="n">
        <v>0.0189983734041</v>
      </c>
      <c r="I39" s="3" t="n">
        <v>0.0116020977704</v>
      </c>
      <c r="J39" s="3" t="n">
        <v>0.000328285753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0.4528832468381</v>
      </c>
      <c r="G40" s="3" t="n">
        <v>0.355501506022</v>
      </c>
      <c r="H40" s="3" t="n">
        <v>0.2709531466868</v>
      </c>
      <c r="I40" s="3" t="n">
        <v>0.2199263256139</v>
      </c>
      <c r="J40" s="3" t="n">
        <v>0.1110418171933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0.1293365081534</v>
      </c>
      <c r="G41" s="3" t="n">
        <v>0.12816433597</v>
      </c>
      <c r="H41" s="3" t="n">
        <v>0.123727731576</v>
      </c>
      <c r="I41" s="3" t="n">
        <v>0.1172136572676</v>
      </c>
      <c r="J41" s="3" t="n">
        <v>0.0928870478207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0.1361684665052</v>
      </c>
      <c r="G43" s="3" t="n">
        <v>0.1344206979207</v>
      </c>
      <c r="H43" s="3" t="n">
        <v>0.132331463764</v>
      </c>
      <c r="I43" s="3" t="n">
        <v>0.1304041172634</v>
      </c>
      <c r="J43" s="3" t="n">
        <v>0.1194627119247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0.1159114099107</v>
      </c>
      <c r="G48" s="3" t="n">
        <v>0.1201049788826</v>
      </c>
      <c r="H48" s="3" t="n">
        <v>0.1197055323957</v>
      </c>
      <c r="I48" s="3" t="n">
        <v>0.1194161333588</v>
      </c>
      <c r="J48" s="3" t="n">
        <v>0.1131083062797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0.8914402721947</v>
      </c>
      <c r="G53" s="3" t="n">
        <v>0.9316740324868</v>
      </c>
      <c r="H53" s="3" t="n">
        <v>0.9686503694079</v>
      </c>
      <c r="I53" s="3" t="n">
        <v>1.0102184633716</v>
      </c>
      <c r="J53" s="3" t="n">
        <v>1.0942141677137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0.0511279055189</v>
      </c>
      <c r="G57" s="3" t="n">
        <v>0.0453004975617</v>
      </c>
      <c r="H57" s="3" t="n">
        <v>0.0385055029473</v>
      </c>
      <c r="I57" s="3" t="n">
        <v>0.0327942185257</v>
      </c>
      <c r="J57" s="3" t="n">
        <v>0.0183039374231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0.162710405552</v>
      </c>
      <c r="G58" s="3" t="n">
        <v>0.2288837656883</v>
      </c>
      <c r="H58" s="3" t="n">
        <v>0.2678998286034</v>
      </c>
      <c r="I58" s="3" t="n">
        <v>0.2977599421034</v>
      </c>
      <c r="J58" s="3" t="n">
        <v>0.3492671883278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0.1023980844975</v>
      </c>
      <c r="G59" s="3" t="n">
        <v>0.080094293565</v>
      </c>
      <c r="H59" s="3" t="n">
        <v>0.0609274563932</v>
      </c>
      <c r="I59" s="3" t="n">
        <v>0.0465191811439</v>
      </c>
      <c r="J59" s="3" t="n">
        <v>0.0189331088435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0.1822514116104</v>
      </c>
      <c r="G60" s="3" t="n">
        <v>0.16147791811</v>
      </c>
      <c r="H60" s="3" t="n">
        <v>0.1372564349534</v>
      </c>
      <c r="I60" s="3" t="n">
        <v>0.1168981658103</v>
      </c>
      <c r="J60" s="3" t="n">
        <v>0.0652302486719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0.8087479858723</v>
      </c>
      <c r="G63" s="3" t="n">
        <v>0.9742448572006</v>
      </c>
      <c r="H63" s="3" t="n">
        <v>1.122200532015</v>
      </c>
      <c r="I63" s="3" t="n">
        <v>1.2412770896042</v>
      </c>
      <c r="J63" s="3" t="n">
        <v>1.1533682105904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0.2118973687124</v>
      </c>
      <c r="G68" s="3" t="n">
        <v>0.230665647201</v>
      </c>
      <c r="H68" s="3" t="n">
        <v>0.2110164379879</v>
      </c>
      <c r="I68" s="3" t="n">
        <v>0.1932488807073</v>
      </c>
      <c r="J68" s="3" t="n">
        <v>0.1524689743222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0.2205012364162</v>
      </c>
      <c r="G72" s="3" t="n">
        <v>0.1604130669205</v>
      </c>
      <c r="H72" s="3" t="n">
        <v>0.1072482270207</v>
      </c>
      <c r="I72" s="3" t="n">
        <v>0.0595414908292</v>
      </c>
      <c r="J72" s="3" t="n">
        <v>0.0401294060093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2.0885674623302</v>
      </c>
      <c r="G73" s="3" t="n">
        <v>2.2132615913305</v>
      </c>
      <c r="H73" s="3" t="n">
        <v>2.3377748387797</v>
      </c>
      <c r="I73" s="3" t="n">
        <v>2.4579670651595</v>
      </c>
      <c r="J73" s="3" t="n">
        <v>2.2758182626175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1.9231833749322</v>
      </c>
      <c r="G74" s="3" t="n">
        <v>1.3148372427543</v>
      </c>
      <c r="H74" s="3" t="n">
        <v>0.8052645596874</v>
      </c>
      <c r="I74" s="3" t="n">
        <v>0.339243306132</v>
      </c>
      <c r="J74" s="3" t="n">
        <v>0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2.9686731652976</v>
      </c>
      <c r="G75" s="3" t="n">
        <v>2.0525056778188</v>
      </c>
      <c r="H75" s="3" t="n">
        <v>1.2803805691248</v>
      </c>
      <c r="I75" s="3" t="n">
        <v>0.587622668026</v>
      </c>
      <c r="J75" s="3" t="n">
        <v>0.0041812204696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0.5421111944003</v>
      </c>
      <c r="G76" s="3" t="n">
        <v>0.382983811826</v>
      </c>
      <c r="H76" s="3" t="n">
        <v>0.241496463211</v>
      </c>
      <c r="I76" s="3" t="n">
        <v>0.109114476648</v>
      </c>
      <c r="J76" s="3" t="n">
        <v>0.0216381880682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0.6056850185065</v>
      </c>
      <c r="H78" s="3" t="n">
        <v>0.5817319416723</v>
      </c>
      <c r="I78" s="3" t="n">
        <v>0.5792694987986</v>
      </c>
      <c r="J78" s="3" t="n">
        <v>0.5989670123028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0.6972940591396</v>
      </c>
      <c r="G82" s="3" t="n">
        <v>0.5107622426359</v>
      </c>
      <c r="H82" s="3" t="n">
        <v>0.3669885544936</v>
      </c>
      <c r="I82" s="3" t="n">
        <v>0.2646265906843</v>
      </c>
      <c r="J82" s="3" t="n">
        <v>0.0844712803971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4.1488545356542</v>
      </c>
      <c r="G83" s="3" t="n">
        <v>4.7229088202241</v>
      </c>
      <c r="H83" s="3" t="n">
        <v>4.9595328959696</v>
      </c>
      <c r="I83" s="3" t="n">
        <v>5.106848368222</v>
      </c>
      <c r="J83" s="3" t="n">
        <v>4.8656176152326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1.7294214586691</v>
      </c>
      <c r="G85" s="3" t="n">
        <v>1.4327434062131</v>
      </c>
      <c r="H85" s="3" t="n">
        <v>1.1531323872291</v>
      </c>
      <c r="I85" s="3" t="n">
        <v>0.9299143615618</v>
      </c>
      <c r="J85" s="3" t="n">
        <v>0.4097511256874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1.570127023223</v>
      </c>
      <c r="G88" s="3" t="n">
        <v>1.4833762469035</v>
      </c>
      <c r="H88" s="3" t="n">
        <v>1.2314130760496</v>
      </c>
      <c r="I88" s="3" t="n">
        <v>0.9756493535074</v>
      </c>
      <c r="J88" s="3" t="n">
        <v>0.6246317388879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0.4913587276163</v>
      </c>
      <c r="H92" s="3" t="n">
        <v>0.5720679685916</v>
      </c>
      <c r="I92" s="3" t="n">
        <v>0.573279453875</v>
      </c>
      <c r="J92" s="3" t="n">
        <v>0.4979885093873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1.1513672259899</v>
      </c>
      <c r="H93" s="3" t="n">
        <v>1.1226940765733</v>
      </c>
      <c r="I93" s="3" t="n">
        <v>1.055703681767</v>
      </c>
      <c r="J93" s="3" t="n">
        <v>0.5967054795598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0.1748999731891</v>
      </c>
      <c r="H94" s="3" t="n">
        <v>0.0445797941274</v>
      </c>
      <c r="I94" s="3" t="n">
        <v>0.0283633695087</v>
      </c>
      <c r="J94" s="3" t="n">
        <v>0.0009610133538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0.7453989366284</v>
      </c>
      <c r="H95" s="3" t="n">
        <v>0.535514749908</v>
      </c>
      <c r="I95" s="3" t="n">
        <v>0.4123112308302</v>
      </c>
      <c r="J95" s="3" t="n">
        <v>0.1279304346332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0.2167900376111</v>
      </c>
      <c r="H96" s="3" t="n">
        <v>0.2087440916677</v>
      </c>
      <c r="I96" s="3" t="n">
        <v>0.1971482094899</v>
      </c>
      <c r="J96" s="3" t="n">
        <v>0.1508584555536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0.9448743108458</v>
      </c>
      <c r="G98" s="3" t="n">
        <v>0.9304478587204</v>
      </c>
      <c r="H98" s="3" t="n">
        <v>0.9030504215996</v>
      </c>
      <c r="I98" s="3" t="n">
        <v>0.8769632236533</v>
      </c>
      <c r="J98" s="3" t="n">
        <v>0.7791757548146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0.1325148538041</v>
      </c>
      <c r="G103" s="3" t="n">
        <v>0.1371054496449</v>
      </c>
      <c r="H103" s="3" t="n">
        <v>0.134136799894</v>
      </c>
      <c r="I103" s="3" t="n">
        <v>0.1313142558929</v>
      </c>
      <c r="J103" s="3" t="n">
        <v>0.12008622741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0.6938884169151</v>
      </c>
      <c r="G108" s="3" t="n">
        <v>0.7218710863214</v>
      </c>
      <c r="H108" s="3" t="n">
        <v>0.7321978056908</v>
      </c>
      <c r="I108" s="3" t="n">
        <v>0.7435743917077</v>
      </c>
      <c r="J108" s="3" t="n">
        <v>0.7773390765362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0.6887453071285</v>
      </c>
      <c r="G112" s="3" t="n">
        <v>0.5936310260794</v>
      </c>
      <c r="H112" s="3" t="n">
        <v>0.5013482580967</v>
      </c>
      <c r="I112" s="3" t="n">
        <v>0.4244525769217</v>
      </c>
      <c r="J112" s="3" t="n">
        <v>0.2297660153954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1.3855936019712</v>
      </c>
      <c r="G113" s="3" t="n">
        <v>2.1381216562416</v>
      </c>
      <c r="H113" s="3" t="n">
        <v>2.5822136546041</v>
      </c>
      <c r="I113" s="3" t="n">
        <v>2.9119138685025</v>
      </c>
      <c r="J113" s="3" t="n">
        <v>3.415572137509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1.4907334744754</v>
      </c>
      <c r="G114" s="3" t="n">
        <v>1.1289178056367</v>
      </c>
      <c r="H114" s="3" t="n">
        <v>0.8541081791731</v>
      </c>
      <c r="I114" s="3" t="n">
        <v>0.6490335243791</v>
      </c>
      <c r="J114" s="3" t="n">
        <v>0.2562898358161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1.7140567917176</v>
      </c>
      <c r="G115" s="3" t="n">
        <v>1.4773465151615</v>
      </c>
      <c r="H115" s="3" t="n">
        <v>1.24768200243</v>
      </c>
      <c r="I115" s="3" t="n">
        <v>1.0563095611415</v>
      </c>
      <c r="J115" s="3" t="n">
        <v>0.5717804746788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1.6423900570797</v>
      </c>
      <c r="G118" s="3" t="n">
        <v>1.6510963632519</v>
      </c>
      <c r="H118" s="3" t="n">
        <v>1.6565237112317</v>
      </c>
      <c r="I118" s="3" t="n">
        <v>1.6678857459235</v>
      </c>
      <c r="J118" s="3" t="n">
        <v>1.1774508263084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0.6704472277328</v>
      </c>
      <c r="G123" s="3" t="n">
        <v>0.7136035148603</v>
      </c>
      <c r="H123" s="3" t="n">
        <v>0.6484699795543</v>
      </c>
      <c r="I123" s="3" t="n">
        <v>0.5901221635844</v>
      </c>
      <c r="J123" s="3" t="n">
        <v>0.452245524034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1.6176117220357</v>
      </c>
      <c r="G127" s="3" t="n">
        <v>2.6881615548592</v>
      </c>
      <c r="H127" s="3" t="n">
        <v>3.533513410743</v>
      </c>
      <c r="I127" s="3" t="n">
        <v>4.2096895864952</v>
      </c>
      <c r="J127" s="3" t="n">
        <v>4.1142209963875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4.244398193142</v>
      </c>
      <c r="G128" s="3" t="n">
        <v>3.479680505333</v>
      </c>
      <c r="H128" s="3" t="n">
        <v>2.8576402326124</v>
      </c>
      <c r="I128" s="3" t="n">
        <v>2.3363981512278</v>
      </c>
      <c r="J128" s="3" t="n">
        <v>1.5076548158303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4.7359375390645</v>
      </c>
      <c r="G129" s="3" t="n">
        <v>3.2194728341452</v>
      </c>
      <c r="H129" s="3" t="n">
        <v>1.9610960578348</v>
      </c>
      <c r="I129" s="3" t="n">
        <v>0.8230085618914</v>
      </c>
      <c r="J129" s="3" t="n">
        <v>0</v>
      </c>
    </row>
    <row r="130" customFormat="false" ht="14.9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8.1111794950368</v>
      </c>
      <c r="G130" s="3" t="n">
        <v>6.1301074998883</v>
      </c>
      <c r="H130" s="3" t="n">
        <v>4.254165110495</v>
      </c>
      <c r="I130" s="3" t="n">
        <v>2.5332168892164</v>
      </c>
      <c r="J130" s="3" t="n">
        <v>0.0321871080048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0.3667742829929</v>
      </c>
      <c r="G131" s="3" t="n">
        <v>0.5006057326973</v>
      </c>
      <c r="H131" s="3" t="n">
        <v>0.7709261066518</v>
      </c>
      <c r="I131" s="3" t="n">
        <v>1.0839422240567</v>
      </c>
      <c r="J131" s="3" t="n">
        <v>2.1611027092899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0.9817555966126</v>
      </c>
      <c r="H133" s="3" t="n">
        <v>0.9557900301593</v>
      </c>
      <c r="I133" s="3" t="n">
        <v>0.9644187266088</v>
      </c>
      <c r="J133" s="3" t="n">
        <v>0.9954900412702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0.0956751702463</v>
      </c>
      <c r="G137" s="3" t="n">
        <v>0.0684471371829</v>
      </c>
      <c r="H137" s="3" t="n">
        <v>0.0488440208591</v>
      </c>
      <c r="I137" s="3" t="n">
        <v>0.0350007415257</v>
      </c>
      <c r="J137" s="3" t="n">
        <v>0.0108287684542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0.8508716758335</v>
      </c>
      <c r="G138" s="3" t="n">
        <v>0.9117375358325</v>
      </c>
      <c r="H138" s="3" t="n">
        <v>0.9230631837397</v>
      </c>
      <c r="I138" s="3" t="n">
        <v>0.924101028731</v>
      </c>
      <c r="J138" s="3" t="n">
        <v>0.8206513897961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0.1978950471611</v>
      </c>
      <c r="G140" s="3" t="n">
        <v>0.1605929644575</v>
      </c>
      <c r="H140" s="3" t="n">
        <v>0.1282954743079</v>
      </c>
      <c r="I140" s="3" t="n">
        <v>0.1027368088777</v>
      </c>
      <c r="J140" s="3" t="n">
        <v>0.0438360876774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10.0384029666627</v>
      </c>
      <c r="G143" s="3" t="n">
        <v>9.3338209017932</v>
      </c>
      <c r="H143" s="3" t="n">
        <v>7.6811660137066</v>
      </c>
      <c r="I143" s="3" t="n">
        <v>6.0382982571096</v>
      </c>
      <c r="J143" s="3" t="n">
        <v>3.7683853701382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0.2346138970892</v>
      </c>
      <c r="G147" s="3" t="n">
        <v>0.312474848046</v>
      </c>
      <c r="H147" s="3" t="n">
        <v>0.3701153270459</v>
      </c>
      <c r="I147" s="3" t="n">
        <v>0.376661860642</v>
      </c>
      <c r="J147" s="3" t="n">
        <v>0.3328054355073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1.7196667238991</v>
      </c>
      <c r="G148" s="3" t="n">
        <v>1.7226601230222</v>
      </c>
      <c r="H148" s="3" t="n">
        <v>1.5963447940488</v>
      </c>
      <c r="I148" s="3" t="n">
        <v>1.4713356788651</v>
      </c>
      <c r="J148" s="3" t="n">
        <v>0.815803488346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0.1649470827849</v>
      </c>
      <c r="H149" s="3" t="n">
        <v>0.0427243461242</v>
      </c>
      <c r="I149" s="3" t="n">
        <v>0.0274582063582</v>
      </c>
      <c r="J149" s="3" t="n">
        <v>0.0009461258459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0.5589916212876</v>
      </c>
      <c r="G150" s="3" t="n">
        <v>0.4461936078444</v>
      </c>
      <c r="H150" s="3" t="n">
        <v>0.3424992393961</v>
      </c>
      <c r="I150" s="3" t="n">
        <v>0.2666125676432</v>
      </c>
      <c r="J150" s="3" t="n">
        <v>0.0909953915291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0.1176099123422</v>
      </c>
      <c r="G151" s="3" t="n">
        <v>0.1167316433749</v>
      </c>
      <c r="H151" s="3" t="n">
        <v>0.1140358840354</v>
      </c>
      <c r="I151" s="3" t="n">
        <v>0.1093149859907</v>
      </c>
      <c r="J151" s="3" t="n">
        <v>0.086616024389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4.7826902633414</v>
      </c>
      <c r="G153" s="3" t="n">
        <v>4.5375399292051</v>
      </c>
      <c r="H153" s="3" t="n">
        <v>4.205925567353</v>
      </c>
      <c r="I153" s="3" t="n">
        <v>3.9042769353135</v>
      </c>
      <c r="J153" s="3" t="n">
        <v>3.0099570410601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1.6777036688806</v>
      </c>
      <c r="G158" s="3" t="n">
        <v>1.6974479307866</v>
      </c>
      <c r="H158" s="3" t="n">
        <v>1.6496949467585</v>
      </c>
      <c r="I158" s="3" t="n">
        <v>1.6047795528357</v>
      </c>
      <c r="J158" s="3" t="n">
        <v>1.4253915774634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0.6559812604173</v>
      </c>
      <c r="G163" s="3" t="n">
        <v>0.665651332427</v>
      </c>
      <c r="H163" s="3" t="n">
        <v>0.6702809260949</v>
      </c>
      <c r="I163" s="3" t="n">
        <v>0.6753646506096</v>
      </c>
      <c r="J163" s="3" t="n">
        <v>0.6840273320988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0.1050126683663</v>
      </c>
      <c r="G167" s="3" t="n">
        <v>0.0930497207556</v>
      </c>
      <c r="H167" s="3" t="n">
        <v>0.0790974356284</v>
      </c>
      <c r="I167" s="3" t="n">
        <v>0.0673497381881</v>
      </c>
      <c r="J167" s="3" t="n">
        <v>0.0372423723712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0.7719853306102</v>
      </c>
      <c r="G168" s="3" t="n">
        <v>0.8158680804627</v>
      </c>
      <c r="H168" s="3" t="n">
        <v>0.8118610459143</v>
      </c>
      <c r="I168" s="3" t="n">
        <v>0.8063336094392</v>
      </c>
      <c r="J168" s="3" t="n">
        <v>0.7654593234915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0.00478001833</v>
      </c>
      <c r="G170" s="3" t="n">
        <v>0.0042354823884</v>
      </c>
      <c r="H170" s="3" t="n">
        <v>0.0036003948178</v>
      </c>
      <c r="I170" s="3" t="n">
        <v>0.0030656559737</v>
      </c>
      <c r="J170" s="3" t="n">
        <v>0.0016952114147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0.8047211349898</v>
      </c>
      <c r="G173" s="3" t="n">
        <v>0.713913227061</v>
      </c>
      <c r="H173" s="3" t="n">
        <v>0.6032325290653</v>
      </c>
      <c r="I173" s="3" t="n">
        <v>0.4899099496562</v>
      </c>
      <c r="J173" s="3" t="n">
        <v>0.2577152865793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0.5130231602501</v>
      </c>
      <c r="G178" s="3" t="n">
        <v>0.5589141497809</v>
      </c>
      <c r="H178" s="3" t="n">
        <v>0.5119685328796</v>
      </c>
      <c r="I178" s="3" t="n">
        <v>0.4693726427528</v>
      </c>
      <c r="J178" s="3" t="n">
        <v>0.3706732750866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0.611400718003</v>
      </c>
      <c r="G182" s="3" t="n">
        <v>0.4454275360614</v>
      </c>
      <c r="H182" s="3" t="n">
        <v>0.4683894870149</v>
      </c>
      <c r="I182" s="3" t="n">
        <v>0.713905897309</v>
      </c>
      <c r="J182" s="3" t="n">
        <v>1.5095124687467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1.0954111759386</v>
      </c>
      <c r="G183" s="3" t="n">
        <v>1.0613693213977</v>
      </c>
      <c r="H183" s="3" t="n">
        <v>1.3082740310557</v>
      </c>
      <c r="I183" s="3" t="n">
        <v>1.7228879145315</v>
      </c>
      <c r="J183" s="3" t="n">
        <v>2.7320171922314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3.7069044565172</v>
      </c>
      <c r="G184" s="3" t="n">
        <v>2.6062740275818</v>
      </c>
      <c r="H184" s="3" t="n">
        <v>1.7648165187503</v>
      </c>
      <c r="I184" s="3" t="n">
        <v>0.9217675985783</v>
      </c>
      <c r="J184" s="3" t="n">
        <v>0.0013120956798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10.6558353679083</v>
      </c>
      <c r="G185" s="3" t="n">
        <v>10.1418045747287</v>
      </c>
      <c r="H185" s="3" t="n">
        <v>8.6355062416813</v>
      </c>
      <c r="I185" s="3" t="n">
        <v>6.6643354962348</v>
      </c>
      <c r="J185" s="3" t="n">
        <v>0.5026787844882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1.1805269212935</v>
      </c>
      <c r="G186" s="3" t="n">
        <v>0.8283865996834</v>
      </c>
      <c r="H186" s="3" t="n">
        <v>0.596973398096</v>
      </c>
      <c r="I186" s="3" t="n">
        <v>0.5931555237615</v>
      </c>
      <c r="J186" s="3" t="n">
        <v>2.1736756614441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0.0810643609897</v>
      </c>
      <c r="H188" s="3" t="n">
        <v>0.0793432824653</v>
      </c>
      <c r="I188" s="3" t="n">
        <v>0.0807819215311</v>
      </c>
      <c r="J188" s="3" t="n">
        <v>0.0895903727608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0.1619977012235</v>
      </c>
      <c r="G192" s="3" t="n">
        <v>0.1630054967682</v>
      </c>
      <c r="H192" s="3" t="n">
        <v>0.1386307327633</v>
      </c>
      <c r="I192" s="3" t="n">
        <v>0.1163633812451</v>
      </c>
      <c r="J192" s="3" t="n">
        <v>0.0731494616177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1.413532003356</v>
      </c>
      <c r="G193" s="3" t="n">
        <v>1.9228894778896</v>
      </c>
      <c r="H193" s="3" t="n">
        <v>2.2049603797472</v>
      </c>
      <c r="I193" s="3" t="n">
        <v>2.4793806009226</v>
      </c>
      <c r="J193" s="3" t="n">
        <v>3.0704813084094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0.7763010054125</v>
      </c>
      <c r="G195" s="3" t="n">
        <v>0.8422151591657</v>
      </c>
      <c r="H195" s="3" t="n">
        <v>0.7756701381345</v>
      </c>
      <c r="I195" s="3" t="n">
        <v>0.7080607244125</v>
      </c>
      <c r="J195" s="3" t="n">
        <v>0.5163193199298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2.1273856164095</v>
      </c>
      <c r="G198" s="3" t="n">
        <v>2.0025688743224</v>
      </c>
      <c r="H198" s="3" t="n">
        <v>1.6558005943921</v>
      </c>
      <c r="I198" s="3" t="n">
        <v>1.3061795019404</v>
      </c>
      <c r="J198" s="3" t="n">
        <v>0.8301011897923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0.2737817971193</v>
      </c>
      <c r="G202" s="3" t="n">
        <v>0.3813783998765</v>
      </c>
      <c r="H202" s="3" t="n">
        <v>0.454595010114</v>
      </c>
      <c r="I202" s="3" t="n">
        <v>0.454330842897</v>
      </c>
      <c r="J202" s="3" t="n">
        <v>0.3811548278605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0.8304918415582</v>
      </c>
      <c r="G203" s="3" t="n">
        <v>0.9366880995544</v>
      </c>
      <c r="H203" s="3" t="n">
        <v>0.9185592351249</v>
      </c>
      <c r="I203" s="3" t="n">
        <v>0.8615116814188</v>
      </c>
      <c r="J203" s="3" t="n">
        <v>0.4713755923022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0.247719977168</v>
      </c>
      <c r="G204" s="3" t="n">
        <v>0.1246939765706</v>
      </c>
      <c r="H204" s="3" t="n">
        <v>0.0313434954907</v>
      </c>
      <c r="I204" s="3" t="n">
        <v>0.0195517543047</v>
      </c>
      <c r="J204" s="3" t="n">
        <v>0.000608816936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0.956667889983</v>
      </c>
      <c r="G205" s="3" t="n">
        <v>0.7172501517491</v>
      </c>
      <c r="H205" s="3" t="n">
        <v>0.4997301320025</v>
      </c>
      <c r="I205" s="3" t="n">
        <v>0.3880024330354</v>
      </c>
      <c r="J205" s="3" t="n">
        <v>0.1391308618928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0.207558507769</v>
      </c>
      <c r="G206" s="3" t="n">
        <v>0.2048609152167</v>
      </c>
      <c r="H206" s="3" t="n">
        <v>0.1962956914351</v>
      </c>
      <c r="I206" s="3" t="n">
        <v>0.18472181134</v>
      </c>
      <c r="J206" s="3" t="n">
        <v>0.1382311980591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0.2450763237248</v>
      </c>
      <c r="G208" s="3" t="n">
        <v>0.2418168786328</v>
      </c>
      <c r="H208" s="3" t="n">
        <v>0.2352134082022</v>
      </c>
      <c r="I208" s="3" t="n">
        <v>0.2288888042339</v>
      </c>
      <c r="J208" s="3" t="n">
        <v>0.2047584909479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0.2053997196932</v>
      </c>
      <c r="G213" s="3" t="n">
        <v>0.212708352487</v>
      </c>
      <c r="H213" s="3" t="n">
        <v>0.208377114304</v>
      </c>
      <c r="I213" s="3" t="n">
        <v>0.2042285520747</v>
      </c>
      <c r="J213" s="3" t="n">
        <v>0.187375102831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0.2282203788425</v>
      </c>
      <c r="G218" s="3" t="n">
        <v>0.2377310964703</v>
      </c>
      <c r="H218" s="3" t="n">
        <v>0.2427370209641</v>
      </c>
      <c r="I218" s="3" t="n">
        <v>0.2498230548527</v>
      </c>
      <c r="J218" s="3" t="n">
        <v>0.2656362597864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0.0352354643826</v>
      </c>
      <c r="G222" s="3" t="n">
        <v>0.0311915946035</v>
      </c>
      <c r="H222" s="3" t="n">
        <v>0.0264991538437</v>
      </c>
      <c r="I222" s="3" t="n">
        <v>0.0225564275667</v>
      </c>
      <c r="J222" s="3" t="n">
        <v>0.0125678117003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0.2120442913708</v>
      </c>
      <c r="G223" s="3" t="n">
        <v>0.3065558829648</v>
      </c>
      <c r="H223" s="3" t="n">
        <v>0.3612145941942</v>
      </c>
      <c r="I223" s="3" t="n">
        <v>0.4016260312819</v>
      </c>
      <c r="J223" s="3" t="n">
        <v>0.4646093103514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0.2343881925228</v>
      </c>
      <c r="G224" s="3" t="n">
        <v>0.1831291938934</v>
      </c>
      <c r="H224" s="3" t="n">
        <v>0.1391999835676</v>
      </c>
      <c r="I224" s="3" t="n">
        <v>0.1061974860885</v>
      </c>
      <c r="J224" s="3" t="n">
        <v>0.0430563428614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0.1536354778324</v>
      </c>
      <c r="G225" s="3" t="n">
        <v>0.1360032372916</v>
      </c>
      <c r="H225" s="3" t="n">
        <v>0.1155425494388</v>
      </c>
      <c r="I225" s="3" t="n">
        <v>0.0983509015764</v>
      </c>
      <c r="J225" s="3" t="n">
        <v>0.0547915059747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0.3046807167359</v>
      </c>
      <c r="G228" s="3" t="n">
        <v>0.2801793022047</v>
      </c>
      <c r="H228" s="3" t="n">
        <v>0.2577909323226</v>
      </c>
      <c r="I228" s="3" t="n">
        <v>0.2353962661313</v>
      </c>
      <c r="J228" s="3" t="n">
        <v>0.1861734238157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0.0718932596946</v>
      </c>
      <c r="G233" s="3" t="n">
        <v>0.0782085947645</v>
      </c>
      <c r="H233" s="3" t="n">
        <v>0.0715235482392</v>
      </c>
      <c r="I233" s="3" t="n">
        <v>0.0654787831279</v>
      </c>
      <c r="J233" s="3" t="n">
        <v>0.0516487869595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0.8827195132957</v>
      </c>
      <c r="G237" s="3" t="n">
        <v>1.1142180296291</v>
      </c>
      <c r="H237" s="3" t="n">
        <v>1.2521148951449</v>
      </c>
      <c r="I237" s="3" t="n">
        <v>1.3388434415551</v>
      </c>
      <c r="J237" s="3" t="n">
        <v>0.5945826410556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0.7788921913932</v>
      </c>
      <c r="G238" s="3" t="n">
        <v>0.5187282031014</v>
      </c>
      <c r="H238" s="3" t="n">
        <v>0.3741826593587</v>
      </c>
      <c r="I238" s="3" t="n">
        <v>0.2623041044283</v>
      </c>
      <c r="J238" s="3" t="n">
        <v>0.1064318459988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1.9749379005235</v>
      </c>
      <c r="G239" s="3" t="n">
        <v>1.3547058397493</v>
      </c>
      <c r="H239" s="3" t="n">
        <v>0.8453222900521</v>
      </c>
      <c r="I239" s="3" t="n">
        <v>0.36759709548</v>
      </c>
      <c r="J239" s="3" t="n">
        <v>8.163E-010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2.5512170509267</v>
      </c>
      <c r="G240" s="3" t="n">
        <v>1.727602055055</v>
      </c>
      <c r="H240" s="3" t="n">
        <v>1.0571354538984</v>
      </c>
      <c r="I240" s="3" t="n">
        <v>0.471607064815</v>
      </c>
      <c r="J240" s="3" t="n">
        <v>0.0052718258931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0.1582515261673</v>
      </c>
      <c r="G241" s="3" t="n">
        <v>0.3757800201625</v>
      </c>
      <c r="H241" s="3" t="n">
        <v>0.5631337749608</v>
      </c>
      <c r="I241" s="3" t="n">
        <v>0.7392039610066</v>
      </c>
      <c r="J241" s="3" t="n">
        <v>1.2772509315435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0.1953772035716</v>
      </c>
      <c r="H243" s="3" t="n">
        <v>0.1975757246814</v>
      </c>
      <c r="I243" s="3" t="n">
        <v>0.2054272119943</v>
      </c>
      <c r="J243" s="3" t="n">
        <v>0.211262332304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0.2403036846805</v>
      </c>
      <c r="G247" s="3" t="n">
        <v>0.1758333420511</v>
      </c>
      <c r="H247" s="3" t="n">
        <v>0.1262423606328</v>
      </c>
      <c r="I247" s="3" t="n">
        <v>0.0909542549142</v>
      </c>
      <c r="J247" s="3" t="n">
        <v>0.0288805029733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0.868760622201</v>
      </c>
      <c r="G248" s="3" t="n">
        <v>1.042893534087</v>
      </c>
      <c r="H248" s="3" t="n">
        <v>1.1289474823477</v>
      </c>
      <c r="I248" s="3" t="n">
        <v>1.186039813014</v>
      </c>
      <c r="J248" s="3" t="n">
        <v>1.170827399775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0.5119973620453</v>
      </c>
      <c r="G250" s="3" t="n">
        <v>0.423821216914</v>
      </c>
      <c r="H250" s="3" t="n">
        <v>0.3409373091702</v>
      </c>
      <c r="I250" s="3" t="n">
        <v>0.2747874026144</v>
      </c>
      <c r="J250" s="3" t="n">
        <v>0.12081822001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1.0942148441192</v>
      </c>
      <c r="G253" s="3" t="n">
        <v>1.0253411375276</v>
      </c>
      <c r="H253" s="3" t="n">
        <v>0.8486228892492</v>
      </c>
      <c r="I253" s="3" t="n">
        <v>0.6689860291794</v>
      </c>
      <c r="J253" s="3" t="n">
        <v>0.4272878461185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0.2527554251575</v>
      </c>
      <c r="G257" s="3" t="n">
        <v>0.3835524489708</v>
      </c>
      <c r="H257" s="3" t="n">
        <v>0.4764240183371</v>
      </c>
      <c r="I257" s="3" t="n">
        <v>0.4849163219252</v>
      </c>
      <c r="J257" s="3" t="n">
        <v>0.4157037196806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0.6782712050984</v>
      </c>
      <c r="G258" s="3" t="n">
        <v>0.8318621029729</v>
      </c>
      <c r="H258" s="3" t="n">
        <v>0.852025908731</v>
      </c>
      <c r="I258" s="3" t="n">
        <v>0.8211537592451</v>
      </c>
      <c r="J258" s="3" t="n">
        <v>0.473568416338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0.2479700732591</v>
      </c>
      <c r="H259" s="3" t="n">
        <v>0.0625930867174</v>
      </c>
      <c r="I259" s="3" t="n">
        <v>0.0393368215526</v>
      </c>
      <c r="J259" s="3" t="n">
        <v>0.0012335666933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1.0442367012587</v>
      </c>
      <c r="G260" s="3" t="n">
        <v>0.8252142806781</v>
      </c>
      <c r="H260" s="3" t="n">
        <v>0.6149922749212</v>
      </c>
      <c r="I260" s="3" t="n">
        <v>0.4755533574104</v>
      </c>
      <c r="J260" s="3" t="n">
        <v>0.183604863493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0.0717709558073</v>
      </c>
      <c r="G261" s="3" t="n">
        <v>0.0710124544327</v>
      </c>
      <c r="H261" s="3" t="n">
        <v>0.0682230152788</v>
      </c>
      <c r="I261" s="3" t="n">
        <v>0.0644179834961</v>
      </c>
      <c r="J261" s="3" t="n">
        <v>0.0490700999666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0.2565277173197</v>
      </c>
      <c r="G263" s="3" t="n">
        <v>0.2525092074102</v>
      </c>
      <c r="H263" s="3" t="n">
        <v>0.2450298184851</v>
      </c>
      <c r="I263" s="3" t="n">
        <v>0.2379036832766</v>
      </c>
      <c r="J263" s="3" t="n">
        <v>0.2115027423796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0.404669577496</v>
      </c>
      <c r="G268" s="3" t="n">
        <v>0.418413127786</v>
      </c>
      <c r="H268" s="3" t="n">
        <v>0.4092256509834</v>
      </c>
      <c r="I268" s="3" t="n">
        <v>0.400482968355</v>
      </c>
      <c r="J268" s="3" t="n">
        <v>0.366273882663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0.4468011518446</v>
      </c>
      <c r="G273" s="3" t="n">
        <v>0.4653541577579</v>
      </c>
      <c r="H273" s="3" t="n">
        <v>0.4736295667442</v>
      </c>
      <c r="I273" s="3" t="n">
        <v>0.4831682947012</v>
      </c>
      <c r="J273" s="3" t="n">
        <v>0.5071656358182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0.0692164157375</v>
      </c>
      <c r="G277" s="3" t="n">
        <v>0.0630228082078</v>
      </c>
      <c r="H277" s="3" t="n">
        <v>0.0562202514109</v>
      </c>
      <c r="I277" s="3" t="n">
        <v>0.0503142654928</v>
      </c>
      <c r="J277" s="3" t="n">
        <v>0.0358623924367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0.5456274585206</v>
      </c>
      <c r="G278" s="3" t="n">
        <v>0.8373702486142</v>
      </c>
      <c r="H278" s="3" t="n">
        <v>1.023506211052</v>
      </c>
      <c r="I278" s="3" t="n">
        <v>1.1833981506973</v>
      </c>
      <c r="J278" s="3" t="n">
        <v>1.5428909010541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0.7172704764678</v>
      </c>
      <c r="G279" s="3" t="n">
        <v>0.5799281251331</v>
      </c>
      <c r="H279" s="3" t="n">
        <v>0.4708754183847</v>
      </c>
      <c r="I279" s="3" t="n">
        <v>0.3840482405936</v>
      </c>
      <c r="J279" s="3" t="n">
        <v>0.2256773639328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0.4916057257611</v>
      </c>
      <c r="G280" s="3" t="n">
        <v>0.447615926446</v>
      </c>
      <c r="H280" s="3" t="n">
        <v>0.3993008914463</v>
      </c>
      <c r="I280" s="3" t="n">
        <v>0.3573533948192</v>
      </c>
      <c r="J280" s="3" t="n">
        <v>0.2546738854318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0.6367513827345</v>
      </c>
      <c r="G283" s="3" t="n">
        <v>0.574606581032</v>
      </c>
      <c r="H283" s="3" t="n">
        <v>0.4951447751706</v>
      </c>
      <c r="I283" s="3" t="n">
        <v>0.3915985178699</v>
      </c>
      <c r="J283" s="3" t="n">
        <v>0.1986734846148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0.1214226959054</v>
      </c>
      <c r="G288" s="3" t="n">
        <v>0.1350782706925</v>
      </c>
      <c r="H288" s="3" t="n">
        <v>0.1278188416166</v>
      </c>
      <c r="I288" s="3" t="n">
        <v>0.1212517660041</v>
      </c>
      <c r="J288" s="3" t="n">
        <v>0.1117334402857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0.2900825495102</v>
      </c>
      <c r="G292" s="3" t="n">
        <v>0.211552640087</v>
      </c>
      <c r="H292" s="3" t="n">
        <v>0.1576926343127</v>
      </c>
      <c r="I292" s="3" t="n">
        <v>0.2440099260966</v>
      </c>
      <c r="J292" s="3" t="n">
        <v>0.8435251091002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1.2630923949976</v>
      </c>
      <c r="G293" s="3" t="n">
        <v>1.115461532032</v>
      </c>
      <c r="H293" s="3" t="n">
        <v>1.2229813878836</v>
      </c>
      <c r="I293" s="3" t="n">
        <v>1.5230066416253</v>
      </c>
      <c r="J293" s="3" t="n">
        <v>2.2010916033369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2.885730296804</v>
      </c>
      <c r="G294" s="3" t="n">
        <v>1.9643409532599</v>
      </c>
      <c r="H294" s="3" t="n">
        <v>1.1859998222125</v>
      </c>
      <c r="I294" s="3" t="n">
        <v>0.5009895794468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8.2829491015767</v>
      </c>
      <c r="G295" s="3" t="n">
        <v>8.1856024340169</v>
      </c>
      <c r="H295" s="3" t="n">
        <v>7.4312047472753</v>
      </c>
      <c r="I295" s="3" t="n">
        <v>5.8429768155503</v>
      </c>
      <c r="J295" s="3" t="n">
        <v>0.6619966128687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1.0461216075662</v>
      </c>
      <c r="G296" s="3" t="n">
        <v>0.7160536284522</v>
      </c>
      <c r="H296" s="3" t="n">
        <v>0.4542772704134</v>
      </c>
      <c r="I296" s="3" t="n">
        <v>0.3028565592671</v>
      </c>
      <c r="J296" s="3" t="n">
        <v>1.6062254872611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0.4831505830835</v>
      </c>
      <c r="H298" s="3" t="n">
        <v>0.4705942249631</v>
      </c>
      <c r="I298" s="3" t="n">
        <v>0.4774021666262</v>
      </c>
      <c r="J298" s="3" t="n">
        <v>0.5216712914554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0.1267158173169</v>
      </c>
      <c r="G302" s="3" t="n">
        <v>0.0949282165241</v>
      </c>
      <c r="H302" s="3" t="n">
        <v>0.0714381384691</v>
      </c>
      <c r="I302" s="3" t="n">
        <v>0.0541410840111</v>
      </c>
      <c r="J302" s="3" t="n">
        <v>0.0244592790628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0.706568855897</v>
      </c>
      <c r="G303" s="3" t="n">
        <v>0.8509838196626</v>
      </c>
      <c r="H303" s="3" t="n">
        <v>0.9331144415171</v>
      </c>
      <c r="I303" s="3" t="n">
        <v>0.9986425557442</v>
      </c>
      <c r="J303" s="3" t="n">
        <v>1.0666679670011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0.4865127467157</v>
      </c>
      <c r="G305" s="3" t="n">
        <v>0.4106158408283</v>
      </c>
      <c r="H305" s="3" t="n">
        <v>0.3419990112595</v>
      </c>
      <c r="I305" s="3" t="n">
        <v>0.2861425325413</v>
      </c>
      <c r="J305" s="3" t="n">
        <v>0.1573762882431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2.1960663619819</v>
      </c>
      <c r="G308" s="3" t="n">
        <v>2.0884405753978</v>
      </c>
      <c r="H308" s="3" t="n">
        <v>1.757946255625</v>
      </c>
      <c r="I308" s="3" t="n">
        <v>1.3987190232008</v>
      </c>
      <c r="J308" s="3" t="n">
        <v>0.9974945203757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0.3684125980205</v>
      </c>
      <c r="G312" s="3" t="n">
        <v>0.5708127047941</v>
      </c>
      <c r="H312" s="3" t="n">
        <v>0.7170067977388</v>
      </c>
      <c r="I312" s="3" t="n">
        <v>0.7267807175967</v>
      </c>
      <c r="J312" s="3" t="n">
        <v>0.6858900109061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1.2457803176596</v>
      </c>
      <c r="G313" s="3" t="n">
        <v>1.4843016190998</v>
      </c>
      <c r="H313" s="3" t="n">
        <v>1.5110991296014</v>
      </c>
      <c r="I313" s="3" t="n">
        <v>1.4529136529647</v>
      </c>
      <c r="J313" s="3" t="n">
        <v>0.9537383254135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0.2231791791505</v>
      </c>
      <c r="H314" s="3" t="n">
        <v>0.0563802883962</v>
      </c>
      <c r="I314" s="3" t="n">
        <v>0.0346408048165</v>
      </c>
      <c r="J314" s="3" t="n">
        <v>0.0010445804363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1.8167335513809</v>
      </c>
      <c r="G315" s="3" t="n">
        <v>1.4357492952081</v>
      </c>
      <c r="H315" s="3" t="n">
        <v>1.1018170980896</v>
      </c>
      <c r="I315" s="3" t="n">
        <v>0.9472932792566</v>
      </c>
      <c r="J315" s="3" t="n">
        <v>0.5962212419304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0.3653691299516</v>
      </c>
      <c r="G316" s="3" t="n">
        <v>0.3682249653007</v>
      </c>
      <c r="H316" s="3" t="n">
        <v>0.3621542743086</v>
      </c>
      <c r="I316" s="3" t="n">
        <v>0.346436150503</v>
      </c>
      <c r="J316" s="3" t="n">
        <v>0.2969399740488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0.8592856065825</v>
      </c>
      <c r="G318" s="3" t="n">
        <v>0.8592707731579</v>
      </c>
      <c r="H318" s="3" t="n">
        <v>0.8543073573089</v>
      </c>
      <c r="I318" s="3" t="n">
        <v>0.8508819430778</v>
      </c>
      <c r="J318" s="3" t="n">
        <v>0.8371860012861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0.4545641980703</v>
      </c>
      <c r="G323" s="3" t="n">
        <v>0.4805403570498</v>
      </c>
      <c r="H323" s="3" t="n">
        <v>0.4860153119441</v>
      </c>
      <c r="I323" s="3" t="n">
        <v>0.4922992480505</v>
      </c>
      <c r="J323" s="3" t="n">
        <v>0.5132338683918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3.3595259392093</v>
      </c>
      <c r="G328" s="3" t="n">
        <v>3.5043192066325</v>
      </c>
      <c r="H328" s="3" t="n">
        <v>3.6323523222902</v>
      </c>
      <c r="I328" s="3" t="n">
        <v>3.7987753997997</v>
      </c>
      <c r="J328" s="3" t="n">
        <v>4.2754384738687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0.0719356847209</v>
      </c>
      <c r="G333" s="3" t="n">
        <v>0.0753587357197</v>
      </c>
      <c r="H333" s="3" t="n">
        <v>0.07423977479</v>
      </c>
      <c r="I333" s="3" t="n">
        <v>0.0731660243416</v>
      </c>
      <c r="J333" s="3" t="n">
        <v>0.068429740452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0.4489710102823</v>
      </c>
      <c r="G338" s="3" t="n">
        <v>0.5536242887491</v>
      </c>
      <c r="H338" s="3" t="n">
        <v>0.6494088988077</v>
      </c>
      <c r="I338" s="3" t="n">
        <v>0.7321033934541</v>
      </c>
      <c r="J338" s="3" t="n">
        <v>0.6391237502556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0.2718389903842</v>
      </c>
      <c r="G343" s="3" t="n">
        <v>0.2971967783689</v>
      </c>
      <c r="H343" s="3" t="n">
        <v>0.2726936582341</v>
      </c>
      <c r="I343" s="3" t="n">
        <v>0.2504264530817</v>
      </c>
      <c r="J343" s="3" t="n">
        <v>0.1992361619971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0.4268977210061</v>
      </c>
      <c r="G347" s="3" t="n">
        <v>0.4540926865345</v>
      </c>
      <c r="H347" s="3" t="n">
        <v>0.4593955081335</v>
      </c>
      <c r="I347" s="3" t="n">
        <v>0.4546464454885</v>
      </c>
      <c r="J347" s="3" t="n">
        <v>0.3455042820115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1.2784601528442</v>
      </c>
      <c r="G348" s="3" t="n">
        <v>1.2707114149864</v>
      </c>
      <c r="H348" s="3" t="n">
        <v>1.3201070124663</v>
      </c>
      <c r="I348" s="3" t="n">
        <v>1.396557223348</v>
      </c>
      <c r="J348" s="3" t="n">
        <v>1.4301792195843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1.0308797256908</v>
      </c>
      <c r="G349" s="3" t="n">
        <v>0.7068962718074</v>
      </c>
      <c r="H349" s="3" t="n">
        <v>0.4348325270558</v>
      </c>
      <c r="I349" s="3" t="n">
        <v>0.1845230914201</v>
      </c>
      <c r="J349" s="3" t="n">
        <v>1.43650734E-005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4.2308180445808</v>
      </c>
      <c r="G350" s="3" t="n">
        <v>3.2714436857921</v>
      </c>
      <c r="H350" s="3" t="n">
        <v>2.4056253023444</v>
      </c>
      <c r="I350" s="3" t="n">
        <v>1.5295413732505</v>
      </c>
      <c r="J350" s="3" t="n">
        <v>0.0999252533387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0.2238093222839</v>
      </c>
      <c r="G351" s="3" t="n">
        <v>0.1601336281361</v>
      </c>
      <c r="H351" s="3" t="n">
        <v>0.1105400611103</v>
      </c>
      <c r="I351" s="3" t="n">
        <v>0.0736875462545</v>
      </c>
      <c r="J351" s="3" t="n">
        <v>0.1323070894433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0.9907075093743</v>
      </c>
      <c r="G353" s="3" t="n">
        <v>1.0755556844793</v>
      </c>
      <c r="H353" s="3" t="n">
        <v>1.071205918185</v>
      </c>
      <c r="I353" s="3" t="n">
        <v>1.1012052471297</v>
      </c>
      <c r="J353" s="3" t="n">
        <v>1.1379803409095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0.0589885407793</v>
      </c>
      <c r="G357" s="3" t="n">
        <v>0.0433664885302</v>
      </c>
      <c r="H357" s="3" t="n">
        <v>0.0312263366701</v>
      </c>
      <c r="I357" s="3" t="n">
        <v>0.0225546693194</v>
      </c>
      <c r="J357" s="3" t="n">
        <v>0.0071561509608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0.2179020633232</v>
      </c>
      <c r="G358" s="3" t="n">
        <v>0.2588770779358</v>
      </c>
      <c r="H358" s="3" t="n">
        <v>0.2788652934592</v>
      </c>
      <c r="I358" s="3" t="n">
        <v>0.2922457080736</v>
      </c>
      <c r="J358" s="3" t="n">
        <v>0.2887685865308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0.1100584624038</v>
      </c>
      <c r="G360" s="3" t="n">
        <v>0.0915196646299</v>
      </c>
      <c r="H360" s="3" t="n">
        <v>0.0738572995372</v>
      </c>
      <c r="I360" s="3" t="n">
        <v>0.0597014569398</v>
      </c>
      <c r="J360" s="3" t="n">
        <v>0.0264033928293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1.9370907223447</v>
      </c>
      <c r="G363" s="3" t="n">
        <v>1.8258236482349</v>
      </c>
      <c r="H363" s="3" t="n">
        <v>1.5130028895266</v>
      </c>
      <c r="I363" s="3" t="n">
        <v>1.1956279641629</v>
      </c>
      <c r="J363" s="3" t="n">
        <v>0.7701272314166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0.4046492138891</v>
      </c>
      <c r="G367" s="3" t="n">
        <v>0.631021172955</v>
      </c>
      <c r="H367" s="3" t="n">
        <v>0.8046309084291</v>
      </c>
      <c r="I367" s="3" t="n">
        <v>0.8420251816015</v>
      </c>
      <c r="J367" s="3" t="n">
        <v>0.8249975152579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1.5752143484776</v>
      </c>
      <c r="G368" s="3" t="n">
        <v>1.8401683615308</v>
      </c>
      <c r="H368" s="3" t="n">
        <v>1.853148819015</v>
      </c>
      <c r="I368" s="3" t="n">
        <v>1.7663325711867</v>
      </c>
      <c r="J368" s="3" t="n">
        <v>1.0250377663998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0.270469869566</v>
      </c>
      <c r="G369" s="3" t="n">
        <v>0.1377453110478</v>
      </c>
      <c r="H369" s="3" t="n">
        <v>0.0361046791337</v>
      </c>
      <c r="I369" s="3" t="n">
        <v>0.023327173745</v>
      </c>
      <c r="J369" s="3" t="n">
        <v>0.0008669182874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2.1155076681818</v>
      </c>
      <c r="G370" s="3" t="n">
        <v>1.5818533460373</v>
      </c>
      <c r="H370" s="3" t="n">
        <v>1.0994957329737</v>
      </c>
      <c r="I370" s="3" t="n">
        <v>0.8605502823355</v>
      </c>
      <c r="J370" s="3" t="n">
        <v>0.3070302287382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0.1024666447794</v>
      </c>
      <c r="G371" s="3" t="n">
        <v>0.1025467669049</v>
      </c>
      <c r="H371" s="3" t="n">
        <v>0.1004322987997</v>
      </c>
      <c r="I371" s="3" t="n">
        <v>0.0965632476462</v>
      </c>
      <c r="J371" s="3" t="n">
        <v>0.0778915708054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0.1361112181308</v>
      </c>
      <c r="G373" s="3" t="n">
        <v>0.1348397118189</v>
      </c>
      <c r="H373" s="3" t="n">
        <v>0.1314206020497</v>
      </c>
      <c r="I373" s="3" t="n">
        <v>0.1281412422725</v>
      </c>
      <c r="J373" s="3" t="n">
        <v>0.1155330230629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1.240522049825</v>
      </c>
      <c r="G378" s="3" t="n">
        <v>1.284889524919</v>
      </c>
      <c r="H378" s="3" t="n">
        <v>1.258845001202</v>
      </c>
      <c r="I378" s="3" t="n">
        <v>1.233901640051</v>
      </c>
      <c r="J378" s="3" t="n">
        <v>1.130663456649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0.2952827109996</v>
      </c>
      <c r="G383" s="3" t="n">
        <v>0.3093867986646</v>
      </c>
      <c r="H383" s="3" t="n">
        <v>0.3153038744857</v>
      </c>
      <c r="I383" s="3" t="n">
        <v>0.3215890077542</v>
      </c>
      <c r="J383" s="3" t="n">
        <v>0.3384720919632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0.1445470164936</v>
      </c>
      <c r="H387" s="3" t="n">
        <v>0.1228416124474</v>
      </c>
      <c r="I387" s="3" t="n">
        <v>0.1045885273098</v>
      </c>
      <c r="J387" s="3" t="n">
        <v>0.0580788356384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0.6979322448274</v>
      </c>
      <c r="H388" s="3" t="n">
        <v>0.8487820059464</v>
      </c>
      <c r="I388" s="3" t="n">
        <v>0.9575368169</v>
      </c>
      <c r="J388" s="3" t="n">
        <v>1.1123358117232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0.673298168986</v>
      </c>
      <c r="H389" s="3" t="n">
        <v>0.511808459274</v>
      </c>
      <c r="I389" s="3" t="n">
        <v>0.390431616621</v>
      </c>
      <c r="J389" s="3" t="n">
        <v>0.157265939523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0.0006860429235</v>
      </c>
      <c r="H390" s="3" t="n">
        <v>0.0005830272097</v>
      </c>
      <c r="I390" s="3" t="n">
        <v>0.0004963958623</v>
      </c>
      <c r="J390" s="3" t="n">
        <v>0.0002756520981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0.030169688697</v>
      </c>
      <c r="H393" s="3" t="n">
        <v>0.0276066296358</v>
      </c>
      <c r="I393" s="3" t="n">
        <v>0.0252861348219</v>
      </c>
      <c r="J393" s="3" t="n">
        <v>0.0199212012961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0.1910015966598</v>
      </c>
      <c r="H397" s="3" t="n">
        <v>0.3664961762029</v>
      </c>
      <c r="I397" s="3" t="n">
        <v>0.6168023785267</v>
      </c>
      <c r="J397" s="3" t="n">
        <v>1.1030202329579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0.1807670129321</v>
      </c>
      <c r="H398" s="3" t="n">
        <v>0.1182650133683</v>
      </c>
      <c r="I398" s="3" t="n">
        <v>0.0679387651904</v>
      </c>
      <c r="J398" s="3" t="n">
        <v>0.0670008004579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0.5985880879945</v>
      </c>
      <c r="H399" s="3" t="n">
        <v>0.3641609859939</v>
      </c>
      <c r="I399" s="3" t="n">
        <v>0.1560338190714</v>
      </c>
      <c r="J399" s="3" t="n">
        <v>0.0003744071324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2.2961141925361</v>
      </c>
      <c r="H400" s="3" t="n">
        <v>2.1214865098297</v>
      </c>
      <c r="I400" s="3" t="n">
        <v>1.790323857585</v>
      </c>
      <c r="J400" s="3" t="n">
        <v>0.127075935468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0.1265139690955</v>
      </c>
      <c r="H401" s="3" t="n">
        <v>0.1969156141439</v>
      </c>
      <c r="I401" s="3" t="n">
        <v>0.3302150893917</v>
      </c>
      <c r="J401" s="3" t="n">
        <v>1.1221096948362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0.1407025514032</v>
      </c>
      <c r="H403" s="3" t="n">
        <v>0.1314345811546</v>
      </c>
      <c r="I403" s="3" t="n">
        <v>0.1289856629222</v>
      </c>
      <c r="J403" s="3" t="n">
        <v>0.129065675144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0.0147360883685</v>
      </c>
      <c r="H407" s="3" t="n">
        <v>0.0105833444639</v>
      </c>
      <c r="I407" s="3" t="n">
        <v>0.0076263652507</v>
      </c>
      <c r="J407" s="3" t="n">
        <v>0.002406011649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0.1410101538968</v>
      </c>
      <c r="H408" s="3" t="n">
        <v>0.1509380328141</v>
      </c>
      <c r="I408" s="3" t="n">
        <v>0.1575677928217</v>
      </c>
      <c r="J408" s="3" t="n">
        <v>0.1542402797623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0.0600215736049</v>
      </c>
      <c r="H410" s="3" t="n">
        <v>0.0483105059262</v>
      </c>
      <c r="I410" s="3" t="n">
        <v>0.038955050645</v>
      </c>
      <c r="J410" s="3" t="n">
        <v>0.0170782471648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1.5247231393473</v>
      </c>
      <c r="H413" s="3" t="n">
        <v>1.264253570247</v>
      </c>
      <c r="I413" s="3" t="n">
        <v>1.0012526785743</v>
      </c>
      <c r="J413" s="3" t="n">
        <v>0.6420939527402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0.0717265514428</v>
      </c>
      <c r="H417" s="3" t="n">
        <v>0.0864273501676</v>
      </c>
      <c r="I417" s="3" t="n">
        <v>0.0869800145968</v>
      </c>
      <c r="J417" s="3" t="n">
        <v>0.0723745205859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0.1906343259355</v>
      </c>
      <c r="H418" s="3" t="n">
        <v>0.1868529598463</v>
      </c>
      <c r="I418" s="3" t="n">
        <v>0.1762253921024</v>
      </c>
      <c r="J418" s="3" t="n">
        <v>0.0988858229118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0.0575866183302</v>
      </c>
      <c r="H419" s="3" t="n">
        <v>0.0146365724156</v>
      </c>
      <c r="I419" s="3" t="n">
        <v>0.009227930229</v>
      </c>
      <c r="J419" s="3" t="n">
        <v>0.0002888678554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0.1113838624088</v>
      </c>
      <c r="H420" s="3" t="n">
        <v>0.089330799613</v>
      </c>
      <c r="I420" s="3" t="n">
        <v>0.0687759054616</v>
      </c>
      <c r="J420" s="3" t="n">
        <v>0.0228817719383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0.024485472099</v>
      </c>
      <c r="H421" s="3" t="n">
        <v>0.023600811275</v>
      </c>
      <c r="I421" s="3" t="n">
        <v>0.0222301818455</v>
      </c>
      <c r="J421" s="3" t="n">
        <v>0.016579560677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0.2436030974627</v>
      </c>
      <c r="H423" s="3" t="n">
        <v>0.2365656070356</v>
      </c>
      <c r="I423" s="3" t="n">
        <v>0.2298462308704</v>
      </c>
      <c r="J423" s="3" t="n">
        <v>0.2043256481143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0.4078293801744</v>
      </c>
      <c r="H428" s="3" t="n">
        <v>0.4139086278054</v>
      </c>
      <c r="I428" s="3" t="n">
        <v>0.420311477392</v>
      </c>
      <c r="J428" s="3" t="n">
        <v>0.4383369776886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0.6886074134561</v>
      </c>
      <c r="E451" s="3" t="n">
        <v>6.7249906542714</v>
      </c>
      <c r="F451" s="3" t="n">
        <v>3.9836977523988</v>
      </c>
      <c r="G451" s="3" t="n">
        <v>16.3526866907095</v>
      </c>
      <c r="H451" s="3" t="n">
        <v>2.3668877379132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0.3309626949816</v>
      </c>
      <c r="E452" s="3" t="n">
        <v>6.6205008733772</v>
      </c>
      <c r="F452" s="3" t="n">
        <v>0.152194417006</v>
      </c>
      <c r="G452" s="3" t="n">
        <v>0.6894724913511</v>
      </c>
      <c r="H452" s="3" t="n">
        <v>0.1293365081534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15.172491093776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1.6176117220357</v>
      </c>
      <c r="E455" s="3" t="n">
        <v>4.244398193142</v>
      </c>
      <c r="F455" s="3" t="n">
        <v>4.7359375390645</v>
      </c>
      <c r="G455" s="3" t="n">
        <v>8.1111794950368</v>
      </c>
      <c r="H455" s="3" t="n">
        <v>0.3667742829929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1.019034374464</v>
      </c>
      <c r="E456" s="3" t="n">
        <v>3.9561320017038</v>
      </c>
      <c r="F456" s="3" t="n">
        <v>1.8135789469828</v>
      </c>
      <c r="G456" s="3" t="n">
        <v>2.4709434601663</v>
      </c>
      <c r="H456" s="3" t="n">
        <v>0.1176099123422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19.4676154441145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0.2900825495102</v>
      </c>
      <c r="E459" s="3" t="n">
        <v>1.2630923949976</v>
      </c>
      <c r="F459" s="3" t="n">
        <v>2.885730296804</v>
      </c>
      <c r="G459" s="3" t="n">
        <v>8.2829491015767</v>
      </c>
      <c r="H459" s="3" t="n">
        <v>1.0461216075662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0.5643448310749</v>
      </c>
      <c r="E460" s="3" t="n">
        <v>2.4979766320772</v>
      </c>
      <c r="F460" s="3" t="n">
        <v>1.1563198330438</v>
      </c>
      <c r="G460" s="3" t="n">
        <v>2.7948520238577</v>
      </c>
      <c r="H460" s="3" t="n">
        <v>0.3653691299516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7.6276161844839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2.2949709891962</v>
      </c>
      <c r="E463" s="3" t="n">
        <v>5.4936065824464</v>
      </c>
      <c r="F463" s="3" t="n">
        <v>9.5057370897977</v>
      </c>
      <c r="G463" s="3" t="n">
        <v>22.586588569657</v>
      </c>
      <c r="H463" s="3" t="n">
        <v>2.2606565334761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2.8898989883219</v>
      </c>
      <c r="E464" s="3" t="n">
        <v>12.7212817498568</v>
      </c>
      <c r="F464" s="3" t="n">
        <v>2.6680732702084</v>
      </c>
      <c r="G464" s="3" t="n">
        <v>8.7550490809465</v>
      </c>
      <c r="H464" s="3" t="n">
        <v>0.6246941014953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17.6758792987422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1.9663935152811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SUM(D$451:D$466)</f>
        <v>9.6955135630406</v>
      </c>
      <c r="E467" s="0" t="n">
        <f aca="false">SUM(E$451:E$466)</f>
        <v>109.378022032298</v>
      </c>
      <c r="F467" s="0" t="n">
        <f aca="false">SUM(F$451:F$466)</f>
        <v>26.901269145306</v>
      </c>
      <c r="G467" s="0" t="n">
        <f aca="false">SUM(G$451:G$466)</f>
        <v>70.0437209133016</v>
      </c>
      <c r="H467" s="0" t="n">
        <f aca="false">SUM(H$451:H$466)</f>
        <v>7.2774498138909</v>
      </c>
      <c r="I467" s="9" t="n">
        <f aca="false">SUM(D$467:H$467)</f>
        <v>223.295975467837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0.712488864956</v>
      </c>
      <c r="E471" s="3" t="n">
        <v>6.7983239476765</v>
      </c>
      <c r="F471" s="3" t="n">
        <v>4.4256328865267</v>
      </c>
      <c r="G471" s="3" t="n">
        <v>15.5088736740464</v>
      </c>
      <c r="H471" s="3" t="n">
        <v>2.5980671879376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0.3195293707212</v>
      </c>
      <c r="E472" s="3" t="n">
        <v>6.3886467062554</v>
      </c>
      <c r="F472" s="3" t="n">
        <v>0.1808643758771</v>
      </c>
      <c r="G472" s="3" t="n">
        <v>0.734198872295</v>
      </c>
      <c r="H472" s="3" t="n">
        <v>0.1262871844702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14.6550921866829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1.1540162231134</v>
      </c>
      <c r="E475" s="3" t="n">
        <v>4.4395742516253</v>
      </c>
      <c r="F475" s="3" t="n">
        <v>5.2749584562151</v>
      </c>
      <c r="G475" s="3" t="n">
        <v>8.5340958149404</v>
      </c>
      <c r="H475" s="3" t="n">
        <v>0.3771785191004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1.0368166219252</v>
      </c>
      <c r="E476" s="3" t="n">
        <v>3.5043205294636</v>
      </c>
      <c r="F476" s="3" t="n">
        <v>2.0503026037196</v>
      </c>
      <c r="G476" s="3" t="n">
        <v>2.6274500136302</v>
      </c>
      <c r="H476" s="3" t="n">
        <v>0.1161945295995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19.4318156744588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0.3190947760844</v>
      </c>
      <c r="E479" s="3" t="n">
        <v>1.3135912466942</v>
      </c>
      <c r="F479" s="3" t="n">
        <v>3.2022659423307</v>
      </c>
      <c r="G479" s="3" t="n">
        <v>7.7885730501305</v>
      </c>
      <c r="H479" s="3" t="n">
        <v>1.1591133378293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0.4912340407893</v>
      </c>
      <c r="E480" s="3" t="n">
        <v>2.1499973690287</v>
      </c>
      <c r="F480" s="3" t="n">
        <v>1.3104256005357</v>
      </c>
      <c r="G480" s="3" t="n">
        <v>2.984205626692</v>
      </c>
      <c r="H480" s="3" t="n">
        <v>0.3577941624706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7.5248681539807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2.1134439413929</v>
      </c>
      <c r="E483" s="3" t="n">
        <v>5.5328939011198</v>
      </c>
      <c r="F483" s="3" t="n">
        <v>10.6040880255399</v>
      </c>
      <c r="G483" s="3" t="n">
        <v>22.8777637925716</v>
      </c>
      <c r="H483" s="3" t="n">
        <v>2.4943441429726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2.7777693830309</v>
      </c>
      <c r="E484" s="3" t="n">
        <v>11.5038341458116</v>
      </c>
      <c r="F484" s="3" t="n">
        <v>3.0814286024422</v>
      </c>
      <c r="G484" s="3" t="n">
        <v>9.4127582526895</v>
      </c>
      <c r="H484" s="3" t="n">
        <v>0.6177715881279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17.4184834472408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SUM(D$471:D$486)</f>
        <v>8.9243932220133</v>
      </c>
      <c r="E487" s="0" t="n">
        <f aca="false">SUM(E$471:E$486)</f>
        <v>106.406947123395</v>
      </c>
      <c r="F487" s="0" t="n">
        <f aca="false">SUM(F$471:F$486)</f>
        <v>30.129966493187</v>
      </c>
      <c r="G487" s="0" t="n">
        <f aca="false">SUM(G$471:G$486)</f>
        <v>70.4679190969956</v>
      </c>
      <c r="H487" s="0" t="n">
        <f aca="false">SUM(H$471:H$486)</f>
        <v>7.8467506525081</v>
      </c>
      <c r="I487" s="9" t="n">
        <f aca="false">SUM(D$487:H$487)</f>
        <v>223.775976588099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U2" activeCellId="0" sqref="U2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0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59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r="2" customFormat="false" ht="25.35" hidden="false" customHeight="false" outlineLevel="0" collapsed="false">
      <c r="A2" s="2" t="s">
        <v>11</v>
      </c>
      <c r="B2" s="2" t="s">
        <v>60</v>
      </c>
      <c r="C2" s="2" t="s">
        <v>18</v>
      </c>
      <c r="D2" s="3" t="n">
        <v>7.3902532756643</v>
      </c>
      <c r="E2" s="3" t="n">
        <v>5.8504830781957</v>
      </c>
      <c r="F2" s="3" t="n">
        <v>4.5610850741481</v>
      </c>
      <c r="G2" s="3" t="n">
        <v>3.7079894994593</v>
      </c>
      <c r="H2" s="3" t="n">
        <v>3.3950471731089</v>
      </c>
      <c r="I2" s="3" t="n">
        <v>8.0777519879449</v>
      </c>
      <c r="J2" s="2" t="s">
        <v>11</v>
      </c>
      <c r="K2" s="2" t="s">
        <v>11</v>
      </c>
      <c r="L2" s="2" t="s">
        <v>60</v>
      </c>
      <c r="M2" s="2" t="s">
        <v>18</v>
      </c>
      <c r="N2" s="3" t="n">
        <v>6.2583508411843</v>
      </c>
      <c r="O2" s="3" t="n">
        <v>5.002406219339</v>
      </c>
      <c r="P2" s="3" t="n">
        <v>4.3396098977454</v>
      </c>
      <c r="Q2" s="3" t="n">
        <v>4.1234732675935</v>
      </c>
      <c r="R2" s="3" t="n">
        <v>4.3506653925515</v>
      </c>
      <c r="S2" s="3" t="n">
        <v>9.5895695908226</v>
      </c>
      <c r="U2" s="4" t="str">
        <f aca="false">J$2</f>
        <v>AMS3</v>
      </c>
      <c r="V2" s="4" t="s">
        <v>60</v>
      </c>
      <c r="W2" s="4" t="s">
        <v>18</v>
      </c>
      <c r="X2" s="0" t="n">
        <f aca="false">$N$2/$D$2</f>
        <v>0.846838478701766</v>
      </c>
      <c r="Y2" s="0" t="n">
        <f aca="false">$O$2/$E$2</f>
        <v>0.855041567077184</v>
      </c>
      <c r="Z2" s="0" t="n">
        <f aca="false">$P$2/$F$2</f>
        <v>0.95144243687582</v>
      </c>
      <c r="AA2" s="0" t="n">
        <f aca="false">$Q$2/$G$2</f>
        <v>1.11205095596813</v>
      </c>
      <c r="AB2" s="0" t="n">
        <f aca="false">$R$2/$H$2</f>
        <v>1.28147420955201</v>
      </c>
      <c r="AC2" s="0" t="n">
        <f aca="false">$S$2/$I$2</f>
        <v>1.18715820999876</v>
      </c>
    </row>
    <row r="3" customFormat="false" ht="25.35" hidden="false" customHeight="false" outlineLevel="0" collapsed="false">
      <c r="A3" s="2" t="s">
        <v>11</v>
      </c>
      <c r="B3" s="2" t="s">
        <v>60</v>
      </c>
      <c r="C3" s="2" t="s">
        <v>20</v>
      </c>
      <c r="D3" s="3" t="n">
        <v>3.2636026263352</v>
      </c>
      <c r="E3" s="3" t="n">
        <v>4.5521071313547</v>
      </c>
      <c r="F3" s="3" t="n">
        <v>5.3720348335287</v>
      </c>
      <c r="G3" s="3" t="n">
        <v>6.256271952569</v>
      </c>
      <c r="H3" s="3" t="n">
        <v>7.4515385163594</v>
      </c>
      <c r="I3" s="3" t="n">
        <v>8.5359741284276</v>
      </c>
      <c r="J3" s="2" t="s">
        <v>11</v>
      </c>
      <c r="K3" s="2" t="s">
        <v>11</v>
      </c>
      <c r="L3" s="2" t="s">
        <v>60</v>
      </c>
      <c r="M3" s="2" t="s">
        <v>20</v>
      </c>
      <c r="N3" s="3" t="n">
        <v>3.3641977648352</v>
      </c>
      <c r="O3" s="3" t="n">
        <v>5.8087220115614</v>
      </c>
      <c r="P3" s="3" t="n">
        <v>7.596066741616</v>
      </c>
      <c r="Q3" s="3" t="n">
        <v>9.1896805447353</v>
      </c>
      <c r="R3" s="3" t="n">
        <v>10.8127706229136</v>
      </c>
      <c r="S3" s="3" t="n">
        <v>10.9617143040011</v>
      </c>
      <c r="U3" s="4" t="str">
        <f aca="false">J$3</f>
        <v>AMS3</v>
      </c>
      <c r="V3" s="4" t="s">
        <v>60</v>
      </c>
      <c r="W3" s="4" t="s">
        <v>20</v>
      </c>
      <c r="X3" s="0" t="n">
        <f aca="false">$N$3/$D$3</f>
        <v>1.03082334156991</v>
      </c>
      <c r="Y3" s="0" t="n">
        <f aca="false">$O$3/$E$3</f>
        <v>1.27605125361642</v>
      </c>
      <c r="Z3" s="0" t="n">
        <f aca="false">$P$3/$F$3</f>
        <v>1.41400176599868</v>
      </c>
      <c r="AA3" s="0" t="n">
        <f aca="false">$Q$3/$G$3</f>
        <v>1.46887485301239</v>
      </c>
      <c r="AB3" s="0" t="n">
        <f aca="false">$R$3/$H$3</f>
        <v>1.45107894150648</v>
      </c>
      <c r="AC3" s="0" t="n">
        <f aca="false">$S$3/$I$3</f>
        <v>1.28417848262859</v>
      </c>
    </row>
    <row r="4" customFormat="false" ht="37.3" hidden="false" customHeight="false" outlineLevel="0" collapsed="false">
      <c r="A4" s="2" t="s">
        <v>11</v>
      </c>
      <c r="B4" s="2" t="s">
        <v>61</v>
      </c>
      <c r="C4" s="2" t="s">
        <v>18</v>
      </c>
      <c r="D4" s="3" t="n">
        <v>0.0035332709121</v>
      </c>
      <c r="E4" s="3" t="n">
        <v>0.0339995144216</v>
      </c>
      <c r="F4" s="3" t="n">
        <v>0.0612458707423</v>
      </c>
      <c r="G4" s="3" t="n">
        <v>0.1110084765327</v>
      </c>
      <c r="H4" s="3" t="n">
        <v>0.2304921636812</v>
      </c>
      <c r="I4" s="3" t="n">
        <v>1.7980051516378</v>
      </c>
      <c r="J4" s="2" t="s">
        <v>11</v>
      </c>
      <c r="K4" s="2" t="s">
        <v>11</v>
      </c>
      <c r="L4" s="2" t="s">
        <v>61</v>
      </c>
      <c r="M4" s="2" t="s">
        <v>18</v>
      </c>
      <c r="N4" s="3" t="n">
        <v>0.0037658440103</v>
      </c>
      <c r="O4" s="3" t="n">
        <v>0.0425029569704</v>
      </c>
      <c r="P4" s="3" t="n">
        <v>0.0876193892903</v>
      </c>
      <c r="Q4" s="3" t="n">
        <v>0.1724560365519</v>
      </c>
      <c r="R4" s="3" t="n">
        <v>0.348552505821</v>
      </c>
      <c r="S4" s="3" t="n">
        <v>1.9565698906857</v>
      </c>
      <c r="U4" s="4" t="str">
        <f aca="false">J$4</f>
        <v>AMS3</v>
      </c>
      <c r="V4" s="4" t="s">
        <v>61</v>
      </c>
      <c r="W4" s="4" t="s">
        <v>18</v>
      </c>
      <c r="X4" s="0" t="n">
        <f aca="false">$N$4/$D$4</f>
        <v>1.06582373782988</v>
      </c>
      <c r="Y4" s="0" t="n">
        <f aca="false">$O$4/$E$4</f>
        <v>1.25010482336176</v>
      </c>
      <c r="Z4" s="0" t="n">
        <f aca="false">$P$4/$F$4</f>
        <v>1.43061708860292</v>
      </c>
      <c r="AA4" s="0" t="n">
        <f aca="false">$Q$4/$G$4</f>
        <v>1.55353935067381</v>
      </c>
      <c r="AB4" s="0" t="n">
        <f aca="false">$R$4/$H$4</f>
        <v>1.51220978732749</v>
      </c>
      <c r="AC4" s="0" t="n">
        <f aca="false">$S$4/$I$4</f>
        <v>1.0881892573575</v>
      </c>
    </row>
    <row r="5" customFormat="false" ht="37.3" hidden="false" customHeight="false" outlineLevel="0" collapsed="false">
      <c r="A5" s="2" t="s">
        <v>11</v>
      </c>
      <c r="B5" s="2" t="s">
        <v>61</v>
      </c>
      <c r="C5" s="2" t="s">
        <v>20</v>
      </c>
      <c r="D5" s="3" t="n">
        <v>0.0331635976088</v>
      </c>
      <c r="E5" s="3" t="n">
        <v>0.1857137423683</v>
      </c>
      <c r="F5" s="3" t="n">
        <v>0.2688125068711</v>
      </c>
      <c r="G5" s="3" t="n">
        <v>0.3351482954977</v>
      </c>
      <c r="H5" s="3" t="n">
        <v>0.4219290063803</v>
      </c>
      <c r="I5" s="3" t="n">
        <v>1.041608740878</v>
      </c>
      <c r="J5" s="2" t="s">
        <v>11</v>
      </c>
      <c r="K5" s="2" t="s">
        <v>11</v>
      </c>
      <c r="L5" s="2" t="s">
        <v>61</v>
      </c>
      <c r="M5" s="2" t="s">
        <v>20</v>
      </c>
      <c r="N5" s="3" t="n">
        <v>0.0432068098256</v>
      </c>
      <c r="O5" s="3" t="n">
        <v>0.2427977678773</v>
      </c>
      <c r="P5" s="3" t="n">
        <v>0.3524981373817</v>
      </c>
      <c r="Q5" s="3" t="n">
        <v>0.4423857336764</v>
      </c>
      <c r="R5" s="3" t="n">
        <v>0.5498701122944</v>
      </c>
      <c r="S5" s="3" t="n">
        <v>1.0965642177465</v>
      </c>
      <c r="U5" s="4" t="str">
        <f aca="false">J$5</f>
        <v>AMS3</v>
      </c>
      <c r="V5" s="4" t="s">
        <v>61</v>
      </c>
      <c r="W5" s="4" t="s">
        <v>20</v>
      </c>
      <c r="X5" s="0" t="n">
        <f aca="false">$N$5/$D$5</f>
        <v>1.30283844157291</v>
      </c>
      <c r="Y5" s="0" t="n">
        <f aca="false">$O$5/$E$5</f>
        <v>1.30737642126555</v>
      </c>
      <c r="Z5" s="0" t="n">
        <f aca="false">$P$5/$F$5</f>
        <v>1.31131598557179</v>
      </c>
      <c r="AA5" s="0" t="n">
        <f aca="false">$Q$5/$G$5</f>
        <v>1.31997011358644</v>
      </c>
      <c r="AB5" s="0" t="n">
        <f aca="false">$R$5/$H$5</f>
        <v>1.30322898871471</v>
      </c>
      <c r="AC5" s="0" t="n">
        <f aca="false">$S$5/$I$5</f>
        <v>1.05276019172245</v>
      </c>
    </row>
    <row r="6" customFormat="false" ht="25.35" hidden="false" customHeight="false" outlineLevel="0" collapsed="false">
      <c r="A6" s="2" t="s">
        <v>11</v>
      </c>
      <c r="B6" s="2" t="s">
        <v>62</v>
      </c>
      <c r="C6" s="2" t="s">
        <v>13</v>
      </c>
      <c r="D6" s="3" t="n">
        <v>0.3708589979238</v>
      </c>
      <c r="E6" s="3" t="n">
        <v>0.2804605539646</v>
      </c>
      <c r="F6" s="3" t="n">
        <v>0.1925109006462</v>
      </c>
      <c r="G6" s="3" t="n">
        <v>0.1291565754778</v>
      </c>
      <c r="H6" s="3" t="n">
        <v>0.0699635095091</v>
      </c>
      <c r="I6" s="3" t="n">
        <v>0.0410394536006</v>
      </c>
      <c r="J6" s="2" t="s">
        <v>11</v>
      </c>
      <c r="K6" s="2" t="s">
        <v>11</v>
      </c>
      <c r="L6" s="2" t="s">
        <v>62</v>
      </c>
      <c r="M6" s="2" t="s">
        <v>13</v>
      </c>
      <c r="N6" s="3" t="n">
        <v>0.3115215610075</v>
      </c>
      <c r="O6" s="3" t="n">
        <v>0.2355868650435</v>
      </c>
      <c r="P6" s="3" t="n">
        <v>0.1618176897747</v>
      </c>
      <c r="Q6" s="3" t="n">
        <v>0.1087917472117</v>
      </c>
      <c r="R6" s="3" t="n">
        <v>0.059291994495</v>
      </c>
      <c r="S6" s="3" t="n">
        <v>0.0361149297135</v>
      </c>
      <c r="U6" s="4" t="str">
        <f aca="false">J$6</f>
        <v>AMS3</v>
      </c>
      <c r="V6" s="4" t="s">
        <v>62</v>
      </c>
      <c r="W6" s="4" t="s">
        <v>13</v>
      </c>
      <c r="X6" s="0" t="n">
        <f aca="false">$N$6/$D$6</f>
        <v>0.840000007419283</v>
      </c>
      <c r="Y6" s="0" t="n">
        <f aca="false">$O$6/$E$6</f>
        <v>0.839999998977524</v>
      </c>
      <c r="Z6" s="0" t="n">
        <f aca="false">$P$6/$F$6</f>
        <v>0.840563777071987</v>
      </c>
      <c r="AA6" s="0" t="n">
        <f aca="false">$Q$6/$G$6</f>
        <v>0.84232449497238</v>
      </c>
      <c r="AB6" s="0" t="n">
        <f aca="false">$R$6/$H$6</f>
        <v>0.847470272875434</v>
      </c>
      <c r="AC6" s="0" t="n">
        <f aca="false">$S$6/$I$6</f>
        <v>0.880005130306413</v>
      </c>
    </row>
    <row r="7" customFormat="false" ht="37.3" hidden="false" customHeight="false" outlineLevel="0" collapsed="false">
      <c r="A7" s="2" t="s">
        <v>11</v>
      </c>
      <c r="B7" s="2" t="s">
        <v>63</v>
      </c>
      <c r="C7" s="2" t="s">
        <v>13</v>
      </c>
      <c r="D7" s="3" t="n">
        <v>0.000118909144</v>
      </c>
      <c r="E7" s="3" t="n">
        <v>0.0005569938596</v>
      </c>
      <c r="F7" s="3" t="n">
        <v>0.0006351421385</v>
      </c>
      <c r="G7" s="3" t="n">
        <v>0.0006964568908</v>
      </c>
      <c r="H7" s="3" t="n">
        <v>0.0024306373829</v>
      </c>
      <c r="I7" s="3" t="n">
        <v>0.0224463062287</v>
      </c>
      <c r="J7" s="2" t="s">
        <v>11</v>
      </c>
      <c r="K7" s="2" t="s">
        <v>11</v>
      </c>
      <c r="L7" s="2" t="s">
        <v>63</v>
      </c>
      <c r="M7" s="2" t="s">
        <v>13</v>
      </c>
      <c r="N7" s="3" t="n">
        <v>0.0001189091399</v>
      </c>
      <c r="O7" s="3" t="n">
        <v>0.00055699385</v>
      </c>
      <c r="P7" s="3" t="n">
        <v>0.000635142148</v>
      </c>
      <c r="Q7" s="3" t="n">
        <v>0.000696456895</v>
      </c>
      <c r="R7" s="3" t="n">
        <v>0.0024306373962</v>
      </c>
      <c r="S7" s="3" t="n">
        <v>0.0224463062183</v>
      </c>
      <c r="U7" s="4" t="str">
        <f aca="false">J$7</f>
        <v>AMS3</v>
      </c>
      <c r="V7" s="4" t="s">
        <v>63</v>
      </c>
      <c r="W7" s="4" t="s">
        <v>13</v>
      </c>
      <c r="X7" s="0" t="n">
        <f aca="false">$N$7/$D$7</f>
        <v>0.999999965519893</v>
      </c>
      <c r="Y7" s="0" t="n">
        <f aca="false">$O$7/$E$7</f>
        <v>0.999999982764621</v>
      </c>
      <c r="Z7" s="0" t="n">
        <f aca="false">$P$7/$F$7</f>
        <v>1.00000001495728</v>
      </c>
      <c r="AA7" s="0" t="n">
        <f aca="false">$Q$7/$G$7</f>
        <v>1.00000000603052</v>
      </c>
      <c r="AB7" s="0" t="n">
        <f aca="false">$R$7/$H$7</f>
        <v>1.00000000547182</v>
      </c>
      <c r="AC7" s="0" t="n">
        <f aca="false">$S$7/$I$7</f>
        <v>0.999999999536672</v>
      </c>
    </row>
    <row r="8" customFormat="false" ht="25.35" hidden="false" customHeight="false" outlineLevel="0" collapsed="false">
      <c r="A8" s="2" t="s">
        <v>11</v>
      </c>
      <c r="B8" s="2" t="s">
        <v>64</v>
      </c>
      <c r="C8" s="2" t="s">
        <v>16</v>
      </c>
      <c r="D8" s="3" t="n">
        <v>0</v>
      </c>
      <c r="E8" s="3" t="n">
        <v>0.001531864362</v>
      </c>
      <c r="F8" s="3" t="n">
        <v>0.0027905777243</v>
      </c>
      <c r="G8" s="3" t="n">
        <v>0.0028066139583</v>
      </c>
      <c r="H8" s="3" t="n">
        <v>0.0027033060939</v>
      </c>
      <c r="I8" s="3" t="n">
        <v>0</v>
      </c>
      <c r="J8" s="2" t="s">
        <v>11</v>
      </c>
      <c r="K8" s="2" t="s">
        <v>11</v>
      </c>
      <c r="L8" s="2" t="s">
        <v>64</v>
      </c>
      <c r="M8" s="2" t="s">
        <v>16</v>
      </c>
      <c r="N8" s="3" t="n">
        <v>0</v>
      </c>
      <c r="O8" s="3" t="n">
        <v>0.001111049751</v>
      </c>
      <c r="P8" s="3" t="n">
        <v>0.0020366575085</v>
      </c>
      <c r="Q8" s="3" t="n">
        <v>0.0020500884368</v>
      </c>
      <c r="R8" s="3" t="n">
        <v>0.0019745570546</v>
      </c>
      <c r="S8" s="3" t="n">
        <v>0</v>
      </c>
      <c r="U8" s="4" t="str">
        <f aca="false">J$8</f>
        <v>AMS3</v>
      </c>
      <c r="V8" s="4" t="s">
        <v>64</v>
      </c>
      <c r="W8" s="4" t="s">
        <v>16</v>
      </c>
      <c r="X8" s="0" t="e">
        <f aca="false">$N$8/$D$8</f>
        <v>#DIV/0!</v>
      </c>
      <c r="Y8" s="0" t="n">
        <f aca="false">$O$8/$E$8</f>
        <v>0.72529251189669</v>
      </c>
      <c r="Z8" s="0" t="n">
        <f aca="false">$P$8/$F$8</f>
        <v>0.729833643680677</v>
      </c>
      <c r="AA8" s="0" t="n">
        <f aca="false">$Q$8/$G$8</f>
        <v>0.730449027639613</v>
      </c>
      <c r="AB8" s="0" t="n">
        <f aca="false">$R$8/$H$8</f>
        <v>0.73042303979397</v>
      </c>
      <c r="AC8" s="0" t="e">
        <f aca="false">$S$8/$I$8</f>
        <v>#DIV/0!</v>
      </c>
    </row>
    <row r="9" customFormat="false" ht="25.35" hidden="false" customHeight="false" outlineLevel="0" collapsed="false">
      <c r="A9" s="2" t="s">
        <v>11</v>
      </c>
      <c r="B9" s="2" t="s">
        <v>65</v>
      </c>
      <c r="C9" s="2" t="s">
        <v>14</v>
      </c>
      <c r="D9" s="3" t="n">
        <v>0.3172201484065</v>
      </c>
      <c r="E9" s="3" t="n">
        <v>3.6660297011439</v>
      </c>
      <c r="F9" s="3" t="n">
        <v>7.8702829684307</v>
      </c>
      <c r="G9" s="3" t="n">
        <v>10.3806272117324</v>
      </c>
      <c r="H9" s="3" t="n">
        <v>10.2258250928061</v>
      </c>
      <c r="I9" s="3" t="n">
        <v>2.2237382532997</v>
      </c>
      <c r="J9" s="2" t="s">
        <v>11</v>
      </c>
      <c r="K9" s="2" t="s">
        <v>11</v>
      </c>
      <c r="L9" s="2" t="s">
        <v>65</v>
      </c>
      <c r="M9" s="2" t="s">
        <v>14</v>
      </c>
      <c r="N9" s="3" t="n">
        <v>0.298597690745</v>
      </c>
      <c r="O9" s="3" t="n">
        <v>3.4432067131727</v>
      </c>
      <c r="P9" s="3" t="n">
        <v>7.3910263624323</v>
      </c>
      <c r="Q9" s="3" t="n">
        <v>9.7415211506421</v>
      </c>
      <c r="R9" s="3" t="n">
        <v>9.5947298067466</v>
      </c>
      <c r="S9" s="3" t="n">
        <v>2.0796721683404</v>
      </c>
      <c r="U9" s="4" t="str">
        <f aca="false">J$9</f>
        <v>AMS3</v>
      </c>
      <c r="V9" s="4" t="s">
        <v>65</v>
      </c>
      <c r="W9" s="4" t="s">
        <v>14</v>
      </c>
      <c r="X9" s="0" t="n">
        <f aca="false">$N$9/$D$9</f>
        <v>0.941294846008216</v>
      </c>
      <c r="Y9" s="0" t="n">
        <f aca="false">$O$9/$E$9</f>
        <v>0.939219535536858</v>
      </c>
      <c r="Z9" s="0" t="n">
        <f aca="false">$P$9/$F$9</f>
        <v>0.939105543228776</v>
      </c>
      <c r="AA9" s="0" t="n">
        <f aca="false">$Q$9/$G$9</f>
        <v>0.938432808725857</v>
      </c>
      <c r="AB9" s="0" t="n">
        <f aca="false">$R$9/$H$9</f>
        <v>0.93828416970446</v>
      </c>
      <c r="AC9" s="0" t="n">
        <f aca="false">$S$9/$I$9</f>
        <v>0.935214459370149</v>
      </c>
    </row>
    <row r="10" customFormat="false" ht="13.4" hidden="false" customHeight="false" outlineLevel="0" collapsed="false">
      <c r="A10" s="2" t="s">
        <v>11</v>
      </c>
      <c r="B10" s="2" t="s">
        <v>66</v>
      </c>
      <c r="C10" s="2" t="s">
        <v>16</v>
      </c>
      <c r="D10" s="3" t="n">
        <v>26.1770274291267</v>
      </c>
      <c r="E10" s="3" t="n">
        <v>20.239739181569</v>
      </c>
      <c r="F10" s="3" t="n">
        <v>13.8286114793563</v>
      </c>
      <c r="G10" s="3" t="n">
        <v>8.6264425940311</v>
      </c>
      <c r="H10" s="3" t="n">
        <v>3.8373044017189</v>
      </c>
      <c r="I10" s="3" t="n">
        <v>0.0062573070798</v>
      </c>
      <c r="J10" s="2" t="s">
        <v>11</v>
      </c>
      <c r="K10" s="2" t="s">
        <v>11</v>
      </c>
      <c r="L10" s="2" t="s">
        <v>66</v>
      </c>
      <c r="M10" s="2" t="s">
        <v>16</v>
      </c>
      <c r="N10" s="3" t="n">
        <v>16.3947850392575</v>
      </c>
      <c r="O10" s="3" t="n">
        <v>12.6715678465182</v>
      </c>
      <c r="P10" s="3" t="n">
        <v>8.6606865712127</v>
      </c>
      <c r="Q10" s="3" t="n">
        <v>5.399707231947</v>
      </c>
      <c r="R10" s="3" t="n">
        <v>2.3982962184642</v>
      </c>
      <c r="S10" s="3" t="n">
        <v>0.0038400711888</v>
      </c>
      <c r="U10" s="4" t="str">
        <f aca="false">J$10</f>
        <v>AMS3</v>
      </c>
      <c r="V10" s="4" t="s">
        <v>66</v>
      </c>
      <c r="W10" s="4" t="s">
        <v>16</v>
      </c>
      <c r="X10" s="0" t="n">
        <f aca="false">$N$10/$D$10</f>
        <v>0.626304307608866</v>
      </c>
      <c r="Y10" s="0" t="n">
        <f aca="false">$O$10/$E$10</f>
        <v>0.626073672829607</v>
      </c>
      <c r="Z10" s="0" t="n">
        <f aca="false">$P$10/$F$10</f>
        <v>0.626287504290766</v>
      </c>
      <c r="AA10" s="0" t="n">
        <f aca="false">$Q$10/$G$10</f>
        <v>0.625948317987211</v>
      </c>
      <c r="AB10" s="0" t="n">
        <f aca="false">$R$10/$H$10</f>
        <v>0.624995040109379</v>
      </c>
      <c r="AC10" s="0" t="n">
        <f aca="false">$S$10/$I$10</f>
        <v>0.613693900559334</v>
      </c>
    </row>
    <row r="11" customFormat="false" ht="13.4" hidden="false" customHeight="false" outlineLevel="0" collapsed="false">
      <c r="A11" s="2" t="s">
        <v>11</v>
      </c>
      <c r="B11" s="2" t="s">
        <v>67</v>
      </c>
      <c r="C11" s="2" t="s">
        <v>14</v>
      </c>
      <c r="D11" s="3" t="n">
        <v>50.6765968451859</v>
      </c>
      <c r="E11" s="3" t="n">
        <v>47.724073371821</v>
      </c>
      <c r="F11" s="3" t="n">
        <v>37.7127797663771</v>
      </c>
      <c r="G11" s="3" t="n">
        <v>27.1052443717293</v>
      </c>
      <c r="H11" s="3" t="n">
        <v>17.115982665703</v>
      </c>
      <c r="I11" s="3" t="n">
        <v>0.6992194991899</v>
      </c>
      <c r="J11" s="2" t="s">
        <v>11</v>
      </c>
      <c r="K11" s="2" t="s">
        <v>11</v>
      </c>
      <c r="L11" s="2" t="s">
        <v>67</v>
      </c>
      <c r="M11" s="2" t="s">
        <v>14</v>
      </c>
      <c r="N11" s="3" t="n">
        <v>40.2184639751753</v>
      </c>
      <c r="O11" s="3" t="n">
        <v>38.103618159588</v>
      </c>
      <c r="P11" s="3" t="n">
        <v>30.4011363745335</v>
      </c>
      <c r="Q11" s="3" t="n">
        <v>22.0979054446935</v>
      </c>
      <c r="R11" s="3" t="n">
        <v>14.1519223115423</v>
      </c>
      <c r="S11" s="3" t="n">
        <v>0.6192856764124</v>
      </c>
      <c r="U11" s="4" t="str">
        <f aca="false">J$11</f>
        <v>AMS3</v>
      </c>
      <c r="V11" s="4" t="s">
        <v>67</v>
      </c>
      <c r="W11" s="4" t="s">
        <v>14</v>
      </c>
      <c r="X11" s="0" t="n">
        <f aca="false">$N$11/$D$11</f>
        <v>0.793629929374311</v>
      </c>
      <c r="Y11" s="0" t="n">
        <f aca="false">$O$11/$E$11</f>
        <v>0.798415044389035</v>
      </c>
      <c r="Z11" s="0" t="n">
        <f aca="false">$P$11/$F$11</f>
        <v>0.806122926044229</v>
      </c>
      <c r="AA11" s="0" t="n">
        <f aca="false">$Q$11/$G$11</f>
        <v>0.815263096013315</v>
      </c>
      <c r="AB11" s="0" t="n">
        <f aca="false">$R$11/$H$11</f>
        <v>0.826824996726593</v>
      </c>
      <c r="AC11" s="0" t="n">
        <f aca="false">$S$11/$I$11</f>
        <v>0.885681359186765</v>
      </c>
    </row>
    <row r="12" customFormat="false" ht="13.4" hidden="false" customHeight="false" outlineLevel="0" collapsed="false">
      <c r="A12" s="2" t="s">
        <v>11</v>
      </c>
      <c r="B12" s="2" t="s">
        <v>68</v>
      </c>
      <c r="C12" s="2" t="s">
        <v>13</v>
      </c>
      <c r="D12" s="3" t="n">
        <v>0.4469240524513</v>
      </c>
      <c r="E12" s="3" t="n">
        <v>0.3828391908852</v>
      </c>
      <c r="F12" s="3" t="n">
        <v>0.3228038729394</v>
      </c>
      <c r="G12" s="3" t="n">
        <v>0.389747003042</v>
      </c>
      <c r="H12" s="3" t="n">
        <v>0.5014028873625</v>
      </c>
      <c r="I12" s="3" t="n">
        <v>0.5803525519922</v>
      </c>
      <c r="J12" s="2" t="s">
        <v>11</v>
      </c>
      <c r="K12" s="2" t="s">
        <v>11</v>
      </c>
      <c r="L12" s="2" t="s">
        <v>68</v>
      </c>
      <c r="M12" s="2" t="s">
        <v>13</v>
      </c>
      <c r="N12" s="3" t="n">
        <v>0.922629985094</v>
      </c>
      <c r="O12" s="3" t="n">
        <v>0.7903332271046</v>
      </c>
      <c r="P12" s="3" t="n">
        <v>0.6706165059521</v>
      </c>
      <c r="Q12" s="3" t="n">
        <v>0.8259886367681</v>
      </c>
      <c r="R12" s="3" t="n">
        <v>1.0768985917119</v>
      </c>
      <c r="S12" s="3" t="n">
        <v>1.2572843718205</v>
      </c>
      <c r="U12" s="4" t="str">
        <f aca="false">J$12</f>
        <v>AMS3</v>
      </c>
      <c r="V12" s="4" t="s">
        <v>68</v>
      </c>
      <c r="W12" s="4" t="s">
        <v>13</v>
      </c>
      <c r="X12" s="0" t="n">
        <f aca="false">$N$12/$D$12</f>
        <v>2.06439993558981</v>
      </c>
      <c r="Y12" s="0" t="n">
        <f aca="false">$O$12/$E$12</f>
        <v>2.06440000376449</v>
      </c>
      <c r="Z12" s="0" t="n">
        <f aca="false">$P$12/$F$12</f>
        <v>2.07747354406121</v>
      </c>
      <c r="AA12" s="0" t="n">
        <f aca="false">$Q$12/$G$12</f>
        <v>2.11929438923508</v>
      </c>
      <c r="AB12" s="0" t="n">
        <f aca="false">$R$12/$H$12</f>
        <v>2.14777102177581</v>
      </c>
      <c r="AC12" s="0" t="n">
        <f aca="false">$S$12/$I$12</f>
        <v>2.16641482406611</v>
      </c>
    </row>
    <row r="13" customFormat="false" ht="13.4" hidden="false" customHeight="false" outlineLevel="0" collapsed="false">
      <c r="A13" s="2" t="s">
        <v>11</v>
      </c>
      <c r="B13" s="2" t="s">
        <v>69</v>
      </c>
      <c r="C13" s="2" t="s">
        <v>13</v>
      </c>
      <c r="D13" s="3" t="n">
        <v>1.343654E-007</v>
      </c>
      <c r="E13" s="3" t="n">
        <v>3.23961881E-005</v>
      </c>
      <c r="F13" s="3" t="n">
        <v>0.0058453236926</v>
      </c>
      <c r="G13" s="3" t="n">
        <v>0.0212171109841</v>
      </c>
      <c r="H13" s="3" t="n">
        <v>0.0373531553437</v>
      </c>
      <c r="I13" s="3" t="n">
        <v>0.0307466361819</v>
      </c>
      <c r="J13" s="2" t="s">
        <v>11</v>
      </c>
      <c r="K13" s="2" t="s">
        <v>11</v>
      </c>
      <c r="L13" s="2" t="s">
        <v>69</v>
      </c>
      <c r="M13" s="2" t="s">
        <v>13</v>
      </c>
      <c r="N13" s="3" t="n">
        <v>3.819335E-007</v>
      </c>
      <c r="O13" s="3" t="n">
        <v>9.20861643E-005</v>
      </c>
      <c r="P13" s="3" t="n">
        <v>0.0166153362879</v>
      </c>
      <c r="Q13" s="3" t="n">
        <v>0.0603096354932</v>
      </c>
      <c r="R13" s="3" t="n">
        <v>0.106176337666</v>
      </c>
      <c r="S13" s="3" t="n">
        <v>0.0873973119573</v>
      </c>
      <c r="U13" s="4" t="str">
        <f aca="false">J$13</f>
        <v>AMS3</v>
      </c>
      <c r="V13" s="4" t="s">
        <v>69</v>
      </c>
      <c r="W13" s="4" t="s">
        <v>13</v>
      </c>
      <c r="X13" s="0" t="n">
        <f aca="false">$N$13/$D$13</f>
        <v>2.84249888736237</v>
      </c>
      <c r="Y13" s="0" t="n">
        <f aca="false">$O$13/$E$13</f>
        <v>2.84249998844772</v>
      </c>
      <c r="Z13" s="0" t="n">
        <f aca="false">$P$13/$F$13</f>
        <v>2.84250063156203</v>
      </c>
      <c r="AA13" s="0" t="n">
        <f aca="false">$Q$13/$G$13</f>
        <v>2.84249988315543</v>
      </c>
      <c r="AB13" s="0" t="n">
        <f aca="false">$R$13/$H$13</f>
        <v>2.84249982870343</v>
      </c>
      <c r="AC13" s="0" t="n">
        <f aca="false">$S$13/$I$13</f>
        <v>2.84249995479991</v>
      </c>
    </row>
    <row r="14" customFormat="false" ht="13.4" hidden="false" customHeight="false" outlineLevel="0" collapsed="false">
      <c r="A14" s="2" t="s">
        <v>11</v>
      </c>
      <c r="B14" s="2" t="s">
        <v>70</v>
      </c>
      <c r="C14" s="2" t="s">
        <v>13</v>
      </c>
      <c r="D14" s="3" t="n">
        <v>13.1231562971184</v>
      </c>
      <c r="E14" s="3" t="n">
        <v>11.6465847645337</v>
      </c>
      <c r="F14" s="3" t="n">
        <v>9.3394305144221</v>
      </c>
      <c r="G14" s="3" t="n">
        <v>7.6349626229727</v>
      </c>
      <c r="H14" s="3" t="n">
        <v>6.239472724766</v>
      </c>
      <c r="I14" s="3" t="n">
        <v>5.9817834882002</v>
      </c>
      <c r="J14" s="2" t="s">
        <v>11</v>
      </c>
      <c r="K14" s="2" t="s">
        <v>11</v>
      </c>
      <c r="L14" s="2" t="s">
        <v>70</v>
      </c>
      <c r="M14" s="2" t="s">
        <v>13</v>
      </c>
      <c r="N14" s="3" t="n">
        <v>12.0661862156585</v>
      </c>
      <c r="O14" s="3" t="n">
        <v>10.7093407343874</v>
      </c>
      <c r="P14" s="3" t="n">
        <v>8.614060116674</v>
      </c>
      <c r="Q14" s="3" t="n">
        <v>7.0870786311142</v>
      </c>
      <c r="R14" s="3" t="n">
        <v>5.8502982844211</v>
      </c>
      <c r="S14" s="3" t="n">
        <v>5.7725282686917</v>
      </c>
      <c r="U14" s="4" t="str">
        <f aca="false">J$14</f>
        <v>AMS3</v>
      </c>
      <c r="V14" s="4" t="s">
        <v>70</v>
      </c>
      <c r="W14" s="4" t="s">
        <v>13</v>
      </c>
      <c r="X14" s="0" t="n">
        <f aca="false">$N$14/$D$14</f>
        <v>0.919457632178625</v>
      </c>
      <c r="Y14" s="0" t="n">
        <f aca="false">$O$14/$E$14</f>
        <v>0.919526277522969</v>
      </c>
      <c r="Z14" s="0" t="n">
        <f aca="false">$P$14/$F$14</f>
        <v>0.922332480912196</v>
      </c>
      <c r="AA14" s="0" t="n">
        <f aca="false">$Q$14/$G$14</f>
        <v>0.928240121279706</v>
      </c>
      <c r="AB14" s="0" t="n">
        <f aca="false">$R$14/$H$14</f>
        <v>0.937627030758517</v>
      </c>
      <c r="AC14" s="0" t="n">
        <f aca="false">$S$14/$I$14</f>
        <v>0.965017921507644</v>
      </c>
    </row>
    <row r="15" customFormat="false" ht="25.35" hidden="false" customHeight="false" outlineLevel="0" collapsed="false">
      <c r="A15" s="2" t="s">
        <v>11</v>
      </c>
      <c r="B15" s="2" t="s">
        <v>71</v>
      </c>
      <c r="C15" s="2" t="s">
        <v>13</v>
      </c>
      <c r="D15" s="3" t="n">
        <v>0.0685389095634</v>
      </c>
      <c r="E15" s="3" t="n">
        <v>0.357318224641</v>
      </c>
      <c r="F15" s="3" t="n">
        <v>0.5671052870952</v>
      </c>
      <c r="G15" s="3" t="n">
        <v>0.760007016609</v>
      </c>
      <c r="H15" s="3" t="n">
        <v>1.0157447310299</v>
      </c>
      <c r="I15" s="3" t="n">
        <v>1.4666348224344</v>
      </c>
      <c r="J15" s="2" t="s">
        <v>11</v>
      </c>
      <c r="K15" s="2" t="s">
        <v>11</v>
      </c>
      <c r="L15" s="2" t="s">
        <v>71</v>
      </c>
      <c r="M15" s="2" t="s">
        <v>13</v>
      </c>
      <c r="N15" s="3" t="n">
        <v>0.0685388998541</v>
      </c>
      <c r="O15" s="3" t="n">
        <v>0.3573181817058</v>
      </c>
      <c r="P15" s="3" t="n">
        <v>0.5671052417506</v>
      </c>
      <c r="Q15" s="3" t="n">
        <v>0.7600069473515</v>
      </c>
      <c r="R15" s="3" t="n">
        <v>1.0157444095873</v>
      </c>
      <c r="S15" s="3" t="n">
        <v>1.4666327386343</v>
      </c>
      <c r="U15" s="4" t="str">
        <f aca="false">J$15</f>
        <v>AMS3</v>
      </c>
      <c r="V15" s="4" t="s">
        <v>71</v>
      </c>
      <c r="W15" s="4" t="s">
        <v>13</v>
      </c>
      <c r="X15" s="0" t="n">
        <f aca="false">$N$15/$D$15</f>
        <v>0.999999858338861</v>
      </c>
      <c r="Y15" s="0" t="n">
        <f aca="false">$O$15/$E$15</f>
        <v>0.999999879840442</v>
      </c>
      <c r="Z15" s="0" t="n">
        <f aca="false">$P$15/$F$15</f>
        <v>0.999999920042008</v>
      </c>
      <c r="AA15" s="0" t="n">
        <f aca="false">$Q$15/$G$15</f>
        <v>0.999999908872552</v>
      </c>
      <c r="AB15" s="0" t="n">
        <f aca="false">$R$15/$H$15</f>
        <v>0.999999683539978</v>
      </c>
      <c r="AC15" s="0" t="n">
        <f aca="false">$S$15/$I$15</f>
        <v>0.999998579196356</v>
      </c>
    </row>
    <row r="16" customFormat="false" ht="13.4" hidden="false" customHeight="false" outlineLevel="0" collapsed="false">
      <c r="A16" s="2" t="s">
        <v>11</v>
      </c>
      <c r="B16" s="2" t="s">
        <v>72</v>
      </c>
      <c r="C16" s="2" t="s">
        <v>13</v>
      </c>
      <c r="D16" s="3" t="n">
        <v>2.5100472782002</v>
      </c>
      <c r="E16" s="3" t="n">
        <v>2.5869984301146</v>
      </c>
      <c r="F16" s="3" t="n">
        <v>2.610734452427</v>
      </c>
      <c r="G16" s="3" t="n">
        <v>3.1558064310166</v>
      </c>
      <c r="H16" s="3" t="n">
        <v>4.1267046433487</v>
      </c>
      <c r="I16" s="3" t="n">
        <v>4.6171468928825</v>
      </c>
      <c r="J16" s="2" t="s">
        <v>11</v>
      </c>
      <c r="K16" s="2" t="s">
        <v>11</v>
      </c>
      <c r="L16" s="2" t="s">
        <v>72</v>
      </c>
      <c r="M16" s="2" t="s">
        <v>13</v>
      </c>
      <c r="N16" s="3" t="n">
        <v>6.2598584509211</v>
      </c>
      <c r="O16" s="3" t="n">
        <v>6.4651987232439</v>
      </c>
      <c r="P16" s="3" t="n">
        <v>6.5665666652355</v>
      </c>
      <c r="Q16" s="3" t="n">
        <v>8.0230207370747</v>
      </c>
      <c r="R16" s="3" t="n">
        <v>10.5579124686895</v>
      </c>
      <c r="S16" s="3" t="n">
        <v>11.8651454338824</v>
      </c>
      <c r="U16" s="4" t="str">
        <f aca="false">J$16</f>
        <v>AMS3</v>
      </c>
      <c r="V16" s="4" t="s">
        <v>72</v>
      </c>
      <c r="W16" s="4" t="s">
        <v>13</v>
      </c>
      <c r="X16" s="0" t="n">
        <f aca="false">$N$16/$D$16</f>
        <v>2.49392053499871</v>
      </c>
      <c r="Y16" s="0" t="n">
        <f aca="false">$O$16/$E$16</f>
        <v>2.49911196233602</v>
      </c>
      <c r="Z16" s="0" t="n">
        <f aca="false">$P$16/$F$16</f>
        <v>2.5152181445076</v>
      </c>
      <c r="AA16" s="0" t="n">
        <f aca="false">$Q$16/$G$16</f>
        <v>2.54230445131902</v>
      </c>
      <c r="AB16" s="0" t="n">
        <f aca="false">$R$16/$H$16</f>
        <v>2.55843666585309</v>
      </c>
      <c r="AC16" s="0" t="n">
        <f aca="false">$S$16/$I$16</f>
        <v>2.56980029207495</v>
      </c>
    </row>
    <row r="17" customFormat="false" ht="13.4" hidden="false" customHeight="false" outlineLevel="0" collapsed="false">
      <c r="A17" s="2" t="s">
        <v>11</v>
      </c>
      <c r="B17" s="2" t="s">
        <v>73</v>
      </c>
      <c r="C17" s="2" t="s">
        <v>13</v>
      </c>
      <c r="D17" s="3" t="n">
        <v>0.0008881396409</v>
      </c>
      <c r="E17" s="3" t="n">
        <v>0.0079668777093</v>
      </c>
      <c r="F17" s="3" t="n">
        <v>0.0139157383444</v>
      </c>
      <c r="G17" s="3" t="n">
        <v>0.0336682632605</v>
      </c>
      <c r="H17" s="3" t="n">
        <v>0.0868535766645</v>
      </c>
      <c r="I17" s="3" t="n">
        <v>0.2614455463937</v>
      </c>
      <c r="J17" s="2" t="s">
        <v>11</v>
      </c>
      <c r="K17" s="2" t="s">
        <v>11</v>
      </c>
      <c r="L17" s="2" t="s">
        <v>73</v>
      </c>
      <c r="M17" s="2" t="s">
        <v>13</v>
      </c>
      <c r="N17" s="3" t="n">
        <v>0.002648489333</v>
      </c>
      <c r="O17" s="3" t="n">
        <v>0.0234288871227</v>
      </c>
      <c r="P17" s="3" t="n">
        <v>0.0414431162325</v>
      </c>
      <c r="Q17" s="3" t="n">
        <v>0.1006033565191</v>
      </c>
      <c r="R17" s="3" t="n">
        <v>0.2597368931852</v>
      </c>
      <c r="S17" s="3" t="n">
        <v>0.7680234233655</v>
      </c>
      <c r="U17" s="4" t="str">
        <f aca="false">J$17</f>
        <v>AMS3</v>
      </c>
      <c r="V17" s="4" t="s">
        <v>73</v>
      </c>
      <c r="W17" s="4" t="s">
        <v>13</v>
      </c>
      <c r="X17" s="0" t="n">
        <f aca="false">$N$17/$D$17</f>
        <v>2.98206409334026</v>
      </c>
      <c r="Y17" s="0" t="n">
        <f aca="false">$O$17/$E$17</f>
        <v>2.94078658887291</v>
      </c>
      <c r="Z17" s="0" t="n">
        <f aca="false">$P$17/$F$17</f>
        <v>2.97814713145836</v>
      </c>
      <c r="AA17" s="0" t="n">
        <f aca="false">$Q$17/$G$17</f>
        <v>2.98807680517127</v>
      </c>
      <c r="AB17" s="0" t="n">
        <f aca="false">$R$17/$H$17</f>
        <v>2.99051464729562</v>
      </c>
      <c r="AC17" s="0" t="n">
        <f aca="false">$S$17/$I$17</f>
        <v>2.93760377240837</v>
      </c>
    </row>
    <row r="18" customFormat="false" ht="13.4" hidden="false" customHeight="false" outlineLevel="0" collapsed="false">
      <c r="A18" s="2" t="s">
        <v>11</v>
      </c>
      <c r="B18" s="2" t="s">
        <v>74</v>
      </c>
      <c r="C18" s="2" t="s">
        <v>13</v>
      </c>
      <c r="D18" s="3" t="n">
        <v>1.1763381023027</v>
      </c>
      <c r="E18" s="3" t="n">
        <v>2.0333738562728</v>
      </c>
      <c r="F18" s="3" t="n">
        <v>2.4966008401683</v>
      </c>
      <c r="G18" s="3" t="n">
        <v>2.8982375400849</v>
      </c>
      <c r="H18" s="3" t="n">
        <v>3.2586734080659</v>
      </c>
      <c r="I18" s="3" t="n">
        <v>2.6015805831973</v>
      </c>
      <c r="J18" s="2" t="s">
        <v>11</v>
      </c>
      <c r="K18" s="2" t="s">
        <v>11</v>
      </c>
      <c r="L18" s="2" t="s">
        <v>74</v>
      </c>
      <c r="M18" s="2" t="s">
        <v>13</v>
      </c>
      <c r="N18" s="3" t="n">
        <v>2.9404139078902</v>
      </c>
      <c r="O18" s="3" t="n">
        <v>5.0782370069326</v>
      </c>
      <c r="P18" s="3" t="n">
        <v>6.2323950251898</v>
      </c>
      <c r="Q18" s="3" t="n">
        <v>7.2323396828114</v>
      </c>
      <c r="R18" s="3" t="n">
        <v>8.128003743253</v>
      </c>
      <c r="S18" s="3" t="n">
        <v>6.4813800541069</v>
      </c>
      <c r="U18" s="4" t="str">
        <f aca="false">J$18</f>
        <v>AMS3</v>
      </c>
      <c r="V18" s="4" t="s">
        <v>74</v>
      </c>
      <c r="W18" s="4" t="s">
        <v>13</v>
      </c>
      <c r="X18" s="0" t="n">
        <f aca="false">$N$18/$D$18</f>
        <v>2.4996333130197</v>
      </c>
      <c r="Y18" s="0" t="n">
        <f aca="false">$O$18/$E$18</f>
        <v>2.49744383762319</v>
      </c>
      <c r="Z18" s="0" t="n">
        <f aca="false">$P$18/$F$18</f>
        <v>2.49635221013931</v>
      </c>
      <c r="AA18" s="0" t="n">
        <f aca="false">$Q$18/$G$18</f>
        <v>2.49542681812048</v>
      </c>
      <c r="AB18" s="0" t="n">
        <f aca="false">$R$18/$H$18</f>
        <v>2.4942676744268</v>
      </c>
      <c r="AC18" s="0" t="n">
        <f aca="false">$S$18/$I$18</f>
        <v>2.49132396511869</v>
      </c>
    </row>
    <row r="19" customFormat="false" ht="13.4" hidden="false" customHeight="false" outlineLevel="0" collapsed="false">
      <c r="A19" s="2" t="s">
        <v>11</v>
      </c>
      <c r="B19" s="2" t="s">
        <v>75</v>
      </c>
      <c r="C19" s="2" t="s">
        <v>13</v>
      </c>
      <c r="D19" s="3" t="n">
        <v>0.0295987929377</v>
      </c>
      <c r="E19" s="3" t="n">
        <v>0.1776809367483</v>
      </c>
      <c r="F19" s="3" t="n">
        <v>0.2984042719421</v>
      </c>
      <c r="G19" s="3" t="n">
        <v>0.4009364399988</v>
      </c>
      <c r="H19" s="3" t="n">
        <v>0.4849407822109</v>
      </c>
      <c r="I19" s="3" t="n">
        <v>0.4231311109943</v>
      </c>
      <c r="J19" s="2" t="s">
        <v>11</v>
      </c>
      <c r="K19" s="2" t="s">
        <v>11</v>
      </c>
      <c r="L19" s="2" t="s">
        <v>75</v>
      </c>
      <c r="M19" s="2" t="s">
        <v>13</v>
      </c>
      <c r="N19" s="3" t="n">
        <v>0.0864458320734</v>
      </c>
      <c r="O19" s="3" t="n">
        <v>0.5193076288956</v>
      </c>
      <c r="P19" s="3" t="n">
        <v>0.8721140733212</v>
      </c>
      <c r="Q19" s="3" t="n">
        <v>1.1725543775364</v>
      </c>
      <c r="R19" s="3" t="n">
        <v>1.419610158419</v>
      </c>
      <c r="S19" s="3" t="n">
        <v>1.242097355195</v>
      </c>
      <c r="U19" s="4" t="str">
        <f aca="false">J$19</f>
        <v>AMS3</v>
      </c>
      <c r="V19" s="4" t="s">
        <v>75</v>
      </c>
      <c r="W19" s="4" t="s">
        <v>13</v>
      </c>
      <c r="X19" s="0" t="n">
        <f aca="false">$N$19/$D$19</f>
        <v>2.92058639875459</v>
      </c>
      <c r="Y19" s="0" t="n">
        <f aca="false">$O$19/$E$19</f>
        <v>2.92269749585597</v>
      </c>
      <c r="Z19" s="0" t="n">
        <f aca="false">$P$19/$F$19</f>
        <v>2.9225924536711</v>
      </c>
      <c r="AA19" s="0" t="n">
        <f aca="false">$Q$19/$G$19</f>
        <v>2.92453930488311</v>
      </c>
      <c r="AB19" s="0" t="n">
        <f aca="false">$R$19/$H$19</f>
        <v>2.92738868433963</v>
      </c>
      <c r="AC19" s="0" t="n">
        <f aca="false">$S$19/$I$19</f>
        <v>2.93549049673101</v>
      </c>
    </row>
    <row r="20" customFormat="false" ht="13.4" hidden="false" customHeight="false" outlineLevel="0" collapsed="false">
      <c r="A20" s="2" t="s">
        <v>11</v>
      </c>
      <c r="B20" s="2" t="s">
        <v>76</v>
      </c>
      <c r="C20" s="2" t="s">
        <v>14</v>
      </c>
      <c r="D20" s="3" t="n">
        <v>1.6610036035823</v>
      </c>
      <c r="E20" s="3" t="n">
        <v>1.4134767129355</v>
      </c>
      <c r="F20" s="3" t="n">
        <v>1.0902983303893</v>
      </c>
      <c r="G20" s="3" t="n">
        <v>0.7919559579111</v>
      </c>
      <c r="H20" s="3" t="n">
        <v>0.4936932867879</v>
      </c>
      <c r="I20" s="3" t="n">
        <v>0.0325731943968</v>
      </c>
      <c r="J20" s="2" t="s">
        <v>11</v>
      </c>
      <c r="K20" s="2" t="s">
        <v>11</v>
      </c>
      <c r="L20" s="2" t="s">
        <v>76</v>
      </c>
      <c r="M20" s="2" t="s">
        <v>14</v>
      </c>
      <c r="N20" s="3" t="n">
        <v>1.1930479827124</v>
      </c>
      <c r="O20" s="3" t="n">
        <v>1.0191921554906</v>
      </c>
      <c r="P20" s="3" t="n">
        <v>0.7897903803988</v>
      </c>
      <c r="Q20" s="3" t="n">
        <v>0.5774577941324</v>
      </c>
      <c r="R20" s="3" t="n">
        <v>0.3641416369128</v>
      </c>
      <c r="S20" s="3" t="n">
        <v>0.0248085748326</v>
      </c>
      <c r="U20" s="4" t="str">
        <f aca="false">J$20</f>
        <v>AMS3</v>
      </c>
      <c r="V20" s="4" t="s">
        <v>76</v>
      </c>
      <c r="W20" s="4" t="s">
        <v>14</v>
      </c>
      <c r="X20" s="0" t="n">
        <f aca="false">$N$20/$D$20</f>
        <v>0.718269352420033</v>
      </c>
      <c r="Y20" s="0" t="n">
        <f aca="false">$O$20/$E$20</f>
        <v>0.721053375809742</v>
      </c>
      <c r="Z20" s="0" t="n">
        <f aca="false">$P$20/$F$20</f>
        <v>0.724380069551055</v>
      </c>
      <c r="AA20" s="0" t="n">
        <f aca="false">$Q$20/$G$20</f>
        <v>0.729153923730216</v>
      </c>
      <c r="AB20" s="0" t="n">
        <f aca="false">$R$20/$H$20</f>
        <v>0.737586770284041</v>
      </c>
      <c r="AC20" s="0" t="n">
        <f aca="false">$S$20/$I$20</f>
        <v>0.761625480460621</v>
      </c>
    </row>
    <row r="21" customFormat="false" ht="25.35" hidden="false" customHeight="false" outlineLevel="0" collapsed="false">
      <c r="A21" s="2" t="s">
        <v>11</v>
      </c>
      <c r="B21" s="2" t="s">
        <v>77</v>
      </c>
      <c r="C21" s="2" t="s">
        <v>14</v>
      </c>
      <c r="D21" s="3" t="n">
        <v>0.0640216604456</v>
      </c>
      <c r="E21" s="3" t="n">
        <v>0.349779130136</v>
      </c>
      <c r="F21" s="3" t="n">
        <v>0.5254400165537</v>
      </c>
      <c r="G21" s="3" t="n">
        <v>0.5907880375361</v>
      </c>
      <c r="H21" s="3" t="n">
        <v>0.593189848169</v>
      </c>
      <c r="I21" s="3" t="n">
        <v>0.0651780511614</v>
      </c>
      <c r="J21" s="2" t="s">
        <v>11</v>
      </c>
      <c r="K21" s="2" t="s">
        <v>11</v>
      </c>
      <c r="L21" s="2" t="s">
        <v>77</v>
      </c>
      <c r="M21" s="2" t="s">
        <v>14</v>
      </c>
      <c r="N21" s="3" t="n">
        <v>0.0581582958805</v>
      </c>
      <c r="O21" s="3" t="n">
        <v>0.3173330861729</v>
      </c>
      <c r="P21" s="3" t="n">
        <v>0.4765440630956</v>
      </c>
      <c r="Q21" s="3" t="n">
        <v>0.5356852380535</v>
      </c>
      <c r="R21" s="3" t="n">
        <v>0.5379222009252</v>
      </c>
      <c r="S21" s="3" t="n">
        <v>0.0591846397136</v>
      </c>
      <c r="U21" s="4" t="str">
        <f aca="false">J$21</f>
        <v>AMS3</v>
      </c>
      <c r="V21" s="4" t="s">
        <v>77</v>
      </c>
      <c r="W21" s="4" t="s">
        <v>14</v>
      </c>
      <c r="X21" s="0" t="n">
        <f aca="false">$N$21/$D$21</f>
        <v>0.908415924793419</v>
      </c>
      <c r="Y21" s="0" t="n">
        <f aca="false">$O$21/$E$21</f>
        <v>0.907238479464214</v>
      </c>
      <c r="Z21" s="0" t="n">
        <f aca="false">$P$21/$F$21</f>
        <v>0.906942844249277</v>
      </c>
      <c r="AA21" s="0" t="n">
        <f aca="false">$Q$21/$G$21</f>
        <v>0.906730001317549</v>
      </c>
      <c r="AB21" s="0" t="n">
        <f aca="false">$R$21/$H$21</f>
        <v>0.906829748664117</v>
      </c>
      <c r="AC21" s="0" t="n">
        <f aca="false">$S$21/$I$21</f>
        <v>0.908045556118907</v>
      </c>
    </row>
    <row r="22" customFormat="false" ht="13.4" hidden="false" customHeight="false" outlineLevel="0" collapsed="false">
      <c r="A22" s="2" t="s">
        <v>11</v>
      </c>
      <c r="B22" s="2" t="s">
        <v>78</v>
      </c>
      <c r="C22" s="2" t="s">
        <v>13</v>
      </c>
      <c r="D22" s="3" t="n">
        <v>0.3199835993629</v>
      </c>
      <c r="E22" s="3" t="n">
        <v>0.2522755999402</v>
      </c>
      <c r="F22" s="3" t="n">
        <v>0.1807670129321</v>
      </c>
      <c r="G22" s="3" t="n">
        <v>0.1182650133683</v>
      </c>
      <c r="H22" s="3" t="n">
        <v>0.0679387651904</v>
      </c>
      <c r="I22" s="3" t="n">
        <v>0.0670008004579</v>
      </c>
      <c r="J22" s="2" t="s">
        <v>11</v>
      </c>
      <c r="K22" s="2" t="s">
        <v>11</v>
      </c>
      <c r="L22" s="2" t="s">
        <v>78</v>
      </c>
      <c r="M22" s="2" t="s">
        <v>13</v>
      </c>
      <c r="N22" s="3" t="n">
        <v>0.3359827636334</v>
      </c>
      <c r="O22" s="3" t="n">
        <v>0.2648894220136</v>
      </c>
      <c r="P22" s="3" t="n">
        <v>0.1898058793672</v>
      </c>
      <c r="Q22" s="3" t="n">
        <v>0.1243090191314</v>
      </c>
      <c r="R22" s="3" t="n">
        <v>0.0719367981409</v>
      </c>
      <c r="S22" s="3" t="n">
        <v>0.0732894854118</v>
      </c>
      <c r="U22" s="4" t="str">
        <f aca="false">J$22</f>
        <v>AMS3</v>
      </c>
      <c r="V22" s="4" t="s">
        <v>78</v>
      </c>
      <c r="W22" s="4" t="s">
        <v>13</v>
      </c>
      <c r="X22" s="0" t="n">
        <f aca="false">$N$22/$D$22</f>
        <v>1.04999995094235</v>
      </c>
      <c r="Y22" s="0" t="n">
        <f aca="false">$O$22/$E$22</f>
        <v>1.05000016678739</v>
      </c>
      <c r="Z22" s="0" t="n">
        <f aca="false">$P$22/$F$22</f>
        <v>1.05000285333306</v>
      </c>
      <c r="AA22" s="0" t="n">
        <f aca="false">$Q$22/$G$22</f>
        <v>1.05110561095764</v>
      </c>
      <c r="AB22" s="0" t="n">
        <f aca="false">$R$22/$H$22</f>
        <v>1.05884759517332</v>
      </c>
      <c r="AC22" s="0" t="n">
        <f aca="false">$S$22/$I$22</f>
        <v>1.09385984810512</v>
      </c>
    </row>
    <row r="23" customFormat="false" ht="13.4" hidden="false" customHeight="false" outlineLevel="0" collapsed="false">
      <c r="A23" s="2" t="s">
        <v>11</v>
      </c>
      <c r="B23" s="2" t="s">
        <v>78</v>
      </c>
      <c r="C23" s="2" t="s">
        <v>14</v>
      </c>
      <c r="D23" s="3" t="n">
        <v>1.755610446136</v>
      </c>
      <c r="E23" s="3" t="n">
        <v>2.1800449409436</v>
      </c>
      <c r="F23" s="3" t="n">
        <v>2.2961141925361</v>
      </c>
      <c r="G23" s="3" t="n">
        <v>2.1214865098297</v>
      </c>
      <c r="H23" s="3" t="n">
        <v>1.790323857585</v>
      </c>
      <c r="I23" s="3" t="n">
        <v>0.127075935468</v>
      </c>
      <c r="J23" s="2" t="s">
        <v>11</v>
      </c>
      <c r="K23" s="2" t="s">
        <v>11</v>
      </c>
      <c r="L23" s="2" t="s">
        <v>78</v>
      </c>
      <c r="M23" s="2" t="s">
        <v>14</v>
      </c>
      <c r="N23" s="3" t="n">
        <v>1.8433910517406</v>
      </c>
      <c r="O23" s="3" t="n">
        <v>2.2890471869349</v>
      </c>
      <c r="P23" s="3" t="n">
        <v>2.4265152092956</v>
      </c>
      <c r="Q23" s="3" t="n">
        <v>2.2558563640065</v>
      </c>
      <c r="R23" s="3" t="n">
        <v>1.9103458535127</v>
      </c>
      <c r="S23" s="3" t="n">
        <v>0.1397423720336</v>
      </c>
      <c r="U23" s="4" t="str">
        <f aca="false">J$23</f>
        <v>AMS3</v>
      </c>
      <c r="V23" s="4" t="s">
        <v>78</v>
      </c>
      <c r="W23" s="4" t="s">
        <v>14</v>
      </c>
      <c r="X23" s="0" t="n">
        <f aca="false">$N$23/$D$23</f>
        <v>1.05000004744663</v>
      </c>
      <c r="Y23" s="0" t="n">
        <f aca="false">$O$23/$E$23</f>
        <v>1.04999999951566</v>
      </c>
      <c r="Z23" s="0" t="n">
        <f aca="false">$P$23/$F$23</f>
        <v>1.05679204335019</v>
      </c>
      <c r="AA23" s="0" t="n">
        <f aca="false">$Q$23/$G$23</f>
        <v>1.06333759538617</v>
      </c>
      <c r="AB23" s="0" t="n">
        <f aca="false">$R$23/$H$23</f>
        <v>1.06703926522523</v>
      </c>
      <c r="AC23" s="0" t="n">
        <f aca="false">$S$23/$I$23</f>
        <v>1.09967612293352</v>
      </c>
    </row>
    <row r="24" customFormat="false" ht="13.4" hidden="false" customHeight="false" outlineLevel="0" collapsed="false">
      <c r="A24" s="2" t="s">
        <v>11</v>
      </c>
      <c r="B24" s="2" t="s">
        <v>78</v>
      </c>
      <c r="C24" s="2" t="s">
        <v>16</v>
      </c>
      <c r="D24" s="3" t="n">
        <v>1.112542297151</v>
      </c>
      <c r="E24" s="3" t="n">
        <v>0.869831632134</v>
      </c>
      <c r="F24" s="3" t="n">
        <v>0.5985880879945</v>
      </c>
      <c r="G24" s="3" t="n">
        <v>0.3641609859939</v>
      </c>
      <c r="H24" s="3" t="n">
        <v>0.1560338190714</v>
      </c>
      <c r="I24" s="3" t="n">
        <v>0.0003744071324</v>
      </c>
      <c r="J24" s="2" t="s">
        <v>11</v>
      </c>
      <c r="K24" s="2" t="s">
        <v>11</v>
      </c>
      <c r="L24" s="2" t="s">
        <v>78</v>
      </c>
      <c r="M24" s="2" t="s">
        <v>16</v>
      </c>
      <c r="N24" s="3" t="n">
        <v>1.1681694788263</v>
      </c>
      <c r="O24" s="3" t="n">
        <v>0.9133232659952</v>
      </c>
      <c r="P24" s="3" t="n">
        <v>0.6285174937948</v>
      </c>
      <c r="Q24" s="3" t="n">
        <v>0.382368999731</v>
      </c>
      <c r="R24" s="3" t="n">
        <v>0.1638355069534</v>
      </c>
      <c r="S24" s="3" t="n">
        <v>0.0003931274836</v>
      </c>
      <c r="U24" s="4" t="str">
        <f aca="false">J$24</f>
        <v>AMS3</v>
      </c>
      <c r="V24" s="4" t="s">
        <v>78</v>
      </c>
      <c r="W24" s="4" t="s">
        <v>16</v>
      </c>
      <c r="X24" s="0" t="n">
        <f aca="false">$N$24/$D$24</f>
        <v>1.05000006005862</v>
      </c>
      <c r="Y24" s="0" t="n">
        <f aca="false">$O$24/$E$24</f>
        <v>1.05000006007427</v>
      </c>
      <c r="Z24" s="0" t="n">
        <f aca="false">$P$24/$F$24</f>
        <v>1.0500000023398</v>
      </c>
      <c r="AA24" s="0" t="n">
        <f aca="false">$Q$24/$G$24</f>
        <v>1.04999990234375</v>
      </c>
      <c r="AB24" s="0" t="n">
        <f aca="false">$R$24/$H$24</f>
        <v>1.04999998031472</v>
      </c>
      <c r="AC24" s="0" t="n">
        <f aca="false">$S$24/$I$24</f>
        <v>1.04999998552378</v>
      </c>
    </row>
    <row r="25" customFormat="false" ht="13.4" hidden="false" customHeight="false" outlineLevel="0" collapsed="false">
      <c r="A25" s="2" t="s">
        <v>11</v>
      </c>
      <c r="B25" s="2" t="s">
        <v>78</v>
      </c>
      <c r="C25" s="2" t="s">
        <v>18</v>
      </c>
      <c r="D25" s="3" t="n">
        <v>0.1850660642909</v>
      </c>
      <c r="E25" s="3" t="n">
        <v>0.1559575693311</v>
      </c>
      <c r="F25" s="3" t="n">
        <v>0.1265139690955</v>
      </c>
      <c r="G25" s="3" t="n">
        <v>0.1969156141439</v>
      </c>
      <c r="H25" s="3" t="n">
        <v>0.3302150893917</v>
      </c>
      <c r="I25" s="3" t="n">
        <v>1.1221096948362</v>
      </c>
      <c r="J25" s="2" t="s">
        <v>11</v>
      </c>
      <c r="K25" s="2" t="s">
        <v>11</v>
      </c>
      <c r="L25" s="2" t="s">
        <v>78</v>
      </c>
      <c r="M25" s="2" t="s">
        <v>18</v>
      </c>
      <c r="N25" s="3" t="n">
        <v>0.1943193595861</v>
      </c>
      <c r="O25" s="3" t="n">
        <v>0.1637554363556</v>
      </c>
      <c r="P25" s="3" t="n">
        <v>0.1328396700332</v>
      </c>
      <c r="Q25" s="3" t="n">
        <v>0.2119138445509</v>
      </c>
      <c r="R25" s="3" t="n">
        <v>0.3599083696239</v>
      </c>
      <c r="S25" s="3" t="n">
        <v>1.2331281957769</v>
      </c>
      <c r="U25" s="4" t="str">
        <f aca="false">J$25</f>
        <v>AMS3</v>
      </c>
      <c r="V25" s="4" t="s">
        <v>78</v>
      </c>
      <c r="W25" s="4" t="s">
        <v>18</v>
      </c>
      <c r="X25" s="0" t="n">
        <f aca="false">$N$25/$D$25</f>
        <v>1.04999995720801</v>
      </c>
      <c r="Y25" s="0" t="n">
        <f aca="false">$O$25/$E$25</f>
        <v>1.04999992663354</v>
      </c>
      <c r="Z25" s="0" t="n">
        <f aca="false">$P$25/$F$25</f>
        <v>1.0500000196257</v>
      </c>
      <c r="AA25" s="0" t="n">
        <f aca="false">$Q$25/$G$25</f>
        <v>1.07616577523426</v>
      </c>
      <c r="AB25" s="0" t="n">
        <f aca="false">$R$25/$H$25</f>
        <v>1.08992102779706</v>
      </c>
      <c r="AC25" s="0" t="n">
        <f aca="false">$S$25/$I$25</f>
        <v>1.09893729770948</v>
      </c>
    </row>
    <row r="26" customFormat="false" ht="13.4" hidden="false" customHeight="false" outlineLevel="0" collapsed="false">
      <c r="A26" s="2" t="s">
        <v>11</v>
      </c>
      <c r="B26" s="2" t="s">
        <v>78</v>
      </c>
      <c r="C26" s="2" t="s">
        <v>20</v>
      </c>
      <c r="D26" s="3" t="n">
        <v>0.1745648576938</v>
      </c>
      <c r="E26" s="3" t="n">
        <v>0.1534518004752</v>
      </c>
      <c r="F26" s="3" t="n">
        <v>0.1910015966598</v>
      </c>
      <c r="G26" s="3" t="n">
        <v>0.3664961762029</v>
      </c>
      <c r="H26" s="3" t="n">
        <v>0.6168023785267</v>
      </c>
      <c r="I26" s="3" t="n">
        <v>1.1030202329579</v>
      </c>
      <c r="J26" s="2" t="s">
        <v>11</v>
      </c>
      <c r="K26" s="2" t="s">
        <v>11</v>
      </c>
      <c r="L26" s="2" t="s">
        <v>78</v>
      </c>
      <c r="M26" s="2" t="s">
        <v>20</v>
      </c>
      <c r="N26" s="3" t="n">
        <v>0.1832931267863</v>
      </c>
      <c r="O26" s="3" t="n">
        <v>0.1611243874308</v>
      </c>
      <c r="P26" s="3" t="n">
        <v>0.204234502979</v>
      </c>
      <c r="Q26" s="3" t="n">
        <v>0.3992756267197</v>
      </c>
      <c r="R26" s="3" t="n">
        <v>0.6765049032046</v>
      </c>
      <c r="S26" s="3" t="n">
        <v>1.2144115547973</v>
      </c>
      <c r="U26" s="4" t="str">
        <f aca="false">J$26</f>
        <v>AMS3</v>
      </c>
      <c r="V26" s="4" t="s">
        <v>78</v>
      </c>
      <c r="W26" s="4" t="s">
        <v>20</v>
      </c>
      <c r="X26" s="0" t="n">
        <f aca="false">$N$26/$D$26</f>
        <v>1.05000015013222</v>
      </c>
      <c r="Y26" s="0" t="n">
        <f aca="false">$O$26/$E$26</f>
        <v>1.04999998000571</v>
      </c>
      <c r="Z26" s="0" t="n">
        <f aca="false">$P$26/$F$26</f>
        <v>1.06928165287942</v>
      </c>
      <c r="AA26" s="0" t="n">
        <f aca="false">$Q$26/$G$26</f>
        <v>1.08944008872456</v>
      </c>
      <c r="AB26" s="0" t="n">
        <f aca="false">$R$26/$H$26</f>
        <v>1.09679360319671</v>
      </c>
      <c r="AC26" s="0" t="n">
        <f aca="false">$S$26/$I$26</f>
        <v>1.10098755989334</v>
      </c>
    </row>
    <row r="27" customFormat="false" ht="12.8" hidden="false" customHeight="false" outlineLevel="0" collapsed="false">
      <c r="D27" s="0" t="n">
        <f aca="false">SUM(D$2:D$26)</f>
        <v>110.86065933555</v>
      </c>
      <c r="E27" s="0" t="n">
        <f aca="false">SUM(E$2:E$26)</f>
        <v>105.102307196049</v>
      </c>
      <c r="F27" s="0" t="n">
        <f aca="false">SUM(F$2:F$26)</f>
        <v>90.5343526271554</v>
      </c>
      <c r="G27" s="0" t="n">
        <f aca="false">SUM(G$2:G$26)</f>
        <v>76.5000427708329</v>
      </c>
      <c r="H27" s="0" t="n">
        <f aca="false">SUM(H$2:H$26)</f>
        <v>62.5525594262579</v>
      </c>
      <c r="I27" s="0" t="n">
        <f aca="false">SUM(I$2:I$26)</f>
        <v>40.9261947769741</v>
      </c>
    </row>
    <row r="28" customFormat="false" ht="14.9" hidden="false" customHeight="false" outlineLevel="0" collapsed="false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r="29" customFormat="false" ht="12.8" hidden="false" customHeight="false" outlineLevel="0" collapsed="false">
      <c r="B29" s="0" t="s">
        <v>79</v>
      </c>
      <c r="D29" s="11" t="n">
        <f aca="false">$D12+$D13+$D16+$D17+$D18+$D19</f>
        <v>4.1637964998982</v>
      </c>
      <c r="E29" s="11" t="n">
        <f aca="false">$E12+$E13+$E16+$E17+$E18+$E19</f>
        <v>5.1888916879183</v>
      </c>
      <c r="F29" s="11" t="n">
        <f aca="false">F$12+F$13+F$16+F$17+F$18+F$19</f>
        <v>5.7483044995138</v>
      </c>
      <c r="G29" s="11" t="n">
        <f aca="false">$G12+$G13+$G16+$G17+$G18+$G19</f>
        <v>6.8996127883869</v>
      </c>
      <c r="H29" s="11" t="n">
        <f aca="false">$H12+$H13+$H16+$H17+$H18+$H19</f>
        <v>8.4959284529962</v>
      </c>
      <c r="I29" s="12" t="n">
        <f aca="false">I12+I13+I16+I17+I18+I19</f>
        <v>8.5144033216419</v>
      </c>
      <c r="J29" s="13"/>
      <c r="L29" s="0" t="s">
        <v>79</v>
      </c>
      <c r="N29" s="11" t="n">
        <f aca="false">N$12+N$13+N$16+N$17+N$18+N$19</f>
        <v>10.2119970472452</v>
      </c>
      <c r="O29" s="11" t="n">
        <f aca="false">O$12+O$13+O$16+O$17+O$18+O$19</f>
        <v>12.8765975594637</v>
      </c>
      <c r="P29" s="11" t="n">
        <f aca="false">P$12+P$13+P$16+P$17+P$18+P$19</f>
        <v>14.399750722219</v>
      </c>
      <c r="Q29" s="11" t="n">
        <f aca="false">Q$12+Q$13+Q$16+Q$17+Q$18+Q$19</f>
        <v>17.4148164262029</v>
      </c>
      <c r="R29" s="11" t="n">
        <f aca="false">R$12+R$13+R$16+R$17+R$18+R$19</f>
        <v>21.5483381929246</v>
      </c>
      <c r="S29" s="11" t="n">
        <f aca="false">S$12+S$13+S$16+S$17+S$18+S$19</f>
        <v>21.7013279503276</v>
      </c>
      <c r="V29" s="0" t="s">
        <v>79</v>
      </c>
      <c r="X29" s="11" t="n">
        <f aca="false">N$29/D$29</f>
        <v>2.45256871883505</v>
      </c>
      <c r="Y29" s="11" t="n">
        <f aca="false">O$29/E$29</f>
        <v>2.48156992550939</v>
      </c>
      <c r="Z29" s="11" t="n">
        <f aca="false">P$29/F$29</f>
        <v>2.50504313462117</v>
      </c>
      <c r="AA29" s="11" t="n">
        <f aca="false">Q$29/G$29</f>
        <v>2.52402808104169</v>
      </c>
      <c r="AB29" s="11" t="n">
        <f aca="false">R$29/H$29</f>
        <v>2.53631351913343</v>
      </c>
      <c r="AC29" s="11" t="n">
        <f aca="false">S$29/I$29</f>
        <v>2.54877847930544</v>
      </c>
    </row>
    <row r="30" customFormat="false" ht="12.8" hidden="false" customHeight="false" outlineLevel="0" collapsed="false">
      <c r="B30" s="0" t="s">
        <v>80</v>
      </c>
      <c r="D30" s="11" t="n">
        <f aca="false">D$6+D$7+D$14+D$15+D$22</f>
        <v>13.8826567131125</v>
      </c>
      <c r="E30" s="11" t="n">
        <f aca="false">$E6+$E7+$E14+$E15+$E22</f>
        <v>12.5371961369391</v>
      </c>
      <c r="F30" s="11" t="n">
        <f aca="false">F$6+F$7+F$14+F$15+F$22</f>
        <v>10.2804488572341</v>
      </c>
      <c r="G30" s="11" t="n">
        <f aca="false">G$6+G$7+G$14+G$15+G$22</f>
        <v>8.6430876853186</v>
      </c>
      <c r="H30" s="11" t="n">
        <f aca="false">H$6+H$7+H$14+H$15+H$22</f>
        <v>7.3955503678783</v>
      </c>
      <c r="I30" s="11" t="n">
        <f aca="false">I$6+I$7+I$14+I$15+I$22</f>
        <v>7.5789048709218</v>
      </c>
      <c r="L30" s="0" t="s">
        <v>80</v>
      </c>
      <c r="N30" s="11" t="n">
        <f aca="false">N$6+N$7+N$14+N$15+N$22</f>
        <v>12.7823483492934</v>
      </c>
      <c r="O30" s="11" t="n">
        <f aca="false">O$6+O$7+O$14+O$15+O$22</f>
        <v>11.5676921970003</v>
      </c>
      <c r="P30" s="11" t="n">
        <f aca="false">P$6+P$7+P$14+P$15+P$22</f>
        <v>9.5334240697145</v>
      </c>
      <c r="Q30" s="11" t="n">
        <f aca="false">Q$6+Q$7+Q$14+Q$15+Q$22</f>
        <v>8.0808828017038</v>
      </c>
      <c r="R30" s="11" t="n">
        <f aca="false">R$6+R$7+R$14+R$15+R$22</f>
        <v>6.9997021240405</v>
      </c>
      <c r="S30" s="11" t="n">
        <f aca="false">S$6+S$7+S$14+S$15+S$22</f>
        <v>7.3710117286696</v>
      </c>
      <c r="V30" s="0" t="s">
        <v>80</v>
      </c>
      <c r="X30" s="11" t="n">
        <f aca="false">N$30/D$30</f>
        <v>0.920742233525098</v>
      </c>
      <c r="Y30" s="11" t="n">
        <f aca="false">O$30/E$30</f>
        <v>0.922669795594703</v>
      </c>
      <c r="Z30" s="11" t="n">
        <f aca="false">P$30/F$30</f>
        <v>0.927335391878932</v>
      </c>
      <c r="AA30" s="11" t="n">
        <f aca="false">Q$30/G$30</f>
        <v>0.934953236148492</v>
      </c>
      <c r="AB30" s="11" t="n">
        <f aca="false">R$30/H$30</f>
        <v>0.946474809291122</v>
      </c>
      <c r="AC30" s="11" t="n">
        <f aca="false">S$30/I$30</f>
        <v>0.972569501030442</v>
      </c>
    </row>
    <row r="31" customFormat="false" ht="12.8" hidden="false" customHeight="false" outlineLevel="0" collapsed="false">
      <c r="B31" s="0" t="s">
        <v>13</v>
      </c>
      <c r="D31" s="11" t="n">
        <f aca="false">D$29+D$30</f>
        <v>18.0464532130107</v>
      </c>
      <c r="E31" s="11" t="n">
        <f aca="false">E$29+E$30</f>
        <v>17.7260878248574</v>
      </c>
      <c r="F31" s="11" t="n">
        <f aca="false">F$29+F$30</f>
        <v>16.0287533567479</v>
      </c>
      <c r="G31" s="11" t="n">
        <f aca="false">G$29+G$30</f>
        <v>15.5427004737055</v>
      </c>
      <c r="H31" s="11" t="n">
        <f aca="false">H$29+H$30</f>
        <v>15.8914788208745</v>
      </c>
      <c r="I31" s="11" t="n">
        <f aca="false">I$29+I$30</f>
        <v>16.0933081925637</v>
      </c>
      <c r="L31" s="0" t="s">
        <v>13</v>
      </c>
      <c r="N31" s="11" t="n">
        <f aca="false">N$29+N$30</f>
        <v>22.9943453965386</v>
      </c>
      <c r="O31" s="11" t="n">
        <f aca="false">O$29+O$30</f>
        <v>24.444289756464</v>
      </c>
      <c r="P31" s="11" t="n">
        <f aca="false">P$29+P$30</f>
        <v>23.9331747919335</v>
      </c>
      <c r="Q31" s="11" t="n">
        <f aca="false">Q$29+Q$30</f>
        <v>25.4956992279067</v>
      </c>
      <c r="R31" s="11" t="n">
        <f aca="false">R$29+R$30</f>
        <v>28.5480403169651</v>
      </c>
      <c r="S31" s="11" t="n">
        <f aca="false">S$29+S$30</f>
        <v>29.0723396789972</v>
      </c>
      <c r="V31" s="0" t="s">
        <v>13</v>
      </c>
      <c r="X31" s="11" t="n">
        <f aca="false">N$31/D$31</f>
        <v>1.27417532548505</v>
      </c>
      <c r="Y31" s="11" t="n">
        <f aca="false">O$31/E$31</f>
        <v>1.37900082623903</v>
      </c>
      <c r="Z31" s="11" t="n">
        <f aca="false">P$31/F$31</f>
        <v>1.49314012507766</v>
      </c>
      <c r="AA31" s="11" t="n">
        <f aca="false">Q$31/G$31</f>
        <v>1.64036483049</v>
      </c>
      <c r="AB31" s="11" t="n">
        <f aca="false">R$31/H$31</f>
        <v>1.79643698605729</v>
      </c>
      <c r="AC31" s="11" t="n">
        <f aca="false">S$31/I$31</f>
        <v>1.80648623211173</v>
      </c>
    </row>
    <row r="32" customFormat="false" ht="12.8" hidden="false" customHeight="false" outlineLevel="0" collapsed="false">
      <c r="D32" s="14"/>
      <c r="E32" s="14"/>
      <c r="F32" s="14"/>
      <c r="G32" s="14"/>
      <c r="H32" s="14"/>
      <c r="I32" s="14"/>
    </row>
    <row r="33" customFormat="false" ht="12.8" hidden="false" customHeight="false" outlineLevel="0" collapsed="false">
      <c r="B33" s="0" t="s">
        <v>81</v>
      </c>
      <c r="D33" s="15" t="n">
        <f aca="false">D$29*(X$29-1)</f>
        <v>6.048200547347</v>
      </c>
      <c r="E33" s="15" t="n">
        <f aca="false">E$29*(Y$29-1)</f>
        <v>7.6877058715454</v>
      </c>
      <c r="F33" s="15" t="n">
        <f aca="false">F$29*(Z$29-1)</f>
        <v>8.6514462227052</v>
      </c>
      <c r="G33" s="15" t="n">
        <f aca="false">G$29*(AA$29-1)</f>
        <v>10.515203637816</v>
      </c>
      <c r="H33" s="15" t="n">
        <f aca="false">$H29*($AB29-1)</f>
        <v>13.0524097399284</v>
      </c>
      <c r="I33" s="15" t="n">
        <f aca="false">I$29*(AC$29-1)</f>
        <v>13.1869246286857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86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86</v>
      </c>
      <c r="D3" s="3" t="n">
        <v>5912440929.3093</v>
      </c>
      <c r="E3" s="3" t="n">
        <v>18932192405.4556</v>
      </c>
      <c r="F3" s="3" t="n">
        <v>3.20209413198607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86</v>
      </c>
      <c r="D4" s="3" t="n">
        <v>6148096849.8464</v>
      </c>
      <c r="E4" s="3" t="n">
        <v>21363953970.2586</v>
      </c>
      <c r="F4" s="3" t="n">
        <v>3.4748889765444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86</v>
      </c>
      <c r="D5" s="3" t="n">
        <v>6001208442.2433</v>
      </c>
      <c r="E5" s="3" t="n">
        <v>23067750755.1577</v>
      </c>
      <c r="F5" s="3" t="n">
        <v>3.84385094721602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86</v>
      </c>
      <c r="D6" s="3" t="n">
        <v>6086427010.8956</v>
      </c>
      <c r="E6" s="3" t="n">
        <v>24865353293.6704</v>
      </c>
      <c r="F6" s="3" t="n">
        <v>4.0853777181847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86</v>
      </c>
      <c r="D7" s="3" t="n">
        <v>6363921707.716</v>
      </c>
      <c r="E7" s="3" t="n">
        <v>29953297343.6653</v>
      </c>
      <c r="F7" s="3" t="n">
        <v>4.70673567642231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87</v>
      </c>
      <c r="B11" s="0" t="n">
        <f aca="false">D2/10^9</f>
        <v>5.4238186881371</v>
      </c>
      <c r="C11" s="0" t="n">
        <f aca="false">D2/10^9</f>
        <v>5.4238186881371</v>
      </c>
      <c r="D11" s="0" t="n">
        <f aca="false">D4/10^9</f>
        <v>6.1480968498464</v>
      </c>
      <c r="E11" s="0" t="n">
        <f aca="false">D5/10^9</f>
        <v>6.0012084422433</v>
      </c>
      <c r="F11" s="0" t="n">
        <f aca="false">D6/10^9</f>
        <v>6.0864270108956</v>
      </c>
      <c r="G11" s="0" t="n">
        <f aca="false">D7/10^9</f>
        <v>6.363921707716</v>
      </c>
    </row>
    <row r="12" customFormat="false" ht="12.8" hidden="false" customHeight="false" outlineLevel="0" collapsed="false">
      <c r="A12" s="0" t="s">
        <v>88</v>
      </c>
      <c r="B12" s="0" t="n">
        <f aca="false">F2</f>
        <v>3.05790913979661</v>
      </c>
      <c r="C12" s="0" t="n">
        <f aca="false">F3</f>
        <v>3.20209413198607</v>
      </c>
      <c r="D12" s="0" t="n">
        <f aca="false">F4</f>
        <v>3.4748889765444</v>
      </c>
      <c r="E12" s="0" t="n">
        <f aca="false">F4</f>
        <v>3.4748889765444</v>
      </c>
      <c r="F12" s="0" t="n">
        <f aca="false">F6</f>
        <v>4.0853777181847</v>
      </c>
      <c r="G12" s="0" t="n">
        <f aca="false">F7</f>
        <v>4.70673567642231</v>
      </c>
    </row>
    <row r="13" customFormat="false" ht="12.8" hidden="false" customHeight="false" outlineLevel="0" collapsed="false">
      <c r="A13" s="0" t="s">
        <v>81</v>
      </c>
      <c r="B13" s="0" t="n">
        <f aca="false">B11*(B12-1)</f>
        <v>11.161726050917</v>
      </c>
      <c r="C13" s="0" t="n">
        <f aca="false">C11*(C12-1)</f>
        <v>11.9437593061031</v>
      </c>
      <c r="D13" s="0" t="n">
        <f aca="false">D11*(D12-1)</f>
        <v>15.2158571204122</v>
      </c>
      <c r="E13" s="0" t="n">
        <f aca="false">E11*(E12-1)</f>
        <v>14.8523246196531</v>
      </c>
      <c r="F13" s="0" t="n">
        <f aca="false">F11*(F12-1)</f>
        <v>18.7789262827748</v>
      </c>
      <c r="G13" s="0" t="n">
        <f aca="false">G11*(G12-1)</f>
        <v>23.5893756359493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57</v>
      </c>
      <c r="E1" s="1" t="s">
        <v>84</v>
      </c>
      <c r="F1" s="1" t="s">
        <v>85</v>
      </c>
      <c r="G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89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89</v>
      </c>
      <c r="D3" s="2" t="s">
        <v>20</v>
      </c>
      <c r="E3" s="3" t="n">
        <v>2065614498.1057</v>
      </c>
      <c r="F3" s="3" t="n">
        <v>1206393347.5848</v>
      </c>
      <c r="G3" s="3" t="n">
        <v>0.584036057401388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89</v>
      </c>
      <c r="D4" s="2" t="s">
        <v>20</v>
      </c>
      <c r="E4" s="3" t="n">
        <v>2999582337.0197</v>
      </c>
      <c r="F4" s="3" t="n">
        <v>1772277664.5725</v>
      </c>
      <c r="G4" s="3" t="n">
        <v>0.590841479061843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89</v>
      </c>
      <c r="D5" s="2" t="s">
        <v>20</v>
      </c>
      <c r="E5" s="3" t="n">
        <v>3673794076.1892</v>
      </c>
      <c r="F5" s="3" t="n">
        <v>2217724557.2467</v>
      </c>
      <c r="G5" s="3" t="n">
        <v>0.60366055125962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89</v>
      </c>
      <c r="D6" s="2" t="s">
        <v>20</v>
      </c>
      <c r="E6" s="3" t="n">
        <v>3739878979.3772</v>
      </c>
      <c r="F6" s="3" t="n">
        <v>2371287678.8346</v>
      </c>
      <c r="G6" s="3" t="n">
        <v>0.634054655755061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89</v>
      </c>
      <c r="D7" s="2" t="s">
        <v>20</v>
      </c>
      <c r="E7" s="3" t="n">
        <v>3379646199.4503</v>
      </c>
      <c r="F7" s="3" t="n">
        <v>2580588130.6824</v>
      </c>
      <c r="G7" s="3" t="n">
        <v>0.763567538845378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86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86</v>
      </c>
      <c r="D9" s="2" t="s">
        <v>13</v>
      </c>
      <c r="E9" s="3" t="n">
        <v>7981056058.103</v>
      </c>
      <c r="F9" s="3" t="n">
        <v>7875784375.1612</v>
      </c>
      <c r="G9" s="3" t="n">
        <v>0.986809805347136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86</v>
      </c>
      <c r="D10" s="2" t="s">
        <v>13</v>
      </c>
      <c r="E10" s="3" t="n">
        <v>8909456777.8936</v>
      </c>
      <c r="F10" s="3" t="n">
        <v>9392992736.9631</v>
      </c>
      <c r="G10" s="3" t="n">
        <v>1.05427221559335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86</v>
      </c>
      <c r="D11" s="2" t="s">
        <v>13</v>
      </c>
      <c r="E11" s="3" t="n">
        <v>8747640466.6587</v>
      </c>
      <c r="F11" s="3" t="n">
        <v>10512351207.0091</v>
      </c>
      <c r="G11" s="3" t="n">
        <v>1.20173562769029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86</v>
      </c>
      <c r="D12" s="2" t="s">
        <v>13</v>
      </c>
      <c r="E12" s="3" t="n">
        <v>8262521443.4531</v>
      </c>
      <c r="F12" s="3" t="n">
        <v>10969193499.1283</v>
      </c>
      <c r="G12" s="3" t="n">
        <v>1.32758427003174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86</v>
      </c>
      <c r="D13" s="2" t="s">
        <v>13</v>
      </c>
      <c r="E13" s="3" t="n">
        <v>4810852533.8306</v>
      </c>
      <c r="F13" s="3" t="n">
        <v>11602670820.1238</v>
      </c>
      <c r="G13" s="3" t="n">
        <v>2.41177020882103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90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90</v>
      </c>
      <c r="D15" s="2" t="s">
        <v>16</v>
      </c>
      <c r="E15" s="3" t="n">
        <v>2384057219.5908</v>
      </c>
      <c r="F15" s="3" t="n">
        <v>1236573689.3711</v>
      </c>
      <c r="G15" s="3" t="n">
        <v>0.518684568142767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90</v>
      </c>
      <c r="D16" s="2" t="s">
        <v>16</v>
      </c>
      <c r="E16" s="3" t="n">
        <v>1207331892.4959</v>
      </c>
      <c r="F16" s="3" t="n">
        <v>629305722.9397</v>
      </c>
      <c r="G16" s="3" t="n">
        <v>0.521236726082623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90</v>
      </c>
      <c r="D17" s="2" t="s">
        <v>16</v>
      </c>
      <c r="E17" s="3" t="n">
        <v>307360635.8093</v>
      </c>
      <c r="F17" s="3" t="n">
        <v>166189434.8903</v>
      </c>
      <c r="G17" s="3" t="n">
        <v>0.54069850048531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90</v>
      </c>
      <c r="D18" s="2" t="s">
        <v>16</v>
      </c>
      <c r="E18" s="3" t="n">
        <v>193508158.2851</v>
      </c>
      <c r="F18" s="3" t="n">
        <v>107253083.5068</v>
      </c>
      <c r="G18" s="3" t="n">
        <v>0.554256132957359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90</v>
      </c>
      <c r="D19" s="2" t="s">
        <v>16</v>
      </c>
      <c r="E19" s="3" t="n">
        <v>6278175.1611</v>
      </c>
      <c r="F19" s="3" t="n">
        <v>4626391.8483</v>
      </c>
      <c r="G19" s="3" t="n">
        <v>0.736900728250693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91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91</v>
      </c>
      <c r="D21" s="2" t="s">
        <v>14</v>
      </c>
      <c r="E21" s="3" t="n">
        <v>8041981405.5378</v>
      </c>
      <c r="F21" s="3" t="n">
        <v>5951859623.6337</v>
      </c>
      <c r="G21" s="3" t="n">
        <v>0.740098655231307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91</v>
      </c>
      <c r="D22" s="2" t="s">
        <v>14</v>
      </c>
      <c r="E22" s="3" t="n">
        <v>6218544986.5762</v>
      </c>
      <c r="F22" s="3" t="n">
        <v>4655457997.725</v>
      </c>
      <c r="G22" s="3" t="n">
        <v>0.748641041879509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91</v>
      </c>
      <c r="D23" s="2" t="s">
        <v>14</v>
      </c>
      <c r="E23" s="3" t="n">
        <v>4554333173.5909</v>
      </c>
      <c r="F23" s="3" t="n">
        <v>3445898396.6519</v>
      </c>
      <c r="G23" s="3" t="n">
        <v>0.756619743288336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91</v>
      </c>
      <c r="D24" s="2" t="s">
        <v>14</v>
      </c>
      <c r="E24" s="3" t="n">
        <v>3639025381.5868</v>
      </c>
      <c r="F24" s="3" t="n">
        <v>2812905678.987</v>
      </c>
      <c r="G24" s="3" t="n">
        <v>0.772983253488721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91</v>
      </c>
      <c r="D25" s="2" t="s">
        <v>14</v>
      </c>
      <c r="E25" s="3" t="n">
        <v>1578836611.3483</v>
      </c>
      <c r="F25" s="3" t="n">
        <v>1352829109.7276</v>
      </c>
      <c r="G25" s="3" t="n">
        <v>0.856851874350891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92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92</v>
      </c>
      <c r="D27" s="2" t="s">
        <v>18</v>
      </c>
      <c r="E27" s="3" t="n">
        <v>1237009651.9425</v>
      </c>
      <c r="F27" s="3" t="n">
        <v>708869457.3779</v>
      </c>
      <c r="G27" s="3" t="n">
        <v>0.573050870108207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92</v>
      </c>
      <c r="D28" s="2" t="s">
        <v>18</v>
      </c>
      <c r="E28" s="3" t="n">
        <v>1232816590.91</v>
      </c>
      <c r="F28" s="3" t="n">
        <v>719159801.5978</v>
      </c>
      <c r="G28" s="3" t="n">
        <v>0.583346952742544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92</v>
      </c>
      <c r="D29" s="2" t="s">
        <v>18</v>
      </c>
      <c r="E29" s="3" t="n">
        <v>1197213798.3763</v>
      </c>
      <c r="F29" s="3" t="n">
        <v>718332520.7028</v>
      </c>
      <c r="G29" s="3" t="n">
        <v>0.60000354295701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92</v>
      </c>
      <c r="D30" s="2" t="s">
        <v>18</v>
      </c>
      <c r="E30" s="3" t="n">
        <v>1138046227.579</v>
      </c>
      <c r="F30" s="3" t="n">
        <v>717159629.9167</v>
      </c>
      <c r="G30" s="3" t="n">
        <v>0.630167397894139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92</v>
      </c>
      <c r="D31" s="2" t="s">
        <v>18</v>
      </c>
      <c r="E31" s="3" t="n">
        <v>909073931.3202</v>
      </c>
      <c r="F31" s="3" t="n">
        <v>689404219.3025</v>
      </c>
      <c r="G31" s="3" t="n">
        <v>0.758358803998828</v>
      </c>
    </row>
    <row r="34" customFormat="false" ht="12.8" hidden="false" customHeight="false" outlineLevel="0" collapsed="false">
      <c r="B34" s="0" t="s">
        <v>93</v>
      </c>
      <c r="C34" s="0" t="n">
        <v>2.5</v>
      </c>
    </row>
    <row r="35" customFormat="false" ht="12.8" hidden="false" customHeight="false" outlineLevel="0" collapsed="false">
      <c r="B35" s="0" t="s">
        <v>94</v>
      </c>
      <c r="C35" s="0" t="n">
        <v>0.9</v>
      </c>
    </row>
    <row r="36" customFormat="false" ht="12.8" hidden="false" customHeight="false" outlineLevel="0" collapsed="false">
      <c r="K36" s="16" t="s">
        <v>95</v>
      </c>
      <c r="L36" s="16"/>
      <c r="M36" s="16"/>
    </row>
    <row r="37" customFormat="false" ht="12.8" hidden="false" customHeight="false" outlineLevel="0" collapsed="false">
      <c r="A37" s="17" t="s">
        <v>0</v>
      </c>
      <c r="B37" s="17" t="s">
        <v>82</v>
      </c>
      <c r="C37" s="17" t="s">
        <v>83</v>
      </c>
      <c r="D37" s="17" t="s">
        <v>57</v>
      </c>
      <c r="E37" s="17" t="s">
        <v>84</v>
      </c>
      <c r="F37" s="17" t="s">
        <v>85</v>
      </c>
      <c r="G37" s="17" t="s">
        <v>59</v>
      </c>
      <c r="H37" s="0" t="s">
        <v>96</v>
      </c>
      <c r="I37" s="0" t="s">
        <v>97</v>
      </c>
      <c r="J37" s="0" t="s">
        <v>98</v>
      </c>
      <c r="K37" s="16" t="s">
        <v>99</v>
      </c>
      <c r="L37" s="16" t="s">
        <v>100</v>
      </c>
      <c r="M37" s="16"/>
    </row>
    <row r="38" customFormat="false" ht="12.8" hidden="false" customHeight="false" outlineLevel="0" collapsed="false">
      <c r="A38" s="18" t="s">
        <v>101</v>
      </c>
      <c r="B38" s="19" t="n">
        <v>2009</v>
      </c>
      <c r="C38" s="18" t="s">
        <v>86</v>
      </c>
      <c r="D38" s="18" t="s">
        <v>13</v>
      </c>
      <c r="E38" s="19" t="n">
        <f aca="false">$E$8</f>
        <v>6020980789.6891</v>
      </c>
      <c r="F38" s="19" t="n">
        <f aca="false">$F$8</f>
        <v>5613877039.829</v>
      </c>
      <c r="G38" s="19" t="n">
        <f aca="false">$G$8</f>
        <v>0.932385808212964</v>
      </c>
      <c r="H38" s="0" t="n">
        <v>0.06</v>
      </c>
      <c r="I38" s="0" t="n">
        <f aca="false">1-$H$38</f>
        <v>0.94</v>
      </c>
      <c r="J38" s="0" t="n">
        <f aca="false">$F$38/($F$38*$H$38/C$34+$F$38*$I$38/C$35)</f>
        <v>0.935940099833611</v>
      </c>
      <c r="K38" s="20" t="n">
        <f aca="false">$H$38*E38/10^9</f>
        <v>0.361258847381346</v>
      </c>
      <c r="L38" s="20" t="n">
        <f aca="false">$I$38*E38/10^9</f>
        <v>5.65972194230775</v>
      </c>
      <c r="M38" s="16"/>
    </row>
    <row r="39" customFormat="false" ht="12.8" hidden="false" customHeight="false" outlineLevel="0" collapsed="false">
      <c r="A39" s="18" t="s">
        <v>101</v>
      </c>
      <c r="B39" s="19" t="n">
        <v>2015</v>
      </c>
      <c r="C39" s="18" t="s">
        <v>86</v>
      </c>
      <c r="D39" s="18" t="s">
        <v>13</v>
      </c>
      <c r="E39" s="19" t="n">
        <f aca="false">$E$9</f>
        <v>7981056058.103</v>
      </c>
      <c r="F39" s="19" t="n">
        <f aca="false">$F$9</f>
        <v>7875784375.1612</v>
      </c>
      <c r="G39" s="19" t="n">
        <f aca="false">$G$9</f>
        <v>0.986809805347136</v>
      </c>
      <c r="H39" s="0" t="n">
        <v>0.135</v>
      </c>
      <c r="I39" s="0" t="n">
        <f aca="false">1-$H$39</f>
        <v>0.865</v>
      </c>
      <c r="J39" s="0" t="n">
        <f aca="false">$F$39/($F$39*$H$39/C$34+$F$39*$I$39/C$35)</f>
        <v>0.985113835376532</v>
      </c>
      <c r="K39" s="20" t="n">
        <f aca="false">$H$39*E39/10^9</f>
        <v>1.07744256784391</v>
      </c>
      <c r="L39" s="20" t="n">
        <f aca="false">$I$39*E39/10^9</f>
        <v>6.9036134902591</v>
      </c>
      <c r="M39" s="16"/>
    </row>
    <row r="40" customFormat="false" ht="12.8" hidden="false" customHeight="false" outlineLevel="0" collapsed="false">
      <c r="A40" s="18" t="s">
        <v>101</v>
      </c>
      <c r="B40" s="19" t="n">
        <v>2020</v>
      </c>
      <c r="C40" s="18" t="s">
        <v>86</v>
      </c>
      <c r="D40" s="18" t="s">
        <v>13</v>
      </c>
      <c r="E40" s="19" t="n">
        <f aca="false">$E$10</f>
        <v>8909456777.8936</v>
      </c>
      <c r="F40" s="19" t="n">
        <f aca="false">$F$10</f>
        <v>9392992736.9631</v>
      </c>
      <c r="G40" s="19" t="n">
        <f aca="false">$G$10</f>
        <v>1.05427221559335</v>
      </c>
      <c r="H40" s="0" t="n">
        <v>0.24</v>
      </c>
      <c r="I40" s="0" t="n">
        <f aca="false">1-$H$40</f>
        <v>0.76</v>
      </c>
      <c r="J40" s="0" t="n">
        <f aca="false">$F$40/($F$40*$H$40/C$34+$F$40*$I$40/C$35)</f>
        <v>1.06332703213611</v>
      </c>
      <c r="K40" s="20" t="n">
        <f aca="false">$H$40*E40/10^9</f>
        <v>2.13826962669446</v>
      </c>
      <c r="L40" s="20" t="n">
        <f aca="false">$I$40*E40/10^9</f>
        <v>6.77118715119914</v>
      </c>
      <c r="M40" s="16"/>
    </row>
    <row r="41" customFormat="false" ht="12.8" hidden="false" customHeight="false" outlineLevel="0" collapsed="false">
      <c r="A41" s="18" t="s">
        <v>101</v>
      </c>
      <c r="B41" s="19" t="n">
        <v>2025</v>
      </c>
      <c r="C41" s="18" t="s">
        <v>86</v>
      </c>
      <c r="D41" s="18" t="s">
        <v>13</v>
      </c>
      <c r="E41" s="19" t="n">
        <f aca="false">$E$11</f>
        <v>8747640466.6587</v>
      </c>
      <c r="F41" s="19" t="n">
        <f aca="false">$F$11</f>
        <v>10512351207.0091</v>
      </c>
      <c r="G41" s="19" t="n">
        <f aca="false">$G$11</f>
        <v>1.20173562769029</v>
      </c>
      <c r="H41" s="0" t="n">
        <v>0.4</v>
      </c>
      <c r="I41" s="0" t="n">
        <f aca="false">1-$H$41</f>
        <v>0.6</v>
      </c>
      <c r="J41" s="0" t="n">
        <f aca="false">$F$41/($F$41*$H$41/C$34+$F$41*$I$41/C$35)</f>
        <v>1.20967741935484</v>
      </c>
      <c r="K41" s="20" t="n">
        <f aca="false">$H$41*E41/10^9</f>
        <v>3.49905618666348</v>
      </c>
      <c r="L41" s="20" t="n">
        <f aca="false">$I$41*E41/10^9</f>
        <v>5.24858427999522</v>
      </c>
      <c r="M41" s="16"/>
    </row>
    <row r="42" customFormat="false" ht="12.8" hidden="false" customHeight="false" outlineLevel="0" collapsed="false">
      <c r="A42" s="18" t="s">
        <v>101</v>
      </c>
      <c r="B42" s="19" t="n">
        <v>2030</v>
      </c>
      <c r="C42" s="18" t="s">
        <v>86</v>
      </c>
      <c r="D42" s="18" t="s">
        <v>13</v>
      </c>
      <c r="E42" s="19" t="n">
        <f aca="false">$E$12</f>
        <v>8262521443.4531</v>
      </c>
      <c r="F42" s="19" t="n">
        <f aca="false">$F$12</f>
        <v>10969193499.1283</v>
      </c>
      <c r="G42" s="19" t="n">
        <f aca="false">$G$12</f>
        <v>1.32758427003174</v>
      </c>
      <c r="H42" s="0" t="n">
        <v>0.5</v>
      </c>
      <c r="I42" s="0" t="n">
        <f aca="false">1-$H$42</f>
        <v>0.5</v>
      </c>
      <c r="J42" s="0" t="n">
        <f aca="false">$F$42/($F$42*$H$42/C$34+$F$42*$I$42/C$35)</f>
        <v>1.32352941176471</v>
      </c>
      <c r="K42" s="20" t="n">
        <f aca="false">$H$42*E42/10^9</f>
        <v>4.13126072172655</v>
      </c>
      <c r="L42" s="20" t="n">
        <f aca="false">$I$42*E42/10^9</f>
        <v>4.13126072172655</v>
      </c>
      <c r="M42" s="16"/>
    </row>
    <row r="43" customFormat="false" ht="12.8" hidden="false" customHeight="false" outlineLevel="0" collapsed="false">
      <c r="A43" s="18" t="s">
        <v>101</v>
      </c>
      <c r="B43" s="19" t="n">
        <v>2050</v>
      </c>
      <c r="C43" s="18" t="s">
        <v>86</v>
      </c>
      <c r="D43" s="18" t="s">
        <v>13</v>
      </c>
      <c r="E43" s="19" t="n">
        <f aca="false">$E$13</f>
        <v>4810852533.8306</v>
      </c>
      <c r="F43" s="19" t="n">
        <f aca="false">$F$13</f>
        <v>11602670820.1238</v>
      </c>
      <c r="G43" s="19" t="n">
        <f aca="false">$G$13</f>
        <v>2.41177020882103</v>
      </c>
      <c r="H43" s="0" t="n">
        <v>0.975</v>
      </c>
      <c r="I43" s="0" t="n">
        <f aca="false">1-$H$43</f>
        <v>0.025</v>
      </c>
      <c r="J43" s="0" t="n">
        <f aca="false">$F$43/($F$43*$H$43/C$34+$F$43*$I$43/C$35)</f>
        <v>2.3936170212766</v>
      </c>
      <c r="K43" s="20" t="n">
        <f aca="false">$K$47</f>
        <v>4.13126072172655</v>
      </c>
      <c r="L43" s="20" t="n">
        <f aca="false">$I$43*E43/10^9</f>
        <v>0.120271313345765</v>
      </c>
      <c r="M43" s="16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99</v>
      </c>
      <c r="F47" s="15" t="n">
        <f aca="false">$K$38</f>
        <v>0.361258847381346</v>
      </c>
      <c r="G47" s="15" t="n">
        <f aca="false">$K$39</f>
        <v>1.07744256784391</v>
      </c>
      <c r="H47" s="15" t="n">
        <f aca="false">$K$40</f>
        <v>2.13826962669446</v>
      </c>
      <c r="I47" s="15" t="n">
        <f aca="false">$K$41</f>
        <v>3.49905618666348</v>
      </c>
      <c r="J47" s="15" t="n">
        <f aca="false">$K$42</f>
        <v>4.13126072172655</v>
      </c>
      <c r="K47" s="15" t="n">
        <f aca="false">$L$42</f>
        <v>4.13126072172655</v>
      </c>
    </row>
    <row r="48" customFormat="false" ht="12.8" hidden="false" customHeight="false" outlineLevel="0" collapsed="false">
      <c r="E48" s="0" t="s">
        <v>100</v>
      </c>
      <c r="F48" s="15" t="n">
        <f aca="false">$L$38</f>
        <v>5.65972194230775</v>
      </c>
      <c r="G48" s="15" t="n">
        <f aca="false">$L$39</f>
        <v>6.9036134902591</v>
      </c>
      <c r="H48" s="15" t="n">
        <f aca="false">$L$40</f>
        <v>6.77118715119914</v>
      </c>
      <c r="I48" s="15" t="n">
        <f aca="false">$L$41</f>
        <v>5.24858427999522</v>
      </c>
      <c r="J48" s="15" t="n">
        <f aca="false">$L$42</f>
        <v>4.13126072172655</v>
      </c>
      <c r="K48" s="15" t="n">
        <f aca="false">$L$43</f>
        <v>0.120271313345765</v>
      </c>
    </row>
    <row r="49" customFormat="false" ht="12.8" hidden="false" customHeight="false" outlineLevel="0" collapsed="false">
      <c r="F49" s="15"/>
      <c r="G49" s="15"/>
      <c r="H49" s="15"/>
      <c r="I49" s="15"/>
      <c r="J49" s="15"/>
      <c r="K49" s="15"/>
    </row>
    <row r="50" customFormat="false" ht="12.8" hidden="false" customHeight="false" outlineLevel="0" collapsed="false">
      <c r="E50" s="0" t="s">
        <v>81</v>
      </c>
      <c r="F50" s="15" t="n">
        <f aca="false">$F$47*(C$34-1)</f>
        <v>0.541888271072019</v>
      </c>
      <c r="G50" s="15" t="n">
        <f aca="false">$G$47*(C$34-1)</f>
        <v>1.61616385176586</v>
      </c>
      <c r="H50" s="15" t="n">
        <f aca="false">$H$47*(C$34-1)</f>
        <v>3.2074044400417</v>
      </c>
      <c r="I50" s="15" t="n">
        <f aca="false">$I$47*(C$34-1)</f>
        <v>5.24858427999522</v>
      </c>
      <c r="J50" s="15" t="n">
        <f aca="false">$J$47*(C$34-1)</f>
        <v>6.19689108258983</v>
      </c>
      <c r="K50" s="15" t="n">
        <f aca="false">$K$47*(C$34-1)</f>
        <v>6.19689108258983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I60" activeCellId="0" sqref="I60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customFormat="false" ht="41.95" hidden="false" customHeight="false" outlineLevel="0" collapsed="false">
      <c r="A2" s="0" t="s">
        <v>95</v>
      </c>
      <c r="B2" s="22" t="s">
        <v>102</v>
      </c>
      <c r="C2" s="23" t="s">
        <v>103</v>
      </c>
      <c r="D2" s="24" t="s">
        <v>104</v>
      </c>
      <c r="E2" s="24" t="s">
        <v>105</v>
      </c>
      <c r="F2" s="0" t="s">
        <v>106</v>
      </c>
      <c r="G2" s="25" t="s">
        <v>107</v>
      </c>
      <c r="H2" s="25" t="s">
        <v>108</v>
      </c>
      <c r="I2" s="24" t="s">
        <v>109</v>
      </c>
      <c r="J2" s="24" t="s">
        <v>110</v>
      </c>
      <c r="K2" s="26" t="s">
        <v>111</v>
      </c>
      <c r="L2" s="26" t="s">
        <v>112</v>
      </c>
    </row>
    <row r="3" customFormat="false" ht="13.8" hidden="false" customHeight="false" outlineLevel="0" collapsed="false">
      <c r="A3" s="0" t="s">
        <v>19</v>
      </c>
      <c r="B3" s="27" t="n">
        <f aca="false">D$147</f>
        <v>12.5371961369391</v>
      </c>
      <c r="C3" s="27" t="n">
        <f aca="false">D$146</f>
        <v>5.1888916879183</v>
      </c>
      <c r="D3" s="27" t="n">
        <f aca="false">$D$104</f>
        <v>6.0404401619484</v>
      </c>
      <c r="E3" s="27"/>
      <c r="F3" s="27" t="n">
        <f aca="false">$D$105*0.8</f>
        <v>3.91301813935856</v>
      </c>
      <c r="G3" s="27" t="n">
        <f aca="false">$D$102</f>
        <v>55.33340385698</v>
      </c>
      <c r="H3" s="27" t="n">
        <f aca="false">$D$103</f>
        <v>21.111102678065</v>
      </c>
      <c r="I3" s="27" t="n">
        <f aca="false">$D$105*0.2</f>
        <v>0.97825453483964</v>
      </c>
      <c r="J3" s="28" t="n">
        <f aca="false">D$150</f>
        <v>7.6877058715454</v>
      </c>
      <c r="K3" s="29" t="n">
        <f aca="false">SUM($B$3:$I$3)</f>
        <v>105.102307196049</v>
      </c>
      <c r="L3" s="29" t="n">
        <f aca="false">SUM($B$3:$J$3)</f>
        <v>112.790013067594</v>
      </c>
    </row>
    <row r="4" customFormat="false" ht="13.8" hidden="false" customHeight="false" outlineLevel="0" collapsed="false">
      <c r="A4" s="0" t="s">
        <v>24</v>
      </c>
      <c r="B4" s="30" t="n">
        <f aca="false">D$157</f>
        <v>6.9036134902591</v>
      </c>
      <c r="C4" s="27" t="n">
        <f aca="false">D$156</f>
        <v>1.07744256784391</v>
      </c>
      <c r="D4" s="31" t="n">
        <f aca="false">D$124</f>
        <v>1.2370096519425</v>
      </c>
      <c r="E4" s="28" t="n">
        <f aca="false">D$125/2</f>
        <v>1.03280724905285</v>
      </c>
      <c r="F4" s="32" t="n">
        <v>0</v>
      </c>
      <c r="G4" s="30" t="n">
        <f aca="false">D$122</f>
        <v>8.0419814055378</v>
      </c>
      <c r="H4" s="30" t="n">
        <f aca="false">D$123</f>
        <v>2.3840572195908</v>
      </c>
      <c r="I4" s="28" t="n">
        <f aca="false">D$125/2</f>
        <v>1.03280724905285</v>
      </c>
      <c r="J4" s="28" t="n">
        <f aca="false">D$159</f>
        <v>1.61616385176586</v>
      </c>
      <c r="K4" s="29" t="n">
        <f aca="false">SUM($B$4:$I$4)</f>
        <v>21.7097188332798</v>
      </c>
      <c r="L4" s="29" t="n">
        <f aca="false">SUM($B$4:$J$4)</f>
        <v>23.3258826850457</v>
      </c>
      <c r="M4" s="0" t="n">
        <f aca="false">SUM(D$121:D$125)</f>
        <v>21.7097188332798</v>
      </c>
      <c r="N4" s="0" t="s">
        <v>113</v>
      </c>
    </row>
    <row r="5" customFormat="false" ht="13.8" hidden="false" customHeight="false" outlineLevel="0" collapsed="false">
      <c r="A5" s="0" t="s">
        <v>22</v>
      </c>
      <c r="B5" s="30" t="n">
        <f aca="false">D$111</f>
        <v>8.9358470545715</v>
      </c>
      <c r="C5" s="30" t="n">
        <v>0</v>
      </c>
      <c r="D5" s="31" t="n">
        <f aca="false">D$114</f>
        <v>0</v>
      </c>
      <c r="E5" s="31" t="n">
        <v>0</v>
      </c>
      <c r="F5" s="31" t="n">
        <v>0</v>
      </c>
      <c r="G5" s="31" t="n">
        <f aca="false">D$112</f>
        <v>4.111043510958</v>
      </c>
      <c r="H5" s="28" t="n">
        <f aca="false">D$115</f>
        <v>1.451937444849</v>
      </c>
      <c r="I5" s="31" t="n">
        <v>0</v>
      </c>
      <c r="J5" s="31" t="n">
        <v>0</v>
      </c>
      <c r="K5" s="29" t="n">
        <f aca="false">SUM($B$5:$I$5)</f>
        <v>14.4988280103785</v>
      </c>
      <c r="L5" s="29" t="n">
        <f aca="false">SUM($B$5:$J$5)</f>
        <v>14.4988280103785</v>
      </c>
      <c r="M5" s="0" t="n">
        <f aca="false">SUM(D$111:D$115)</f>
        <v>14.4988280103785</v>
      </c>
      <c r="N5" s="0" t="s">
        <v>114</v>
      </c>
    </row>
    <row r="6" customFormat="false" ht="13.8" hidden="false" customHeight="false" outlineLevel="0" collapsed="false">
      <c r="A6" s="0" t="s">
        <v>23</v>
      </c>
      <c r="B6" s="30" t="n">
        <f aca="false">D$116</f>
        <v>24.9403374284785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SUM($B$6:$I$6)</f>
        <v>24.9403374284785</v>
      </c>
      <c r="L6" s="29" t="n">
        <f aca="false">SUM($B$6:$J$6)</f>
        <v>24.9403374284785</v>
      </c>
      <c r="M6" s="0" t="n">
        <f aca="false">SUM(D$116:D$120)</f>
        <v>24.9403374284785</v>
      </c>
    </row>
    <row r="7" customFormat="false" ht="13.8" hidden="false" customHeight="false" outlineLevel="0" collapsed="false">
      <c r="A7" s="0" t="s">
        <v>115</v>
      </c>
      <c r="B7" s="30" t="n">
        <f aca="false">D$86+D$91+D$96+D$126+D$131+D$136</f>
        <v>43.8822527369786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SUM($B$7:$I$7)</f>
        <v>43.8822527369786</v>
      </c>
      <c r="L7" s="29" t="n">
        <f aca="false">SUM($B$7:$J$7)</f>
        <v>43.8822527369786</v>
      </c>
      <c r="M7" s="0" t="n">
        <f aca="false">D$86+SUM(D$91:D$95)+SUM(D$96:D$100)+SUM(D$126:D$140)</f>
        <v>43.8822527369786</v>
      </c>
    </row>
    <row r="8" customFormat="false" ht="13.8" hidden="false" customHeight="false" outlineLevel="0" collapsed="false">
      <c r="A8" s="33" t="s">
        <v>21</v>
      </c>
      <c r="C8" s="30" t="n">
        <f aca="false">D$106</f>
        <v>5.9124409293093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D$165</f>
        <v>11.9437593061031</v>
      </c>
      <c r="K8" s="29" t="n">
        <f aca="false">SUM($B$8:$I$8)</f>
        <v>5.9124409293093</v>
      </c>
      <c r="L8" s="29" t="n">
        <f aca="false">SUM($B$8:$J$8)</f>
        <v>17.8562002354124</v>
      </c>
      <c r="M8" s="0" t="n">
        <f aca="false">SUM(D$106:D$110)</f>
        <v>5.9124409293093</v>
      </c>
    </row>
    <row r="9" customFormat="false" ht="13.8" hidden="false" customHeight="false" outlineLevel="0" collapsed="false">
      <c r="A9" s="33" t="s">
        <v>116</v>
      </c>
      <c r="B9" s="30" t="n">
        <v>0</v>
      </c>
      <c r="C9" s="30" t="n">
        <v>0</v>
      </c>
      <c r="D9" s="31" t="n">
        <v>0</v>
      </c>
      <c r="E9" s="31" t="n">
        <f aca="false">D$90</f>
        <v>1.2866889458877</v>
      </c>
      <c r="F9" s="31" t="n">
        <v>0</v>
      </c>
      <c r="G9" s="31" t="n">
        <f aca="false">D$87</f>
        <v>2.5572921398258</v>
      </c>
      <c r="H9" s="31" t="n">
        <v>0</v>
      </c>
      <c r="I9" s="31" t="n">
        <v>0</v>
      </c>
      <c r="J9" s="31" t="n">
        <v>0</v>
      </c>
      <c r="K9" s="29" t="n">
        <f aca="false">SUM($B$9:$I$9)</f>
        <v>3.8439810857135</v>
      </c>
      <c r="L9" s="29" t="n">
        <f aca="false">SUM($B$9:$J$9)</f>
        <v>3.8439810857135</v>
      </c>
      <c r="M9" s="0" t="n">
        <f aca="false">SUM(D$87:D$90)</f>
        <v>7.2500903333637</v>
      </c>
      <c r="N9" s="0" t="s">
        <v>117</v>
      </c>
    </row>
    <row r="10" customFormat="false" ht="13.8" hidden="false" customHeight="false" outlineLevel="0" collapsed="false">
      <c r="A10" s="33" t="s">
        <v>118</v>
      </c>
      <c r="B10" s="30" t="n">
        <f aca="false">SUM($B$3:$B$9)</f>
        <v>97.1992468472268</v>
      </c>
      <c r="C10" s="30" t="n">
        <f aca="false">SUM($C$3:$C$9)</f>
        <v>12.1787751850715</v>
      </c>
      <c r="D10" s="30" t="n">
        <f aca="false">SUM($D$3:$D$9)</f>
        <v>7.2774498138909</v>
      </c>
      <c r="E10" s="30" t="n">
        <f aca="false">SUM($E$3:$E$9)</f>
        <v>2.31949619494055</v>
      </c>
      <c r="F10" s="30" t="n">
        <f aca="false">SUM($F$3:$F$9)</f>
        <v>3.91301813935856</v>
      </c>
      <c r="G10" s="30" t="n">
        <f aca="false">SUM($G$3:$G$9)</f>
        <v>70.0437209133016</v>
      </c>
      <c r="H10" s="30" t="n">
        <f aca="false">SUM($H$3:$H$9)</f>
        <v>24.9470973425048</v>
      </c>
      <c r="I10" s="30" t="n">
        <f aca="false">SUM($I$3:$I$9)</f>
        <v>2.01106178389249</v>
      </c>
      <c r="J10" s="30" t="n">
        <f aca="false">SUM($J$3:$J$9)</f>
        <v>21.2476290294144</v>
      </c>
      <c r="K10" s="29" t="n">
        <f aca="false">SUM($B$10:$I$10)</f>
        <v>219.889866220187</v>
      </c>
      <c r="L10" s="29" t="n">
        <f aca="false">SUM($B$10:$J$10)</f>
        <v>241.137495249602</v>
      </c>
    </row>
    <row r="11" customFormat="false" ht="13.8" hidden="false" customHeight="false" outlineLevel="0" collapsed="false">
      <c r="A11" s="33" t="s">
        <v>119</v>
      </c>
      <c r="B11" s="30" t="n">
        <f aca="false">B$80*11.63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SUM($B$11:$I$11)</f>
        <v>27.6799518849621</v>
      </c>
      <c r="L11" s="29" t="n">
        <f aca="false">SUM($B$11:$J$11)</f>
        <v>27.6799518849621</v>
      </c>
    </row>
    <row r="12" customFormat="false" ht="13.8" hidden="false" customHeight="false" outlineLevel="0" collapsed="false">
      <c r="A12" s="0" t="s">
        <v>112</v>
      </c>
      <c r="B12" s="31" t="n">
        <f aca="false">$B$10+$B$11</f>
        <v>124.879198732189</v>
      </c>
      <c r="C12" s="31" t="n">
        <f aca="false">$C$10+$C$11</f>
        <v>12.1787751850715</v>
      </c>
      <c r="D12" s="31" t="n">
        <f aca="false">$D$10+$D$11</f>
        <v>7.2774498138909</v>
      </c>
      <c r="E12" s="31" t="n">
        <f aca="false">$E$10+$E$11</f>
        <v>2.31949619494055</v>
      </c>
      <c r="F12" s="31" t="n">
        <f aca="false">$F$10+$F$11</f>
        <v>3.91301813935856</v>
      </c>
      <c r="G12" s="31" t="n">
        <f aca="false">$G$10+$G$11</f>
        <v>70.0437209133016</v>
      </c>
      <c r="H12" s="31" t="n">
        <f aca="false">$H$10+$H$11</f>
        <v>24.9470973425048</v>
      </c>
      <c r="I12" s="31" t="n">
        <f aca="false">$I$10+$I$11</f>
        <v>2.01106178389249</v>
      </c>
      <c r="J12" s="31" t="n">
        <f aca="false">$J$10+$J$11</f>
        <v>21.2476290294144</v>
      </c>
      <c r="K12" s="29" t="n">
        <f aca="false">SUM($B$12:$I$12)</f>
        <v>247.569818105149</v>
      </c>
      <c r="L12" s="29" t="n">
        <f aca="false">SUM($B$12:$J$12)</f>
        <v>268.817447134564</v>
      </c>
      <c r="M12" s="34"/>
    </row>
    <row r="13" customFormat="false" ht="13.8" hidden="false" customHeight="false" outlineLevel="0" collapsed="false">
      <c r="A13" s="0" t="s">
        <v>120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r="14" customFormat="false" ht="13.8" hidden="false" customHeight="false" outlineLevel="0" collapsed="false">
      <c r="A14" s="36" t="s">
        <v>121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r="15" customFormat="false" ht="12.8" hidden="false" customHeight="false" outlineLevel="0" collapsed="false">
      <c r="B15" s="38"/>
    </row>
    <row r="17" customFormat="false" ht="12.8" hidden="false" customHeight="false" outlineLevel="0" collapsed="false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customFormat="false" ht="41.95" hidden="false" customHeight="false" outlineLevel="0" collapsed="false">
      <c r="A18" s="0" t="s">
        <v>95</v>
      </c>
      <c r="B18" s="22" t="s">
        <v>102</v>
      </c>
      <c r="C18" s="23" t="s">
        <v>103</v>
      </c>
      <c r="D18" s="24" t="s">
        <v>104</v>
      </c>
      <c r="E18" s="24" t="s">
        <v>105</v>
      </c>
      <c r="F18" s="0" t="s">
        <v>106</v>
      </c>
      <c r="G18" s="25" t="s">
        <v>107</v>
      </c>
      <c r="H18" s="25" t="s">
        <v>108</v>
      </c>
      <c r="I18" s="24" t="s">
        <v>109</v>
      </c>
      <c r="J18" s="24" t="s">
        <v>110</v>
      </c>
      <c r="K18" s="26" t="s">
        <v>111</v>
      </c>
      <c r="L18" s="26" t="s">
        <v>112</v>
      </c>
    </row>
    <row r="19" customFormat="false" ht="13.8" hidden="false" customHeight="false" outlineLevel="0" collapsed="false">
      <c r="A19" s="0" t="s">
        <v>19</v>
      </c>
      <c r="B19" s="27" t="n">
        <f aca="false">E$147</f>
        <v>10.2804488572341</v>
      </c>
      <c r="C19" s="27" t="n">
        <f aca="false">E$146</f>
        <v>5.7483044995138</v>
      </c>
      <c r="D19" s="27" t="n">
        <f aca="false">$E$104</f>
        <v>4.7488449139859</v>
      </c>
      <c r="E19" s="27"/>
      <c r="F19" s="27" t="n">
        <f aca="false">$E$105*0.8</f>
        <v>4.66547914964768</v>
      </c>
      <c r="G19" s="27" t="n">
        <f aca="false">$E$102</f>
        <v>49.4949152742869</v>
      </c>
      <c r="H19" s="27" t="n">
        <f aca="false">$E$103</f>
        <v>14.4299901450751</v>
      </c>
      <c r="I19" s="28" t="n">
        <f aca="false">$E$105*0.2</f>
        <v>1.16636978741192</v>
      </c>
      <c r="J19" s="28" t="n">
        <f aca="false">E$150</f>
        <v>8.6514462227052</v>
      </c>
      <c r="K19" s="29" t="n">
        <f aca="false">SUM($B$19:$I$19)</f>
        <v>90.5343526271554</v>
      </c>
      <c r="L19" s="29" t="n">
        <f aca="false">SUM($B$19:$J$19)</f>
        <v>99.1857988498606</v>
      </c>
    </row>
    <row r="20" customFormat="false" ht="13.8" hidden="false" customHeight="false" outlineLevel="0" collapsed="false">
      <c r="A20" s="0" t="s">
        <v>24</v>
      </c>
      <c r="B20" s="30" t="n">
        <f aca="false">E$157</f>
        <v>6.77118715119914</v>
      </c>
      <c r="C20" s="27" t="n">
        <f aca="false">E$156</f>
        <v>2.13826962669446</v>
      </c>
      <c r="D20" s="31" t="n">
        <f aca="false">E$124</f>
        <v>1.23281659091</v>
      </c>
      <c r="E20" s="28" t="n">
        <f aca="false">0.3*E$125</f>
        <v>0.89987470110591</v>
      </c>
      <c r="F20" s="32" t="n">
        <v>0</v>
      </c>
      <c r="G20" s="30" t="n">
        <f aca="false">E$122</f>
        <v>6.2185449865762</v>
      </c>
      <c r="H20" s="30" t="n">
        <f aca="false">E$123</f>
        <v>1.2073318924959</v>
      </c>
      <c r="I20" s="28" t="n">
        <f aca="false">0.7*E$125</f>
        <v>2.09970763591379</v>
      </c>
      <c r="J20" s="28" t="n">
        <f aca="false">E$159</f>
        <v>3.2074044400417</v>
      </c>
      <c r="K20" s="29" t="n">
        <f aca="false">SUM($B$20:$I$20)</f>
        <v>20.5677325848954</v>
      </c>
      <c r="L20" s="29" t="n">
        <f aca="false">SUM($B$20:$J$20)</f>
        <v>23.7751370249371</v>
      </c>
      <c r="N20" s="0" t="s">
        <v>122</v>
      </c>
    </row>
    <row r="21" customFormat="false" ht="13.8" hidden="false" customHeight="false" outlineLevel="0" collapsed="false">
      <c r="A21" s="0" t="s">
        <v>22</v>
      </c>
      <c r="B21" s="30" t="n">
        <f aca="false">E$111</f>
        <v>10.5272328349651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E$112</f>
        <v>3.6096044986901</v>
      </c>
      <c r="H21" s="28" t="n">
        <f aca="false">E$115</f>
        <v>1.1084104529041</v>
      </c>
      <c r="I21" s="31" t="n">
        <v>0</v>
      </c>
      <c r="J21" s="31"/>
      <c r="K21" s="29" t="n">
        <f aca="false">SUM($B$21:$I$21)</f>
        <v>15.2452477865593</v>
      </c>
      <c r="L21" s="29" t="n">
        <f aca="false">SUM($B$21:$J$21)</f>
        <v>15.2452477865593</v>
      </c>
      <c r="N21" s="0" t="s">
        <v>114</v>
      </c>
    </row>
    <row r="22" customFormat="false" ht="13.8" hidden="false" customHeight="false" outlineLevel="0" collapsed="false">
      <c r="A22" s="0" t="s">
        <v>23</v>
      </c>
      <c r="B22" s="30" t="n">
        <f aca="false">E$116</f>
        <v>23.3886700198812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SUM($B$22:$I$22)</f>
        <v>23.3886700198812</v>
      </c>
      <c r="L22" s="29" t="n">
        <f aca="false">SUM($B$22:$J$22)</f>
        <v>23.3886700198812</v>
      </c>
    </row>
    <row r="23" customFormat="false" ht="13.8" hidden="false" customHeight="false" outlineLevel="0" collapsed="false">
      <c r="A23" s="0" t="s">
        <v>115</v>
      </c>
      <c r="B23" s="30" t="n">
        <f aca="false">E$86+E$91+E$96+E$126+E$131+E$136</f>
        <v>46.6811286053188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SUM($B$23:$I$23)</f>
        <v>46.6811286053188</v>
      </c>
      <c r="L23" s="29" t="n">
        <f aca="false">SUM($B$23:$J$23)</f>
        <v>46.6811286053188</v>
      </c>
    </row>
    <row r="24" customFormat="false" ht="13.8" hidden="false" customHeight="false" outlineLevel="0" collapsed="false">
      <c r="A24" s="33" t="s">
        <v>21</v>
      </c>
      <c r="C24" s="30" t="n">
        <f aca="false">E$106</f>
        <v>6.1480968498464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E$165</f>
        <v>15.2158571204122</v>
      </c>
      <c r="K24" s="29" t="n">
        <f aca="false">SUM($B$24:$I$24)</f>
        <v>6.1480968498464</v>
      </c>
      <c r="L24" s="29" t="n">
        <f aca="false">SUM($B$24:$J$24)</f>
        <v>21.3639539702586</v>
      </c>
    </row>
    <row r="25" customFormat="false" ht="13.8" hidden="false" customHeight="false" outlineLevel="0" collapsed="false">
      <c r="A25" s="33" t="s">
        <v>116</v>
      </c>
      <c r="B25" s="30" t="n">
        <f aca="false">0.2*E$90</f>
        <v>0.2250335933766</v>
      </c>
      <c r="C25" s="30" t="n">
        <v>0</v>
      </c>
      <c r="D25" s="31" t="n">
        <f aca="false">E$89</f>
        <v>0</v>
      </c>
      <c r="E25" s="31" t="n">
        <f aca="false">0.8*E$90</f>
        <v>0.9001343735064</v>
      </c>
      <c r="F25" s="31" t="n">
        <v>0</v>
      </c>
      <c r="G25" s="31" t="n">
        <f aca="false">E$87</f>
        <v>2.2363986020467</v>
      </c>
      <c r="H25" s="31" t="n">
        <v>0</v>
      </c>
      <c r="I25" s="31" t="n">
        <v>0</v>
      </c>
      <c r="J25" s="31"/>
      <c r="K25" s="29" t="n">
        <f aca="false">SUM($B$25:$I$25)</f>
        <v>3.3615665689297</v>
      </c>
      <c r="L25" s="29" t="n">
        <f aca="false">SUM($B$25:$J$25)</f>
        <v>3.3615665689297</v>
      </c>
      <c r="N25" s="0" t="s">
        <v>123</v>
      </c>
    </row>
    <row r="26" customFormat="false" ht="13.8" hidden="false" customHeight="false" outlineLevel="0" collapsed="false">
      <c r="A26" s="33" t="s">
        <v>118</v>
      </c>
      <c r="B26" s="30" t="n">
        <f aca="false">SUM($B$19:$B$25)</f>
        <v>97.8737010619749</v>
      </c>
      <c r="C26" s="30" t="n">
        <f aca="false">SUM($C$19:$C$25)</f>
        <v>14.0346709760547</v>
      </c>
      <c r="D26" s="30" t="n">
        <f aca="false">SUM($D$19:$D$25)</f>
        <v>5.9816615048959</v>
      </c>
      <c r="E26" s="30" t="n">
        <f aca="false">SUM($E$19:$E$25)</f>
        <v>1.80000907461231</v>
      </c>
      <c r="F26" s="30" t="n">
        <f aca="false">SUM($F$19:$F$25)</f>
        <v>4.66547914964768</v>
      </c>
      <c r="G26" s="30" t="n">
        <f aca="false">SUM($G$19:$G$25)</f>
        <v>61.5594633615999</v>
      </c>
      <c r="H26" s="30" t="n">
        <f aca="false">SUM($H$19:$H$25)</f>
        <v>16.7457324904751</v>
      </c>
      <c r="I26" s="30" t="n">
        <f aca="false">SUM($I$19:$I$25)</f>
        <v>3.26607742332571</v>
      </c>
      <c r="J26" s="30" t="n">
        <f aca="false">SUM($J$19:$J$25)</f>
        <v>27.0747077831591</v>
      </c>
      <c r="K26" s="29" t="n">
        <f aca="false">SUM($B$26:$I$26)</f>
        <v>205.926795042586</v>
      </c>
      <c r="L26" s="29" t="n">
        <f aca="false">SUM($B$26:$J$26)</f>
        <v>233.001502825745</v>
      </c>
    </row>
    <row r="27" customFormat="false" ht="13.8" hidden="false" customHeight="false" outlineLevel="0" collapsed="false">
      <c r="A27" s="33" t="s">
        <v>119</v>
      </c>
      <c r="B27" s="30" t="n">
        <f aca="false">C$80*11.63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SUM($B$27:$I$27)</f>
        <v>34.388452213464</v>
      </c>
      <c r="L27" s="29" t="n">
        <f aca="false">SUM($B$27:$J$27)</f>
        <v>34.388452213464</v>
      </c>
    </row>
    <row r="28" customFormat="false" ht="13.8" hidden="false" customHeight="false" outlineLevel="0" collapsed="false">
      <c r="A28" s="0" t="s">
        <v>112</v>
      </c>
      <c r="B28" s="31" t="n">
        <f aca="false">$B$26+$B$27</f>
        <v>132.262153275439</v>
      </c>
      <c r="C28" s="31" t="n">
        <f aca="false">$C$26+$C$27</f>
        <v>14.0346709760547</v>
      </c>
      <c r="D28" s="31" t="n">
        <f aca="false">$D$26+$D$27</f>
        <v>5.9816615048959</v>
      </c>
      <c r="E28" s="31" t="n">
        <f aca="false">$E$26+$E$27</f>
        <v>1.80000907461231</v>
      </c>
      <c r="F28" s="31" t="n">
        <f aca="false">$F$26+$F$27</f>
        <v>4.66547914964768</v>
      </c>
      <c r="G28" s="31" t="n">
        <f aca="false">$G$26+$G$27</f>
        <v>61.5594633615999</v>
      </c>
      <c r="H28" s="31" t="n">
        <f aca="false">$H$26+$H$27</f>
        <v>16.7457324904751</v>
      </c>
      <c r="I28" s="31" t="n">
        <f aca="false">$I$26+$I$27</f>
        <v>3.26607742332571</v>
      </c>
      <c r="J28" s="31" t="n">
        <f aca="false">$J$26+$J$27</f>
        <v>27.0747077831591</v>
      </c>
      <c r="K28" s="29" t="n">
        <f aca="false">SUM($B$28:$I$28)</f>
        <v>240.31524725605</v>
      </c>
      <c r="L28" s="29" t="n">
        <f aca="false">SUM($B$28:$J$28)</f>
        <v>267.389955039209</v>
      </c>
      <c r="M28" s="34"/>
    </row>
    <row r="29" customFormat="false" ht="13.8" hidden="false" customHeight="false" outlineLevel="0" collapsed="false">
      <c r="A29" s="0" t="s">
        <v>120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r="30" customFormat="false" ht="13.8" hidden="false" customHeight="false" outlineLevel="0" collapsed="false">
      <c r="A30" s="36" t="s">
        <v>121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r="32" customFormat="false" ht="12.8" hidden="false" customHeight="false" outlineLevel="0" collapsed="false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customFormat="false" ht="41.95" hidden="false" customHeight="false" outlineLevel="0" collapsed="false">
      <c r="A33" s="0" t="s">
        <v>95</v>
      </c>
      <c r="B33" s="22" t="s">
        <v>102</v>
      </c>
      <c r="C33" s="23" t="s">
        <v>103</v>
      </c>
      <c r="D33" s="24" t="s">
        <v>104</v>
      </c>
      <c r="E33" s="24" t="s">
        <v>105</v>
      </c>
      <c r="F33" s="0" t="s">
        <v>106</v>
      </c>
      <c r="G33" s="25" t="s">
        <v>107</v>
      </c>
      <c r="H33" s="25" t="s">
        <v>108</v>
      </c>
      <c r="I33" s="24" t="s">
        <v>109</v>
      </c>
      <c r="J33" s="24" t="s">
        <v>110</v>
      </c>
      <c r="K33" s="26" t="s">
        <v>111</v>
      </c>
      <c r="L33" s="26" t="s">
        <v>112</v>
      </c>
    </row>
    <row r="34" customFormat="false" ht="13.8" hidden="false" customHeight="false" outlineLevel="0" collapsed="false">
      <c r="A34" s="0" t="s">
        <v>19</v>
      </c>
      <c r="B34" s="27" t="n">
        <f aca="false">F$147</f>
        <v>8.6430876853186</v>
      </c>
      <c r="C34" s="27" t="n">
        <f aca="false">F$146</f>
        <v>6.8996127883869</v>
      </c>
      <c r="D34" s="27" t="n">
        <f aca="false">$F$104</f>
        <v>4.0159135901359</v>
      </c>
      <c r="E34" s="27"/>
      <c r="F34" s="27" t="n">
        <f aca="false">$F$105*0.8</f>
        <v>5.56633313941568</v>
      </c>
      <c r="G34" s="27" t="n">
        <f aca="false">$F$102</f>
        <v>40.9901020887386</v>
      </c>
      <c r="H34" s="27" t="n">
        <f aca="false">$F$103</f>
        <v>8.9934101939833</v>
      </c>
      <c r="I34" s="28" t="n">
        <f aca="false">$F$105*0.2</f>
        <v>1.39158328485392</v>
      </c>
      <c r="J34" s="28" t="n">
        <f aca="false">F$150</f>
        <v>10.515203637816</v>
      </c>
      <c r="K34" s="39" t="n">
        <f aca="false">SUM($B$34:$I$34)</f>
        <v>76.5000427708329</v>
      </c>
      <c r="L34" s="29" t="n">
        <f aca="false">SUM($B$34:$J$34)</f>
        <v>87.0152464086489</v>
      </c>
    </row>
    <row r="35" customFormat="false" ht="13.8" hidden="false" customHeight="false" outlineLevel="0" collapsed="false">
      <c r="A35" s="0" t="s">
        <v>24</v>
      </c>
      <c r="B35" s="30" t="n">
        <f aca="false">F$157</f>
        <v>5.24858427999522</v>
      </c>
      <c r="C35" s="27" t="n">
        <f aca="false">F$156</f>
        <v>3.49905618666348</v>
      </c>
      <c r="D35" s="31" t="n">
        <f aca="false">F$124</f>
        <v>1.1972137983763</v>
      </c>
      <c r="E35" s="28" t="n">
        <f aca="false">0.2*F$125</f>
        <v>0.73475881523784</v>
      </c>
      <c r="F35" s="32" t="n">
        <v>0</v>
      </c>
      <c r="G35" s="30" t="n">
        <f aca="false">F$122</f>
        <v>4.5543331735909</v>
      </c>
      <c r="H35" s="30" t="n">
        <f aca="false">F$123</f>
        <v>0.3073606358093</v>
      </c>
      <c r="I35" s="28" t="n">
        <f aca="false">0.8*F$125</f>
        <v>2.93903526095136</v>
      </c>
      <c r="J35" s="28" t="n">
        <f aca="false">F$159</f>
        <v>5.24858427999522</v>
      </c>
      <c r="K35" s="29" t="n">
        <f aca="false">SUM($B$35:$I$35)</f>
        <v>18.4803421506244</v>
      </c>
      <c r="L35" s="29" t="n">
        <f aca="false">SUM($B$35:$J$35)</f>
        <v>23.7289264306196</v>
      </c>
      <c r="N35" s="0" t="s">
        <v>124</v>
      </c>
    </row>
    <row r="36" customFormat="false" ht="13.8" hidden="false" customHeight="false" outlineLevel="0" collapsed="false">
      <c r="A36" s="0" t="s">
        <v>22</v>
      </c>
      <c r="B36" s="30" t="n">
        <f aca="false">F$111</f>
        <v>11.2850937998274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F$112</f>
        <v>3.0165665856612</v>
      </c>
      <c r="H36" s="28" t="n">
        <f aca="false">F$115</f>
        <v>0.8214759149169</v>
      </c>
      <c r="I36" s="31" t="n">
        <v>0</v>
      </c>
      <c r="J36" s="31"/>
      <c r="K36" s="29" t="n">
        <f aca="false">SUM($B$36:$I$36)</f>
        <v>15.1231363004055</v>
      </c>
      <c r="L36" s="29" t="n">
        <f aca="false">SUM($B$36:$J$36)</f>
        <v>15.1231363004055</v>
      </c>
      <c r="N36" s="0" t="s">
        <v>114</v>
      </c>
    </row>
    <row r="37" customFormat="false" ht="13.8" hidden="false" customHeight="false" outlineLevel="0" collapsed="false">
      <c r="A37" s="0" t="s">
        <v>23</v>
      </c>
      <c r="B37" s="30" t="n">
        <f aca="false">F$116</f>
        <v>19.3754339448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SUM($B$37:$I$37)</f>
        <v>19.3754339448</v>
      </c>
      <c r="L37" s="29" t="n">
        <f aca="false">SUM($B$37:$J$37)</f>
        <v>19.3754339448</v>
      </c>
    </row>
    <row r="38" customFormat="false" ht="13.8" hidden="false" customHeight="false" outlineLevel="0" collapsed="false">
      <c r="A38" s="0" t="s">
        <v>115</v>
      </c>
      <c r="B38" s="30" t="n">
        <f aca="false">F$86+F$91+F$96+F$126+F$131+F$136</f>
        <v>46.3886577516525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SUM($B$38:$I$38)</f>
        <v>46.3886577516525</v>
      </c>
      <c r="L38" s="29" t="n">
        <f aca="false">SUM($B$38:$J$38)</f>
        <v>46.3886577516525</v>
      </c>
    </row>
    <row r="39" customFormat="false" ht="13.8" hidden="false" customHeight="false" outlineLevel="0" collapsed="false">
      <c r="A39" s="33" t="s">
        <v>21</v>
      </c>
      <c r="C39" s="30" t="n">
        <f aca="false">F$106</f>
        <v>6.0012084422433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F$165</f>
        <v>14.8523246196531</v>
      </c>
      <c r="K39" s="29" t="n">
        <f aca="false">SUM($B$39:$I$39)</f>
        <v>6.0012084422433</v>
      </c>
      <c r="L39" s="29" t="n">
        <f aca="false">SUM($B$39:$J$39)</f>
        <v>20.8535330618964</v>
      </c>
    </row>
    <row r="40" customFormat="false" ht="13.8" hidden="false" customHeight="false" outlineLevel="0" collapsed="false">
      <c r="A40" s="33" t="s">
        <v>116</v>
      </c>
      <c r="B40" s="30" t="n">
        <f aca="false">0.6*F$90</f>
        <v>0.57553935380406</v>
      </c>
      <c r="C40" s="27"/>
      <c r="D40" s="31" t="n">
        <v>0</v>
      </c>
      <c r="E40" s="31" t="n">
        <f aca="false">0.4*F$90</f>
        <v>0.38369290253604</v>
      </c>
      <c r="F40" s="31" t="n">
        <v>0</v>
      </c>
      <c r="G40" s="31" t="n">
        <f aca="false">F$87</f>
        <v>1.9118460741388</v>
      </c>
      <c r="H40" s="31" t="n">
        <v>0</v>
      </c>
      <c r="I40" s="31" t="n">
        <v>0</v>
      </c>
      <c r="J40" s="31"/>
      <c r="K40" s="29" t="n">
        <f aca="false">SUM($B$40:$I$40)</f>
        <v>2.8710783304789</v>
      </c>
      <c r="L40" s="29" t="n">
        <f aca="false">SUM($B$40:$J$40)</f>
        <v>2.8710783304789</v>
      </c>
      <c r="N40" s="0" t="s">
        <v>125</v>
      </c>
    </row>
    <row r="41" customFormat="false" ht="13.8" hidden="false" customHeight="false" outlineLevel="0" collapsed="false">
      <c r="A41" s="33" t="s">
        <v>118</v>
      </c>
      <c r="B41" s="30" t="n">
        <f aca="false">SUM($B$34:$B$40)</f>
        <v>91.5163968153978</v>
      </c>
      <c r="C41" s="30" t="n">
        <f aca="false">SUM($C$34:$C$40)</f>
        <v>16.3998774172937</v>
      </c>
      <c r="D41" s="30" t="n">
        <f aca="false">SUM($D$34:$D$40)</f>
        <v>5.2131273885122</v>
      </c>
      <c r="E41" s="30" t="n">
        <f aca="false">SUM($E$34:$E$40)</f>
        <v>1.11845171777388</v>
      </c>
      <c r="F41" s="30" t="n">
        <f aca="false">SUM($F$34:$F$40)</f>
        <v>5.56633313941568</v>
      </c>
      <c r="G41" s="30" t="n">
        <f aca="false">SUM($G$34:$G$40)</f>
        <v>50.4728479221295</v>
      </c>
      <c r="H41" s="30" t="n">
        <f aca="false">SUM($H$34:$H$40)</f>
        <v>10.1222467447095</v>
      </c>
      <c r="I41" s="30" t="n">
        <f aca="false">SUM($I$34:$I$40)</f>
        <v>4.33061854580528</v>
      </c>
      <c r="J41" s="30" t="n">
        <f aca="false">SUM($J$34:$J$40)</f>
        <v>30.6161125374643</v>
      </c>
      <c r="K41" s="29" t="n">
        <f aca="false">SUM($B$41:$I$41)</f>
        <v>184.739899691038</v>
      </c>
      <c r="L41" s="29" t="n">
        <f aca="false">SUM($B$41:$J$41)</f>
        <v>215.356012228502</v>
      </c>
    </row>
    <row r="42" customFormat="false" ht="13.8" hidden="false" customHeight="false" outlineLevel="0" collapsed="false">
      <c r="A42" s="33" t="s">
        <v>119</v>
      </c>
      <c r="B42" s="30" t="n">
        <f aca="false">D$80*11.63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SUM($B$42:$I$42)</f>
        <v>39.8656411063733</v>
      </c>
      <c r="L42" s="29" t="n">
        <f aca="false">SUM($B$42:$J$42)</f>
        <v>39.8656411063733</v>
      </c>
    </row>
    <row r="43" customFormat="false" ht="13.8" hidden="false" customHeight="false" outlineLevel="0" collapsed="false">
      <c r="A43" s="0" t="s">
        <v>112</v>
      </c>
      <c r="B43" s="31" t="n">
        <f aca="false">$B$41+$B$42</f>
        <v>131.382037921771</v>
      </c>
      <c r="C43" s="31" t="n">
        <f aca="false">$C$41+$C$42</f>
        <v>16.3998774172937</v>
      </c>
      <c r="D43" s="31" t="n">
        <f aca="false">$D$41+$D$42</f>
        <v>5.2131273885122</v>
      </c>
      <c r="E43" s="31" t="n">
        <f aca="false">$E$41+$E$42</f>
        <v>1.11845171777388</v>
      </c>
      <c r="F43" s="31" t="n">
        <f aca="false">$F$41+$F$42</f>
        <v>5.56633313941568</v>
      </c>
      <c r="G43" s="31" t="n">
        <f aca="false">$G$41+$G$42</f>
        <v>50.4728479221295</v>
      </c>
      <c r="H43" s="31" t="n">
        <f aca="false">$H$41+$H$42</f>
        <v>10.1222467447095</v>
      </c>
      <c r="I43" s="31" t="n">
        <f aca="false">$I$41+$I$42</f>
        <v>4.33061854580528</v>
      </c>
      <c r="J43" s="31" t="n">
        <f aca="false">$J$41+$J$42</f>
        <v>30.6161125374643</v>
      </c>
      <c r="K43" s="29" t="n">
        <f aca="false">SUM($B$43:$I$43)</f>
        <v>224.605540797411</v>
      </c>
      <c r="L43" s="29" t="n">
        <f aca="false">SUM($B$43:$J$43)</f>
        <v>255.221653334875</v>
      </c>
      <c r="M43" s="34"/>
    </row>
    <row r="44" customFormat="false" ht="13.8" hidden="false" customHeight="false" outlineLevel="0" collapsed="false">
      <c r="A44" s="0" t="s">
        <v>120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r="45" customFormat="false" ht="13.8" hidden="false" customHeight="false" outlineLevel="0" collapsed="false">
      <c r="A45" s="36" t="s">
        <v>121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r="46" customFormat="false" ht="13.8" hidden="false" customHeight="false" outlineLevel="0" collapsed="false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r="47" customFormat="false" ht="12.8" hidden="false" customHeight="false" outlineLevel="0" collapsed="false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customFormat="false" ht="41.95" hidden="false" customHeight="false" outlineLevel="0" collapsed="false">
      <c r="A48" s="0" t="s">
        <v>95</v>
      </c>
      <c r="B48" s="22" t="s">
        <v>102</v>
      </c>
      <c r="C48" s="23" t="s">
        <v>103</v>
      </c>
      <c r="D48" s="24" t="s">
        <v>104</v>
      </c>
      <c r="E48" s="24" t="s">
        <v>105</v>
      </c>
      <c r="F48" s="0" t="s">
        <v>106</v>
      </c>
      <c r="G48" s="25" t="s">
        <v>107</v>
      </c>
      <c r="H48" s="25" t="s">
        <v>108</v>
      </c>
      <c r="I48" s="24" t="s">
        <v>109</v>
      </c>
      <c r="J48" s="24" t="s">
        <v>110</v>
      </c>
      <c r="K48" s="26" t="s">
        <v>111</v>
      </c>
      <c r="L48" s="26" t="s">
        <v>112</v>
      </c>
    </row>
    <row r="49" customFormat="false" ht="13.8" hidden="false" customHeight="false" outlineLevel="0" collapsed="false">
      <c r="A49" s="0" t="s">
        <v>19</v>
      </c>
      <c r="B49" s="27" t="n">
        <f aca="false">G$147</f>
        <v>7.3955503678783</v>
      </c>
      <c r="C49" s="27" t="n">
        <f aca="false">G$146</f>
        <v>8.4959284529962</v>
      </c>
      <c r="D49" s="27" t="n">
        <f aca="false">$G$104</f>
        <v>3.9557544261818</v>
      </c>
      <c r="E49" s="27"/>
      <c r="F49" s="27" t="n">
        <f aca="false">$G$105*0.8</f>
        <v>6.79221592101312</v>
      </c>
      <c r="G49" s="27" t="n">
        <f aca="false">$G$102</f>
        <v>30.219014751051</v>
      </c>
      <c r="H49" s="27" t="n">
        <f aca="false">$G$103</f>
        <v>3.9960415268842</v>
      </c>
      <c r="I49" s="28" t="n">
        <f aca="false">$G$105*0.2</f>
        <v>1.69805398025328</v>
      </c>
      <c r="J49" s="28" t="n">
        <f aca="false">G$150</f>
        <v>13.0524097399284</v>
      </c>
      <c r="K49" s="40" t="n">
        <f aca="false">SUM($B$49:$I$49)</f>
        <v>62.5525594262579</v>
      </c>
      <c r="L49" s="29" t="n">
        <f aca="false">SUM($B$49:$J$49)</f>
        <v>75.6049691661863</v>
      </c>
    </row>
    <row r="50" customFormat="false" ht="13.8" hidden="false" customHeight="false" outlineLevel="0" collapsed="false">
      <c r="A50" s="0" t="s">
        <v>24</v>
      </c>
      <c r="B50" s="30" t="n">
        <f aca="false">G$157</f>
        <v>4.13126072172655</v>
      </c>
      <c r="C50" s="27" t="n">
        <f aca="false">G$156</f>
        <v>4.13126072172655</v>
      </c>
      <c r="D50" s="31" t="n">
        <f aca="false">H$124</f>
        <v>0.9090739313202</v>
      </c>
      <c r="E50" s="28" t="n">
        <v>0</v>
      </c>
      <c r="F50" s="32" t="n">
        <v>0</v>
      </c>
      <c r="G50" s="30" t="n">
        <f aca="false">G$122</f>
        <v>3.6390253815868</v>
      </c>
      <c r="H50" s="30" t="n">
        <f aca="false">G$123</f>
        <v>0.1935081582851</v>
      </c>
      <c r="I50" s="28" t="n">
        <f aca="false">G$125</f>
        <v>3.7398789793772</v>
      </c>
      <c r="J50" s="28" t="n">
        <f aca="false">G$159</f>
        <v>6.19689108258983</v>
      </c>
      <c r="K50" s="40" t="n">
        <f aca="false">SUM($B$50:$I$50)</f>
        <v>16.7440078940224</v>
      </c>
      <c r="L50" s="29" t="n">
        <f aca="false">SUM($B$50:$J$50)</f>
        <v>22.9408989766122</v>
      </c>
      <c r="N50" s="0" t="s">
        <v>126</v>
      </c>
    </row>
    <row r="51" customFormat="false" ht="13.8" hidden="false" customHeight="false" outlineLevel="0" collapsed="false">
      <c r="A51" s="0" t="s">
        <v>22</v>
      </c>
      <c r="B51" s="30" t="n">
        <f aca="false">G$111</f>
        <v>11.8721528316308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G$112</f>
        <v>2.5273828536986</v>
      </c>
      <c r="H51" s="28" t="n">
        <f aca="false">G$115</f>
        <v>0.6116635747561</v>
      </c>
      <c r="I51" s="31" t="n">
        <v>0</v>
      </c>
      <c r="J51" s="31"/>
      <c r="K51" s="40" t="n">
        <f aca="false">SUM($B$51:$I$51)</f>
        <v>15.0111992600855</v>
      </c>
      <c r="L51" s="29" t="n">
        <f aca="false">SUM($B$51:$J$51)</f>
        <v>15.0111992600855</v>
      </c>
      <c r="N51" s="0" t="s">
        <v>114</v>
      </c>
    </row>
    <row r="52" customFormat="false" ht="13.8" hidden="false" customHeight="false" outlineLevel="0" collapsed="false">
      <c r="A52" s="0" t="s">
        <v>23</v>
      </c>
      <c r="B52" s="30" t="n">
        <f aca="false">G$116</f>
        <v>15.2848147751247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SUM($B$52:$I$52)</f>
        <v>15.2848147751247</v>
      </c>
      <c r="L52" s="29" t="n">
        <f aca="false">SUM($B$52:$J$52)</f>
        <v>15.2848147751247</v>
      </c>
    </row>
    <row r="53" customFormat="false" ht="13.8" hidden="false" customHeight="false" outlineLevel="0" collapsed="false">
      <c r="A53" s="0" t="s">
        <v>115</v>
      </c>
      <c r="B53" s="30" t="n">
        <f aca="false">G$86+G$96+G$91+G$126+G$131+G$136</f>
        <v>45.9534232425629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SUM($B$53:$I$53)</f>
        <v>45.9534232425629</v>
      </c>
      <c r="L53" s="29" t="n">
        <f aca="false">SUM($B$53:$J$53)</f>
        <v>45.9534232425629</v>
      </c>
    </row>
    <row r="54" customFormat="false" ht="13.8" hidden="false" customHeight="false" outlineLevel="0" collapsed="false">
      <c r="A54" s="33" t="s">
        <v>21</v>
      </c>
      <c r="C54" s="30" t="n">
        <f aca="false">G$106</f>
        <v>6.0864270108956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G$165</f>
        <v>18.7789262827748</v>
      </c>
      <c r="K54" s="40" t="n">
        <f aca="false">SUM($B$54:$I$54)</f>
        <v>6.0864270108956</v>
      </c>
      <c r="L54" s="29" t="n">
        <f aca="false">SUM($B$54:$J$54)</f>
        <v>24.8653532936704</v>
      </c>
    </row>
    <row r="55" customFormat="false" ht="13.8" hidden="false" customHeight="false" outlineLevel="0" collapsed="false">
      <c r="A55" s="33" t="s">
        <v>116</v>
      </c>
      <c r="B55" s="30" t="n">
        <f aca="false">G$90</f>
        <v>0.8198832434701</v>
      </c>
      <c r="C55" s="27"/>
      <c r="D55" s="31" t="n">
        <v>0</v>
      </c>
      <c r="E55" s="31" t="n">
        <v>0</v>
      </c>
      <c r="F55" s="31" t="n">
        <v>0</v>
      </c>
      <c r="G55" s="31" t="n">
        <f aca="false">G$87</f>
        <v>1.6393666776728</v>
      </c>
      <c r="H55" s="31" t="n">
        <v>0</v>
      </c>
      <c r="I55" s="31" t="n">
        <v>0</v>
      </c>
      <c r="J55" s="31"/>
      <c r="K55" s="40" t="n">
        <f aca="false">SUM($B$55:$I$55)</f>
        <v>2.4592499211429</v>
      </c>
      <c r="L55" s="29" t="n">
        <f aca="false">SUM($B$55:$J$55)</f>
        <v>2.4592499211429</v>
      </c>
      <c r="N55" s="0" t="s">
        <v>127</v>
      </c>
    </row>
    <row r="56" customFormat="false" ht="13.8" hidden="false" customHeight="false" outlineLevel="0" collapsed="false">
      <c r="A56" s="33" t="s">
        <v>118</v>
      </c>
      <c r="B56" s="30" t="n">
        <f aca="false">SUM($B$49:$B$55)</f>
        <v>85.4570851823934</v>
      </c>
      <c r="C56" s="30" t="n">
        <f aca="false">SUM($C$49:$C$55)</f>
        <v>18.7136161856184</v>
      </c>
      <c r="D56" s="30" t="n">
        <f aca="false">SUM($D$49:$D$55)</f>
        <v>4.864828357502</v>
      </c>
      <c r="E56" s="30" t="n">
        <f aca="false">SUM($E$49:$E$55)</f>
        <v>0</v>
      </c>
      <c r="F56" s="30" t="n">
        <f aca="false">SUM($F$49:$F$55)</f>
        <v>6.79221592101312</v>
      </c>
      <c r="G56" s="30" t="n">
        <f aca="false">SUM($G$49:$G$55)</f>
        <v>38.0247896640092</v>
      </c>
      <c r="H56" s="30" t="n">
        <f aca="false">SUM($H$49:$H$55)</f>
        <v>4.8012132599254</v>
      </c>
      <c r="I56" s="30" t="n">
        <f aca="false">SUM($I$49:$I$55)</f>
        <v>5.43793295963048</v>
      </c>
      <c r="J56" s="30" t="n">
        <f aca="false">SUM($J$49:$J$55)</f>
        <v>38.028227105293</v>
      </c>
      <c r="K56" s="40" t="n">
        <f aca="false">SUM($B$56:$I$56)</f>
        <v>164.091681530092</v>
      </c>
      <c r="L56" s="29" t="n">
        <f aca="false">SUM($B$56:$J$56)</f>
        <v>202.119908635385</v>
      </c>
    </row>
    <row r="57" customFormat="false" ht="13.8" hidden="false" customHeight="false" outlineLevel="0" collapsed="false">
      <c r="A57" s="33" t="s">
        <v>119</v>
      </c>
      <c r="B57" s="30" t="n">
        <f aca="false">E$80*11.63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SUM($B$57:$I$57)</f>
        <v>44.0148890528076</v>
      </c>
      <c r="L57" s="29" t="n">
        <f aca="false">SUM($B$57:$J$57)</f>
        <v>44.0148890528076</v>
      </c>
    </row>
    <row r="58" customFormat="false" ht="13.8" hidden="false" customHeight="false" outlineLevel="0" collapsed="false">
      <c r="A58" s="0" t="s">
        <v>112</v>
      </c>
      <c r="B58" s="31" t="n">
        <f aca="false">$B$56+$B$57</f>
        <v>129.471974235201</v>
      </c>
      <c r="C58" s="31" t="n">
        <f aca="false">$C$56+$C$57</f>
        <v>18.7136161856184</v>
      </c>
      <c r="D58" s="31" t="n">
        <f aca="false">$D$56+$D$57</f>
        <v>4.864828357502</v>
      </c>
      <c r="E58" s="31" t="n">
        <f aca="false">$E$56+$E$57</f>
        <v>0</v>
      </c>
      <c r="F58" s="31" t="n">
        <f aca="false">$F$56+$F$57</f>
        <v>6.79221592101312</v>
      </c>
      <c r="G58" s="31" t="n">
        <f aca="false">$G$56+$G$57</f>
        <v>38.0247896640092</v>
      </c>
      <c r="H58" s="31" t="n">
        <f aca="false">$H$56+$H$57</f>
        <v>4.8012132599254</v>
      </c>
      <c r="I58" s="31" t="n">
        <f aca="false">$I$56+$I$57</f>
        <v>5.43793295963048</v>
      </c>
      <c r="J58" s="31" t="n">
        <f aca="false">$J$56+$J$57</f>
        <v>38.028227105293</v>
      </c>
      <c r="K58" s="40" t="n">
        <f aca="false">SUM($B$58:$I$58)</f>
        <v>208.106570582899</v>
      </c>
      <c r="L58" s="29" t="n">
        <f aca="false">SUM($B$58:$J$58)</f>
        <v>246.134797688192</v>
      </c>
      <c r="M58" s="34"/>
    </row>
    <row r="59" customFormat="false" ht="13.8" hidden="false" customHeight="false" outlineLevel="0" collapsed="false">
      <c r="A59" s="0" t="s">
        <v>120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r="60" customFormat="false" ht="13.8" hidden="false" customHeight="false" outlineLevel="0" collapsed="false">
      <c r="A60" s="36" t="s">
        <v>128</v>
      </c>
      <c r="B60" s="26" t="n">
        <f aca="false">B$49/$L49</f>
        <v>0.0978183107465098</v>
      </c>
      <c r="C60" s="26" t="n">
        <f aca="false">C$49/$L49</f>
        <v>0.11237261977214</v>
      </c>
      <c r="D60" s="26" t="n">
        <f aca="false">D$49/$L49</f>
        <v>0.0523213549295511</v>
      </c>
      <c r="E60" s="26" t="n">
        <f aca="false">E$49/$L49</f>
        <v>0</v>
      </c>
      <c r="F60" s="26" t="n">
        <f aca="false">F$49/$L49</f>
        <v>0.0898382208989893</v>
      </c>
      <c r="G60" s="26" t="n">
        <f aca="false">G$49/$L49</f>
        <v>0.399696145429634</v>
      </c>
      <c r="H60" s="26" t="n">
        <f aca="false">H$49/$L49</f>
        <v>0.0528542180620503</v>
      </c>
      <c r="I60" s="26" t="n">
        <f aca="false">I$49/$L49</f>
        <v>0.0224595552247473</v>
      </c>
      <c r="J60" s="26" t="n">
        <f aca="false">J$49/$L49</f>
        <v>0.172639574936378</v>
      </c>
      <c r="K60" s="37"/>
      <c r="L60" s="37"/>
    </row>
    <row r="61" customFormat="false" ht="13.8" hidden="false" customHeight="false" outlineLevel="0" collapsed="false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r="62" customFormat="false" ht="12.8" hidden="false" customHeight="false" outlineLevel="0" collapsed="false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customFormat="false" ht="41.75" hidden="false" customHeight="false" outlineLevel="0" collapsed="false">
      <c r="A63" s="0" t="s">
        <v>95</v>
      </c>
      <c r="B63" s="22" t="s">
        <v>102</v>
      </c>
      <c r="C63" s="23" t="s">
        <v>103</v>
      </c>
      <c r="D63" s="24" t="s">
        <v>104</v>
      </c>
      <c r="E63" s="24" t="s">
        <v>105</v>
      </c>
      <c r="F63" s="0" t="s">
        <v>106</v>
      </c>
      <c r="G63" s="25" t="s">
        <v>107</v>
      </c>
      <c r="H63" s="25" t="s">
        <v>108</v>
      </c>
      <c r="I63" s="24" t="s">
        <v>109</v>
      </c>
      <c r="J63" s="24" t="s">
        <v>110</v>
      </c>
      <c r="K63" s="26" t="s">
        <v>111</v>
      </c>
      <c r="L63" s="26" t="s">
        <v>112</v>
      </c>
      <c r="M63" s="41" t="s">
        <v>129</v>
      </c>
      <c r="N63" s="41" t="s">
        <v>130</v>
      </c>
      <c r="R63" s="0" t="s">
        <v>131</v>
      </c>
      <c r="S63" s="0" t="s">
        <v>95</v>
      </c>
      <c r="T63" s="22" t="s">
        <v>102</v>
      </c>
      <c r="U63" s="23" t="s">
        <v>132</v>
      </c>
      <c r="V63" s="24" t="s">
        <v>104</v>
      </c>
      <c r="X63" s="25" t="s">
        <v>107</v>
      </c>
      <c r="Y63" s="24" t="s">
        <v>109</v>
      </c>
      <c r="Z63" s="26" t="s">
        <v>112</v>
      </c>
      <c r="AA63" s="0" t="s">
        <v>133</v>
      </c>
      <c r="AB63" s="0" t="s">
        <v>134</v>
      </c>
    </row>
    <row r="64" customFormat="false" ht="13.8" hidden="false" customHeight="false" outlineLevel="0" collapsed="false">
      <c r="A64" s="0" t="s">
        <v>19</v>
      </c>
      <c r="B64" s="27" t="n">
        <f aca="false">H$147</f>
        <v>7.5789048709218</v>
      </c>
      <c r="C64" s="27" t="n">
        <f aca="false">H$146</f>
        <v>8.5144033216419</v>
      </c>
      <c r="D64" s="27" t="n">
        <f aca="false">$H$104</f>
        <v>10.9978668344189</v>
      </c>
      <c r="E64" s="27"/>
      <c r="F64" s="27" t="n">
        <f aca="false">$H$105*0.8</f>
        <v>8.5444824818108</v>
      </c>
      <c r="G64" s="27" t="n">
        <f aca="false">$H$102</f>
        <v>3.1477849335158</v>
      </c>
      <c r="H64" s="27" t="n">
        <f aca="false">$H$103</f>
        <v>0.0066317142122</v>
      </c>
      <c r="I64" s="28" t="n">
        <f aca="false">$H$105*0.2</f>
        <v>2.1361206204527</v>
      </c>
      <c r="J64" s="28" t="n">
        <f aca="false">H$150</f>
        <v>13.1869246286857</v>
      </c>
      <c r="K64" s="29" t="n">
        <f aca="false">SUM($B$64:$I$64)</f>
        <v>40.9261947769741</v>
      </c>
      <c r="L64" s="29" t="n">
        <f aca="false">SUM($B$64:$J$64)</f>
        <v>54.1131194056598</v>
      </c>
      <c r="M64" s="42" t="n">
        <f aca="false">$K$64/$K$3-1</f>
        <v>-0.610606123987042</v>
      </c>
      <c r="N64" s="42" t="n">
        <f aca="false">$L$64/$L$3 -1</f>
        <v>-0.520231287026892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$L$64</f>
        <v>54.1131194056598</v>
      </c>
      <c r="AB64" s="15" t="n">
        <v>50.5638470169684</v>
      </c>
    </row>
    <row r="65" customFormat="false" ht="13.8" hidden="false" customHeight="false" outlineLevel="0" collapsed="false">
      <c r="A65" s="0" t="s">
        <v>24</v>
      </c>
      <c r="B65" s="30" t="n">
        <f aca="false">H$157</f>
        <v>0.120271313345765</v>
      </c>
      <c r="C65" s="27" t="n">
        <f aca="false">H$156</f>
        <v>4.13126072172655</v>
      </c>
      <c r="D65" s="31" t="n">
        <f aca="false">H$124</f>
        <v>0.9090739313202</v>
      </c>
      <c r="E65" s="28" t="n">
        <v>0</v>
      </c>
      <c r="F65" s="32" t="n">
        <v>0</v>
      </c>
      <c r="G65" s="30" t="n">
        <f aca="false">H$122</f>
        <v>1.5788366113483</v>
      </c>
      <c r="H65" s="30" t="n">
        <f aca="false">H$123</f>
        <v>0.0062781751611</v>
      </c>
      <c r="I65" s="28" t="n">
        <f aca="false">H$125</f>
        <v>3.3796461994503</v>
      </c>
      <c r="J65" s="28" t="n">
        <f aca="false">H$159</f>
        <v>6.19689108258983</v>
      </c>
      <c r="K65" s="29" t="n">
        <f aca="false">SUM($B$65:$I$65)</f>
        <v>10.1253669523522</v>
      </c>
      <c r="L65" s="29" t="n">
        <f aca="false">SUM($B$65:$J$65)</f>
        <v>16.322258034942</v>
      </c>
      <c r="M65" s="42" t="n">
        <f aca="false">$K$65/$K$4-1</f>
        <v>-0.533602114789687</v>
      </c>
      <c r="N65" s="42" t="n">
        <f aca="false">$L$65/$L$4 -1</f>
        <v>-0.300251216413503</v>
      </c>
      <c r="O65" s="0" t="s">
        <v>126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$L$65</f>
        <v>16.322258034942</v>
      </c>
      <c r="AB65" s="15" t="n">
        <v>16.7586685738249</v>
      </c>
    </row>
    <row r="66" customFormat="false" ht="13.8" hidden="false" customHeight="false" outlineLevel="0" collapsed="false">
      <c r="A66" s="0" t="s">
        <v>22</v>
      </c>
      <c r="B66" s="30" t="n">
        <f aca="false">H$111</f>
        <v>12.1376283175813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H$112</f>
        <v>1.3507400807085</v>
      </c>
      <c r="H66" s="28" t="n">
        <f aca="false">H$115</f>
        <v>0.2384105664197</v>
      </c>
      <c r="I66" s="31" t="n">
        <v>0</v>
      </c>
      <c r="J66" s="31"/>
      <c r="K66" s="29" t="n">
        <f aca="false">SUM($B$66:$I$66)</f>
        <v>13.7267789647095</v>
      </c>
      <c r="L66" s="29" t="n">
        <f aca="false">SUM($B$66:$J$66)</f>
        <v>13.7267789647095</v>
      </c>
      <c r="M66" s="42" t="n">
        <f aca="false">$K$66/$K$5-1</f>
        <v>-0.0532490657256128</v>
      </c>
      <c r="N66" s="42" t="n">
        <f aca="false">$L$66/$L$5 -1</f>
        <v>-0.0532490657256128</v>
      </c>
      <c r="O66" s="0" t="s">
        <v>114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$L$66</f>
        <v>13.7267789647095</v>
      </c>
      <c r="AB66" s="15" t="n">
        <v>14.1583777473564</v>
      </c>
    </row>
    <row r="67" customFormat="false" ht="13.8" hidden="false" customHeight="false" outlineLevel="0" collapsed="false">
      <c r="A67" s="0" t="s">
        <v>23</v>
      </c>
      <c r="B67" s="30" t="n">
        <f aca="false">H$116</f>
        <v>9.8502957833769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SUM($B$67:$I$67)</f>
        <v>9.8502957833769</v>
      </c>
      <c r="L67" s="29" t="n">
        <f aca="false">SUM($B$67:$J$67)</f>
        <v>9.8502957833769</v>
      </c>
      <c r="M67" s="42" t="n">
        <f aca="false">$K$67/$K$6-1</f>
        <v>-0.605045608880608</v>
      </c>
      <c r="N67" s="42" t="n">
        <f aca="false">$L$67/$L$6 -1</f>
        <v>-0.605045608880608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$L$67+$L$68+$L$69+$L$70</f>
        <v>83.9524660281366</v>
      </c>
      <c r="AB67" s="15" t="n">
        <v>82.2993773756886</v>
      </c>
    </row>
    <row r="68" customFormat="false" ht="13.8" hidden="false" customHeight="false" outlineLevel="0" collapsed="false">
      <c r="A68" s="0" t="s">
        <v>115</v>
      </c>
      <c r="B68" s="30" t="n">
        <f aca="false">H$86+H$91+H$96+H$126+H$131+H$136</f>
        <v>42.7350471546255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SUM($B$68:$I$68)</f>
        <v>42.7350471546255</v>
      </c>
      <c r="L68" s="29" t="n">
        <f aca="false">SUM($B$68:$J$68)</f>
        <v>42.7350471546255</v>
      </c>
      <c r="M68" s="42" t="n">
        <f aca="false">$K$68/$K$7-1</f>
        <v>-0.0261428142540725</v>
      </c>
      <c r="N68" s="42" t="n">
        <f aca="false">$L$68/$L$7 -1</f>
        <v>-0.0261428142540725</v>
      </c>
      <c r="S68" s="0" t="s">
        <v>118</v>
      </c>
      <c r="T68" s="15" t="n">
        <f aca="false">SUM($T$64:$T$67)</f>
        <v>100.086</v>
      </c>
      <c r="U68" s="15" t="n">
        <f aca="false">SUM($U$64:$U$67)</f>
        <v>13.114</v>
      </c>
      <c r="V68" s="15" t="n">
        <f aca="false">SUM($V$64:$V$67)</f>
        <v>21.58</v>
      </c>
      <c r="W68" s="15" t="n">
        <f aca="false">SUM($W$64:$W$67)</f>
        <v>6.474</v>
      </c>
      <c r="X68" s="15" t="n">
        <f aca="false">SUM($X$64:$X$67)</f>
        <v>8.798</v>
      </c>
      <c r="Y68" s="15" t="n">
        <f aca="false">SUM($Y$64:$Y$67)</f>
        <v>6.308</v>
      </c>
      <c r="Z68" s="15" t="n">
        <f aca="false">SUM($Z$64:$Z$67)</f>
        <v>166.36</v>
      </c>
      <c r="AA68" s="15" t="n">
        <f aca="false">L$71</f>
        <v>168.114622433448</v>
      </c>
      <c r="AB68" s="15" t="n">
        <v>163.780270713838</v>
      </c>
    </row>
    <row r="69" customFormat="false" ht="13.8" hidden="false" customHeight="false" outlineLevel="0" collapsed="false">
      <c r="A69" s="33" t="s">
        <v>21</v>
      </c>
      <c r="C69" s="30" t="n">
        <f aca="false">H$106</f>
        <v>6.363921707716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H$165</f>
        <v>23.5893756359493</v>
      </c>
      <c r="K69" s="29" t="n">
        <f aca="false">SUM($B$69:$I$69)</f>
        <v>6.363921707716</v>
      </c>
      <c r="L69" s="29" t="n">
        <f aca="false">SUM($B$69:$J$69)</f>
        <v>29.9532973436653</v>
      </c>
      <c r="M69" s="42" t="n">
        <f aca="false">$K$69/$K$8-1</f>
        <v>0.0763611482642659</v>
      </c>
      <c r="N69" s="42" t="n">
        <f aca="false">$L$69/$L$8 -1</f>
        <v>0.677473199715913</v>
      </c>
    </row>
    <row r="70" customFormat="false" ht="13.8" hidden="false" customHeight="false" outlineLevel="0" collapsed="false">
      <c r="A70" s="33" t="s">
        <v>116</v>
      </c>
      <c r="B70" s="30" t="n">
        <f aca="false">H$90</f>
        <v>0.4613135918236</v>
      </c>
      <c r="C70" s="27"/>
      <c r="D70" s="31" t="n">
        <v>0</v>
      </c>
      <c r="E70" s="31" t="n">
        <v>0</v>
      </c>
      <c r="F70" s="31" t="n">
        <v>0</v>
      </c>
      <c r="G70" s="31" t="n">
        <f aca="false">H$87</f>
        <v>0.9525121546453</v>
      </c>
      <c r="H70" s="31" t="n">
        <v>0</v>
      </c>
      <c r="I70" s="31" t="n">
        <v>0</v>
      </c>
      <c r="J70" s="31"/>
      <c r="K70" s="29" t="n">
        <f aca="false">SUM($B$70:$I$70)</f>
        <v>1.4138257464689</v>
      </c>
      <c r="L70" s="29" t="n">
        <f aca="false">SUM($B$70:$J$70)</f>
        <v>1.4138257464689</v>
      </c>
      <c r="M70" s="42" t="n">
        <f aca="false">$K$70/$K$9-1</f>
        <v>-0.632197527786099</v>
      </c>
      <c r="N70" s="42" t="n">
        <f aca="false">$L$70/$L$9 -1</f>
        <v>-0.632197527786099</v>
      </c>
      <c r="O70" s="0" t="s">
        <v>127</v>
      </c>
    </row>
    <row r="71" customFormat="false" ht="13.8" hidden="false" customHeight="false" outlineLevel="0" collapsed="false">
      <c r="A71" s="33" t="s">
        <v>118</v>
      </c>
      <c r="B71" s="30" t="n">
        <f aca="false">SUM($B$64:$B$70)</f>
        <v>72.8834610316749</v>
      </c>
      <c r="C71" s="30" t="n">
        <f aca="false">SUM($C$64:$C$70)</f>
        <v>19.0095857510845</v>
      </c>
      <c r="D71" s="30" t="n">
        <f aca="false">SUM($D$64:$D$70)</f>
        <v>11.9069407657391</v>
      </c>
      <c r="E71" s="30" t="n">
        <f aca="false">SUM($E$64:$E$70)</f>
        <v>0</v>
      </c>
      <c r="F71" s="30" t="n">
        <f aca="false">SUM($F$64:$F$70)</f>
        <v>8.5444824818108</v>
      </c>
      <c r="G71" s="30" t="n">
        <f aca="false">SUM($G$64:$G$70)</f>
        <v>7.0298737802179</v>
      </c>
      <c r="H71" s="30" t="n">
        <f aca="false">SUM($H$64:$H$70)</f>
        <v>0.251320455793</v>
      </c>
      <c r="I71" s="30" t="n">
        <f aca="false">SUM($I$64:$I$70)</f>
        <v>5.515766819903</v>
      </c>
      <c r="J71" s="30" t="n">
        <f aca="false">SUM($J$64:$J$70)</f>
        <v>42.9731913472248</v>
      </c>
      <c r="K71" s="29" t="n">
        <f aca="false">SUM($B$71:$I$71)</f>
        <v>125.141431086223</v>
      </c>
      <c r="L71" s="29" t="n">
        <f aca="false">SUM($B$71:$J$71)</f>
        <v>168.114622433448</v>
      </c>
      <c r="M71" s="42" t="n">
        <f aca="false">$K$71/$K$10-1</f>
        <v>-0.430890412380748</v>
      </c>
      <c r="N71" s="42" t="n">
        <f aca="false">$L$71/$L$10 -1</f>
        <v>-0.302826703663682</v>
      </c>
    </row>
    <row r="72" customFormat="false" ht="13.8" hidden="false" customHeight="false" outlineLevel="0" collapsed="false">
      <c r="A72" s="33" t="s">
        <v>119</v>
      </c>
      <c r="B72" s="30" t="n">
        <f aca="false">F$80*11.63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SUM($B$72:$I$72)</f>
        <v>65.4038097722956</v>
      </c>
      <c r="L72" s="29" t="n">
        <f aca="false">SUM($B$72:$J$72)</f>
        <v>65.4038097722956</v>
      </c>
      <c r="M72" s="42" t="n">
        <f aca="false">$K$72/$K$11-1</f>
        <v>1.36285850655065</v>
      </c>
      <c r="N72" s="42" t="n">
        <f aca="false">$L$72/$L$11 -1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r="73" customFormat="false" ht="13.8" hidden="false" customHeight="false" outlineLevel="0" collapsed="false">
      <c r="A73" s="0" t="s">
        <v>112</v>
      </c>
      <c r="B73" s="31" t="n">
        <f aca="false">$B$71+$B$72</f>
        <v>138.28727080397</v>
      </c>
      <c r="C73" s="31" t="n">
        <f aca="false">$C$71+$C$72</f>
        <v>19.0095857510845</v>
      </c>
      <c r="D73" s="31" t="n">
        <f aca="false">$D$71+$D$72</f>
        <v>11.9069407657391</v>
      </c>
      <c r="E73" s="31" t="n">
        <f aca="false">$E$71+$E$72</f>
        <v>0</v>
      </c>
      <c r="F73" s="31" t="n">
        <f aca="false">$F$71+$F$72</f>
        <v>8.5444824818108</v>
      </c>
      <c r="G73" s="31" t="n">
        <f aca="false">$G$71+$G$72</f>
        <v>7.0298737802179</v>
      </c>
      <c r="H73" s="31" t="n">
        <f aca="false">$H$71+$H$72</f>
        <v>0.251320455793</v>
      </c>
      <c r="I73" s="31" t="n">
        <f aca="false">$I$71+$I$72</f>
        <v>5.515766819903</v>
      </c>
      <c r="J73" s="31" t="n">
        <f aca="false">$J$71+$J$72</f>
        <v>42.9731913472248</v>
      </c>
      <c r="K73" s="29" t="n">
        <f aca="false">SUM($B$73:$I$73)</f>
        <v>190.545240858519</v>
      </c>
      <c r="L73" s="29" t="n">
        <f aca="false">SUM($B$73:$J$73)</f>
        <v>233.518432205744</v>
      </c>
      <c r="M73" s="42" t="n">
        <f aca="false">$K$73/$K$12-1</f>
        <v>-0.230337355672374</v>
      </c>
      <c r="N73" s="42" t="n">
        <f aca="false">$L$73/$L$12 -1</f>
        <v>-0.131312216915557</v>
      </c>
      <c r="T73" s="31"/>
      <c r="U73" s="31"/>
      <c r="V73" s="31"/>
      <c r="W73" s="31"/>
      <c r="X73" s="31"/>
      <c r="Y73" s="31"/>
      <c r="Z73" s="35"/>
    </row>
    <row r="74" customFormat="false" ht="13.8" hidden="false" customHeight="false" outlineLevel="0" collapsed="false">
      <c r="A74" s="0" t="s">
        <v>120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r="75" customFormat="false" ht="13.8" hidden="false" customHeight="false" outlineLevel="0" collapsed="false">
      <c r="A75" s="36" t="s">
        <v>121</v>
      </c>
      <c r="B75" s="26" t="n">
        <f aca="false">B$73/$L73</f>
        <v>0.592189959044137</v>
      </c>
      <c r="C75" s="26" t="n">
        <f aca="false">C$73/$L73</f>
        <v>0.0814050761283627</v>
      </c>
      <c r="D75" s="26" t="n">
        <f aca="false">D$73/$L73</f>
        <v>0.0509892973041562</v>
      </c>
      <c r="E75" s="26" t="n">
        <f aca="false">E$73/$L73</f>
        <v>0</v>
      </c>
      <c r="F75" s="26" t="n">
        <f aca="false">F$73/$L73</f>
        <v>0.036590184342633</v>
      </c>
      <c r="G75" s="26" t="n">
        <f aca="false">G$73/$L73</f>
        <v>0.0301041494404355</v>
      </c>
      <c r="H75" s="26" t="n">
        <f aca="false">H$73/$L73</f>
        <v>0.00107623391189768</v>
      </c>
      <c r="I75" s="26" t="n">
        <f aca="false">I$73/$L73</f>
        <v>0.0236202631535453</v>
      </c>
      <c r="J75" s="26" t="n">
        <f aca="false">J$73/$L73</f>
        <v>0.184024836674832</v>
      </c>
      <c r="K75" s="26"/>
      <c r="L75" s="26" t="n">
        <f aca="false">L$73/$L73</f>
        <v>1</v>
      </c>
      <c r="R75" s="36"/>
      <c r="S75" s="26"/>
      <c r="T75" s="26"/>
      <c r="U75" s="26"/>
      <c r="V75" s="26"/>
      <c r="W75" s="26"/>
      <c r="X75" s="26"/>
      <c r="Y75" s="37"/>
    </row>
    <row r="76" customFormat="false" ht="13.8" hidden="false" customHeight="false" outlineLevel="0" collapsed="false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r="78" s="48" customFormat="true" ht="12.8" hidden="false" customHeight="false" outlineLevel="0" collapsed="false">
      <c r="A78" s="48" t="s">
        <v>136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r="83" s="49" customFormat="true" ht="12.8" hidden="false" customHeight="false" outlineLevel="0" collapsed="false">
      <c r="A83" s="49" t="s">
        <v>138</v>
      </c>
    </row>
    <row r="85" customFormat="false" ht="13.4" hidden="false" customHeight="false" outlineLevel="0" collapsed="false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r="86" customFormat="false" ht="13.4" hidden="false" customHeight="false" outlineLevel="0" collapsed="false">
      <c r="A86" s="51" t="str">
        <f aca="false">Conso_energie_usage!B$2</f>
        <v>Autre</v>
      </c>
      <c r="B86" s="51" t="str">
        <f aca="false">Conso_energie_usage!C$2</f>
        <v>Electricité</v>
      </c>
      <c r="C86" s="51" t="n">
        <f aca="false">Conso_energie_usage!D$2</f>
        <v>6.0791570898897</v>
      </c>
      <c r="D86" s="51" t="n">
        <f aca="false">Conso_energie_usage!E$2</f>
        <v>8.8789881443405</v>
      </c>
      <c r="E86" s="51" t="n">
        <f aca="false">Conso_energie_usage!F$2</f>
        <v>10.6077641841127</v>
      </c>
      <c r="F86" s="51" t="n">
        <f aca="false">Conso_energie_usage!G$2</f>
        <v>11.4793883784944</v>
      </c>
      <c r="G86" s="51" t="n">
        <f aca="false">Conso_energie_usage!H$2</f>
        <v>12.1456213773509</v>
      </c>
      <c r="H86" s="51" t="n">
        <f aca="false">Conso_energie_usage!I$2</f>
        <v>12.985770985192</v>
      </c>
      <c r="J86" s="4" t="s">
        <v>12</v>
      </c>
      <c r="K86" s="0" t="n">
        <f aca="false">SUMIFS($C86:$C140,A$86:A$140,J86)</f>
        <v>15.303179490221</v>
      </c>
      <c r="L86" s="0" t="n">
        <f aca="false">SUMIFS($D86:$D140,A$86:A$140,J86)</f>
        <v>16.1290784777042</v>
      </c>
      <c r="M86" s="0" t="n">
        <f aca="false">SUMIFS($E86:$E140,A$86:A$140,J86)</f>
        <v>16.6146983402566</v>
      </c>
      <c r="N86" s="0" t="n">
        <f aca="false">SUMIFS($F86:$F140,A$86:A$140,J86)</f>
        <v>16.3873862057659</v>
      </c>
      <c r="O86" s="0" t="n">
        <f aca="false">SUMIFS($G86:$G140,A$86:A$140,J86)</f>
        <v>16.1811013473199</v>
      </c>
      <c r="P86" s="0" t="n">
        <f aca="false">SUMIFS($H86:$H140,A$86:A$140,J86)</f>
        <v>15.1008193226377</v>
      </c>
    </row>
    <row r="87" customFormat="false" ht="13.4" hidden="false" customHeight="false" outlineLevel="0" collapsed="false">
      <c r="A87" s="51" t="str">
        <f aca="false">Conso_energie_usage!B$3</f>
        <v>Autre</v>
      </c>
      <c r="B87" s="51" t="str">
        <f aca="false">Conso_energie_usage!C$3</f>
        <v>Gaz</v>
      </c>
      <c r="C87" s="51" t="n">
        <f aca="false">Conso_energie_usage!D$3</f>
        <v>3.0083180403482</v>
      </c>
      <c r="D87" s="51" t="n">
        <f aca="false">Conso_energie_usage!E$3</f>
        <v>2.5572921398258</v>
      </c>
      <c r="E87" s="51" t="n">
        <f aca="false">Conso_energie_usage!F$3</f>
        <v>2.2363986020467</v>
      </c>
      <c r="F87" s="51" t="n">
        <f aca="false">Conso_energie_usage!G$3</f>
        <v>1.9118460741388</v>
      </c>
      <c r="G87" s="51" t="n">
        <f aca="false">Conso_energie_usage!H$3</f>
        <v>1.6393666776728</v>
      </c>
      <c r="H87" s="51" t="n">
        <f aca="false">Conso_energie_usage!I$3</f>
        <v>0.9525121546453</v>
      </c>
      <c r="J87" s="4" t="s">
        <v>15</v>
      </c>
      <c r="K87" s="0" t="n">
        <f aca="false">SUMIFS($C86:$C140,A$86:A$140,J87)</f>
        <v>4.9206550760369</v>
      </c>
      <c r="L87" s="0" t="n">
        <f aca="false">SUMIFS($D86:$D140,A$86:A$140,J87)</f>
        <v>5.6600964163622</v>
      </c>
      <c r="M87" s="0" t="n">
        <f aca="false">SUMIFS($E86:$E140,A$86:A$140,J87)</f>
        <v>5.6691996965095</v>
      </c>
      <c r="N87" s="0" t="n">
        <f aca="false">SUMIFS($F86:$F140,A$86:A$140,J87)</f>
        <v>5.5878377567726</v>
      </c>
      <c r="O87" s="0" t="n">
        <f aca="false">SUMIFS($G86:$G140,A$86:A$140,J87)</f>
        <v>5.4074692817702</v>
      </c>
      <c r="P87" s="0" t="n">
        <f aca="false">SUMIFS($H86:$H140,A$86:A$140,J87)</f>
        <v>3.9366458526734</v>
      </c>
    </row>
    <row r="88" customFormat="false" ht="13.4" hidden="false" customHeight="false" outlineLevel="0" collapsed="false">
      <c r="A88" s="51" t="str">
        <f aca="false">Conso_energie_usage!B$4</f>
        <v>Autre</v>
      </c>
      <c r="B88" s="51" t="str">
        <f aca="false">Conso_energie_usage!C$4</f>
        <v>Fioul</v>
      </c>
      <c r="C88" s="51" t="n">
        <f aca="false">Conso_energie_usage!D$4</f>
        <v>4.7065148885455</v>
      </c>
      <c r="D88" s="51" t="n">
        <f aca="false">Conso_energie_usage!E$4</f>
        <v>3.4061092476502</v>
      </c>
      <c r="E88" s="51" t="n">
        <f aca="false">Conso_energie_usage!F$4</f>
        <v>2.6453675872142</v>
      </c>
      <c r="F88" s="51" t="n">
        <f aca="false">Conso_energie_usage!G$4</f>
        <v>2.0369194967926</v>
      </c>
      <c r="G88" s="51" t="n">
        <f aca="false">Conso_energie_usage!H$4</f>
        <v>1.5762300488261</v>
      </c>
      <c r="H88" s="51" t="n">
        <f aca="false">Conso_energie_usage!I$4</f>
        <v>0.7012225909768</v>
      </c>
      <c r="J88" s="4" t="s">
        <v>17</v>
      </c>
      <c r="K88" s="0" t="n">
        <f aca="false">SUMIFS($C86:$C140,A$86:A$140,J88)</f>
        <v>9.1684083833807</v>
      </c>
      <c r="L88" s="0" t="n">
        <f aca="false">SUMIFS($D86:$D140,A$86:A$140,J88)</f>
        <v>10.5406315772707</v>
      </c>
      <c r="M88" s="0" t="n">
        <f aca="false">SUMIFS($E86:$E140,A$86:A$140,J88)</f>
        <v>11.4746897578771</v>
      </c>
      <c r="N88" s="0" t="n">
        <f aca="false">SUMIFS($F86:$F140,A$86:A$140,J88)</f>
        <v>10.6625264996225</v>
      </c>
      <c r="O88" s="0" t="n">
        <f aca="false">SUMIFS($G86:$G140,A$86:A$140,J88)</f>
        <v>9.9237793126731</v>
      </c>
      <c r="P88" s="0" t="n">
        <f aca="false">SUMIFS($H86:$H140,A$86:A$140,J88)</f>
        <v>8.0939664660082</v>
      </c>
    </row>
    <row r="89" customFormat="false" ht="13.4" hidden="false" customHeight="false" outlineLevel="0" collapsed="false">
      <c r="A89" s="51" t="str">
        <f aca="false">Conso_energie_usage!B$5</f>
        <v>Autre</v>
      </c>
      <c r="B89" s="51" t="str">
        <f aca="false">Conso_energie_usage!C$5</f>
        <v>Urbain</v>
      </c>
      <c r="C89" s="51" t="n">
        <f aca="false">Conso_energie_usage!D$5</f>
        <v>0</v>
      </c>
      <c r="D89" s="51" t="n">
        <f aca="false">Conso_energie_usage!E$5</f>
        <v>0</v>
      </c>
      <c r="E89" s="51" t="n">
        <f aca="false">Conso_energie_usage!F$5</f>
        <v>0</v>
      </c>
      <c r="F89" s="51" t="n">
        <f aca="false">Conso_energie_usage!G$5</f>
        <v>0</v>
      </c>
      <c r="G89" s="51" t="n">
        <f aca="false">Conso_energie_usage!H$5</f>
        <v>0</v>
      </c>
      <c r="H89" s="51" t="n">
        <f aca="false">Conso_energie_usage!I$5</f>
        <v>0</v>
      </c>
      <c r="J89" s="4" t="s">
        <v>19</v>
      </c>
      <c r="K89" s="0" t="n">
        <f aca="false">SUMIFS($C86:$C140,A$86:A$140,J89)</f>
        <v>111.71019013645</v>
      </c>
      <c r="L89" s="0" t="n">
        <f aca="false">SUMIFS($D86:$D140,A$86:A$140,J89)</f>
        <v>105.102307196049</v>
      </c>
      <c r="M89" s="0" t="n">
        <f aca="false">SUMIFS($E86:$E140,A$86:A$140,J89)</f>
        <v>90.5343526271554</v>
      </c>
      <c r="N89" s="0" t="n">
        <f aca="false">SUMIFS($F86:$F140,A$86:A$140,J89)</f>
        <v>76.5000427708329</v>
      </c>
      <c r="O89" s="0" t="n">
        <f aca="false">SUMIFS($G86:$G140,A$86:A$140,J89)</f>
        <v>62.5525594262579</v>
      </c>
      <c r="P89" s="0" t="n">
        <f aca="false">SUMIFS($H86:$H140,A$86:A$140,J89)</f>
        <v>40.9261947769741</v>
      </c>
    </row>
    <row r="90" customFormat="false" ht="14.9" hidden="false" customHeight="false" outlineLevel="0" collapsed="false">
      <c r="A90" s="51" t="str">
        <f aca="false">Conso_energie_usage!B$6</f>
        <v>Autre</v>
      </c>
      <c r="B90" s="51" t="str">
        <f aca="false">Conso_energie_usage!C$6</f>
        <v>Autres</v>
      </c>
      <c r="C90" s="51" t="n">
        <f aca="false">Conso_energie_usage!D$6</f>
        <v>1.5091894714376</v>
      </c>
      <c r="D90" s="51" t="n">
        <f aca="false">Conso_energie_usage!E$6</f>
        <v>1.2866889458877</v>
      </c>
      <c r="E90" s="51" t="n">
        <f aca="false">Conso_energie_usage!F$6</f>
        <v>1.125167966883</v>
      </c>
      <c r="F90" s="51" t="n">
        <f aca="false">Conso_energie_usage!G$6</f>
        <v>0.9592322563401</v>
      </c>
      <c r="G90" s="51" t="n">
        <f aca="false">Conso_energie_usage!H$6</f>
        <v>0.8198832434701</v>
      </c>
      <c r="H90" s="51" t="n">
        <f aca="false">Conso_energie_usage!I$6</f>
        <v>0.4613135918236</v>
      </c>
      <c r="J90" s="4" t="s">
        <v>21</v>
      </c>
      <c r="K90" s="0" t="n">
        <f aca="false">SUMIFS($C86:$C140,A$86:A$140,J90)</f>
        <v>5.4238186881371</v>
      </c>
      <c r="L90" s="0" t="n">
        <f aca="false">SUMIFS($D86:$D140,A$86:A$140,J90)</f>
        <v>5.9124409293093</v>
      </c>
      <c r="M90" s="0" t="n">
        <f aca="false">SUMIFS($E86:$E140,A$86:A$140,J90)</f>
        <v>6.1480968498464</v>
      </c>
      <c r="N90" s="0" t="n">
        <f aca="false">SUMIFS($F86:$F140,A$86:A$140,J90)</f>
        <v>6.0012084422433</v>
      </c>
      <c r="O90" s="0" t="n">
        <f aca="false">SUMIFS($G86:$G140,A$86:A$140,J90)</f>
        <v>6.0864270108956</v>
      </c>
      <c r="P90" s="0" t="n">
        <f aca="false">SUMIFS($H86:$H140,A$86:A$140,J90)</f>
        <v>6.363921707716</v>
      </c>
    </row>
    <row r="91" customFormat="false" ht="13.4" hidden="false" customHeight="false" outlineLevel="0" collapsed="false">
      <c r="A91" s="51" t="str">
        <f aca="false">Conso_energie_usage!B$7</f>
        <v>Auxiliaires</v>
      </c>
      <c r="B91" s="51" t="str">
        <f aca="false">Conso_energie_usage!C$7</f>
        <v>Electricité</v>
      </c>
      <c r="C91" s="51" t="n">
        <f aca="false">Conso_energie_usage!D$7</f>
        <v>4.9206550760369</v>
      </c>
      <c r="D91" s="51" t="n">
        <f aca="false">Conso_energie_usage!E$7</f>
        <v>5.6600964163622</v>
      </c>
      <c r="E91" s="51" t="n">
        <f aca="false">Conso_energie_usage!F$7</f>
        <v>5.6691996965095</v>
      </c>
      <c r="F91" s="51" t="n">
        <f aca="false">Conso_energie_usage!G$7</f>
        <v>5.5878377567726</v>
      </c>
      <c r="G91" s="51" t="n">
        <f aca="false">Conso_energie_usage!H$7</f>
        <v>5.4074692817702</v>
      </c>
      <c r="H91" s="51" t="n">
        <f aca="false">Conso_energie_usage!I$7</f>
        <v>3.9366458526734</v>
      </c>
      <c r="J91" s="4" t="s">
        <v>22</v>
      </c>
      <c r="K91" s="0" t="n">
        <f aca="false">SUMIFS($C86:$C140,A$86:A$140,J91)</f>
        <v>13.7919529816168</v>
      </c>
      <c r="L91" s="0" t="n">
        <f aca="false">SUMIFS($D86:$D140,A$86:A$140,J91)</f>
        <v>14.4988280103785</v>
      </c>
      <c r="M91" s="0" t="n">
        <f aca="false">SUMIFS($E86:$E140,A$86:A$140,J91)</f>
        <v>15.2452477865593</v>
      </c>
      <c r="N91" s="0" t="n">
        <f aca="false">SUMIFS($F86:$F140,A$86:A$140,J91)</f>
        <v>15.1231363004055</v>
      </c>
      <c r="O91" s="0" t="n">
        <f aca="false">SUMIFS($G86:$G140,A$86:A$140,J91)</f>
        <v>15.0111992600855</v>
      </c>
      <c r="P91" s="0" t="n">
        <f aca="false">SUMIFS($H86:$H140,A$86:A$140,J91)</f>
        <v>13.7267789647095</v>
      </c>
    </row>
    <row r="92" customFormat="false" ht="13.4" hidden="false" customHeight="false" outlineLevel="0" collapsed="false">
      <c r="A92" s="51" t="str">
        <f aca="false">Conso_energie_usage!B$8</f>
        <v>Auxiliaires</v>
      </c>
      <c r="B92" s="51" t="str">
        <f aca="false">Conso_energie_usage!C$8</f>
        <v>Gaz</v>
      </c>
      <c r="C92" s="51" t="n">
        <f aca="false">Conso_energie_usage!D$8</f>
        <v>0</v>
      </c>
      <c r="D92" s="51" t="n">
        <f aca="false">Conso_energie_usage!E$8</f>
        <v>0</v>
      </c>
      <c r="E92" s="51" t="n">
        <f aca="false">Conso_energie_usage!F$8</f>
        <v>0</v>
      </c>
      <c r="F92" s="51" t="n">
        <f aca="false">Conso_energie_usage!G$8</f>
        <v>0</v>
      </c>
      <c r="G92" s="51" t="n">
        <f aca="false">Conso_energie_usage!H$8</f>
        <v>0</v>
      </c>
      <c r="H92" s="51" t="n">
        <f aca="false">Conso_energie_usage!I$8</f>
        <v>0</v>
      </c>
      <c r="J92" s="4" t="s">
        <v>23</v>
      </c>
      <c r="K92" s="0" t="n">
        <f aca="false">SUMIFS($C86:$C140,A$86:A$140,J92)</f>
        <v>24.6721905629085</v>
      </c>
      <c r="L92" s="0" t="n">
        <f aca="false">SUMIFS($D86:$D140,A$86:A$140,J92)</f>
        <v>24.9403374284785</v>
      </c>
      <c r="M92" s="0" t="n">
        <f aca="false">SUMIFS($E86:$E140,A$86:A$140,J92)</f>
        <v>23.3886700198812</v>
      </c>
      <c r="N92" s="0" t="n">
        <f aca="false">SUMIFS($F86:$F140,A$86:A$140,J92)</f>
        <v>19.3754339448</v>
      </c>
      <c r="O92" s="0" t="n">
        <f aca="false">SUMIFS($G86:$G140,A$86:A$140,J92)</f>
        <v>15.2848147751247</v>
      </c>
      <c r="P92" s="0" t="n">
        <f aca="false">SUMIFS($H86:$H140,A$86:A$140,J92)</f>
        <v>9.8502957833769</v>
      </c>
    </row>
    <row r="93" customFormat="false" ht="13.4" hidden="false" customHeight="false" outlineLevel="0" collapsed="false">
      <c r="A93" s="51" t="str">
        <f aca="false">Conso_energie_usage!B$9</f>
        <v>Auxiliaires</v>
      </c>
      <c r="B93" s="51" t="str">
        <f aca="false">Conso_energie_usage!C$9</f>
        <v>Fioul</v>
      </c>
      <c r="C93" s="51" t="n">
        <f aca="false">Conso_energie_usage!D$9</f>
        <v>0</v>
      </c>
      <c r="D93" s="51" t="n">
        <f aca="false">Conso_energie_usage!E$9</f>
        <v>0</v>
      </c>
      <c r="E93" s="51" t="n">
        <f aca="false">Conso_energie_usage!F$9</f>
        <v>0</v>
      </c>
      <c r="F93" s="51" t="n">
        <f aca="false">Conso_energie_usage!G$9</f>
        <v>0</v>
      </c>
      <c r="G93" s="51" t="n">
        <f aca="false">Conso_energie_usage!H$9</f>
        <v>0</v>
      </c>
      <c r="H93" s="51" t="n">
        <f aca="false">Conso_energie_usage!I$9</f>
        <v>0</v>
      </c>
      <c r="J93" s="4" t="s">
        <v>24</v>
      </c>
      <c r="K93" s="0" t="n">
        <f aca="false">SUMIFS($C86:$C140,A$86:A$140,J93)</f>
        <v>21.7172314310581</v>
      </c>
      <c r="L93" s="0" t="n">
        <f aca="false">SUMIFS($D86:$D140,A$86:A$140,J93)</f>
        <v>21.7097188332798</v>
      </c>
      <c r="M93" s="0" t="n">
        <f aca="false">SUMIFS($E86:$E140,A$86:A$140,J93)</f>
        <v>20.5677325848954</v>
      </c>
      <c r="N93" s="0" t="n">
        <f aca="false">SUMIFS($F86:$F140,A$86:A$140,J93)</f>
        <v>18.4803421506244</v>
      </c>
      <c r="O93" s="0" t="n">
        <f aca="false">SUMIFS($G86:$G140,A$86:A$140,J93)</f>
        <v>16.9729801902812</v>
      </c>
      <c r="P93" s="0" t="n">
        <f aca="false">SUMIFS($H86:$H140,A$86:A$140,J93)</f>
        <v>10.6846874511105</v>
      </c>
    </row>
    <row r="94" customFormat="false" ht="25.35" hidden="false" customHeight="false" outlineLevel="0" collapsed="false">
      <c r="A94" s="51" t="str">
        <f aca="false">Conso_energie_usage!B$10</f>
        <v>Auxiliaires</v>
      </c>
      <c r="B94" s="51" t="str">
        <f aca="false">Conso_energie_usage!C$10</f>
        <v>Urbain</v>
      </c>
      <c r="C94" s="51" t="n">
        <f aca="false">Conso_energie_usage!D$10</f>
        <v>0</v>
      </c>
      <c r="D94" s="51" t="n">
        <f aca="false">Conso_energie_usage!E$10</f>
        <v>0</v>
      </c>
      <c r="E94" s="51" t="n">
        <f aca="false">Conso_energie_usage!F$10</f>
        <v>0</v>
      </c>
      <c r="F94" s="51" t="n">
        <f aca="false">Conso_energie_usage!G$10</f>
        <v>0</v>
      </c>
      <c r="G94" s="51" t="n">
        <f aca="false">Conso_energie_usage!H$10</f>
        <v>0</v>
      </c>
      <c r="H94" s="51" t="n">
        <f aca="false">Conso_energie_usage!I$10</f>
        <v>0</v>
      </c>
      <c r="J94" s="4" t="s">
        <v>25</v>
      </c>
      <c r="K94" s="0" t="n">
        <f aca="false">SUMIFS($C86:$C140,A$86:A$140,J94)</f>
        <v>7.8370158116684</v>
      </c>
      <c r="L94" s="0" t="n">
        <f aca="false">SUMIFS($D86:$D140,A$86:A$140,J94)</f>
        <v>7.6079977936854</v>
      </c>
      <c r="M94" s="0" t="n">
        <f aca="false">SUMIFS($E86:$E140,A$86:A$140,J94)</f>
        <v>7.3344481543287</v>
      </c>
      <c r="N94" s="0" t="n">
        <f aca="false">SUMIFS($F86:$F140,A$86:A$140,J94)</f>
        <v>6.9438442457981</v>
      </c>
      <c r="O94" s="0" t="n">
        <f aca="false">SUMIFS($G86:$G140,A$86:A$140,J94)</f>
        <v>6.5873061799614</v>
      </c>
      <c r="P94" s="0" t="n">
        <f aca="false">SUMIFS($H86:$H140,A$86:A$140,J94)</f>
        <v>5.4819014135902</v>
      </c>
    </row>
    <row r="95" customFormat="false" ht="13.4" hidden="false" customHeight="false" outlineLevel="0" collapsed="false">
      <c r="A95" s="51" t="str">
        <f aca="false">Conso_energie_usage!B$11</f>
        <v>Auxiliaires</v>
      </c>
      <c r="B95" s="51" t="str">
        <f aca="false">Conso_energie_usage!C$11</f>
        <v>Autres</v>
      </c>
      <c r="C95" s="51" t="n">
        <f aca="false">Conso_energie_usage!D$11</f>
        <v>0</v>
      </c>
      <c r="D95" s="51" t="n">
        <f aca="false">Conso_energie_usage!E$11</f>
        <v>0</v>
      </c>
      <c r="E95" s="51" t="n">
        <f aca="false">Conso_energie_usage!F$11</f>
        <v>0</v>
      </c>
      <c r="F95" s="51" t="n">
        <f aca="false">Conso_energie_usage!G$11</f>
        <v>0</v>
      </c>
      <c r="G95" s="51" t="n">
        <f aca="false">Conso_energie_usage!H$11</f>
        <v>0</v>
      </c>
      <c r="H95" s="51" t="n">
        <f aca="false">Conso_energie_usage!I$11</f>
        <v>0</v>
      </c>
      <c r="J95" s="4" t="s">
        <v>26</v>
      </c>
      <c r="K95" s="0" t="n">
        <f aca="false">SUMIFS($C86:$C140,A$86:A$140,J95)</f>
        <v>4.0699795790205</v>
      </c>
      <c r="L95" s="0" t="n">
        <f aca="false">SUMIFS($D86:$D140,A$86:A$140,J95)</f>
        <v>4.2312854776799</v>
      </c>
      <c r="M95" s="0" t="n">
        <f aca="false">SUMIFS($E86:$E140,A$86:A$140,J95)</f>
        <v>4.3512097215559</v>
      </c>
      <c r="N95" s="0" t="n">
        <f aca="false">SUMIFS($F86:$F140,A$86:A$140,J95)</f>
        <v>4.2660003574817</v>
      </c>
      <c r="O95" s="0" t="n">
        <f aca="false">SUMIFS($G86:$G140,A$86:A$140,J95)</f>
        <v>4.1864223506186</v>
      </c>
      <c r="P95" s="0" t="n">
        <f aca="false">SUMIFS($H86:$H140,A$86:A$140,J95)</f>
        <v>3.8561324216879</v>
      </c>
    </row>
    <row r="96" customFormat="false" ht="13.4" hidden="false" customHeight="false" outlineLevel="0" collapsed="false">
      <c r="A96" s="51" t="str">
        <f aca="false">Conso_energie_usage!B$12</f>
        <v>Bureautique</v>
      </c>
      <c r="B96" s="51" t="str">
        <f aca="false">Conso_energie_usage!C$12</f>
        <v>Electricité</v>
      </c>
      <c r="C96" s="51" t="n">
        <f aca="false">Conso_energie_usage!D$12</f>
        <v>9.1684083833807</v>
      </c>
      <c r="D96" s="51" t="n">
        <f aca="false">Conso_energie_usage!E$12</f>
        <v>10.5406315772707</v>
      </c>
      <c r="E96" s="51" t="n">
        <f aca="false">Conso_energie_usage!F$12</f>
        <v>11.4746897578771</v>
      </c>
      <c r="F96" s="51" t="n">
        <f aca="false">Conso_energie_usage!G$12</f>
        <v>10.6625264996225</v>
      </c>
      <c r="G96" s="51" t="n">
        <f aca="false">Conso_energie_usage!H$12</f>
        <v>9.9237793126731</v>
      </c>
      <c r="H96" s="51" t="n">
        <f aca="false">Conso_energie_usage!I$12</f>
        <v>8.0939664660082</v>
      </c>
      <c r="J96" s="4" t="s">
        <v>27</v>
      </c>
      <c r="K96" s="0" t="n">
        <f aca="false">SUMIFS($C86:$C140,A$86:A$140,J96)</f>
        <v>6.5991087150315</v>
      </c>
      <c r="L96" s="0" t="n">
        <f aca="false">SUMIFS($D86:$D140,A$86:A$140,J96)</f>
        <v>6.9632533276399</v>
      </c>
      <c r="M96" s="0" t="n">
        <f aca="false">SUMIFS($E86:$E140,A$86:A$140,J96)</f>
        <v>7.2438170909349</v>
      </c>
      <c r="N96" s="0" t="n">
        <f aca="false">SUMIFS($F86:$F140,A$86:A$140,J96)</f>
        <v>7.4490605134832</v>
      </c>
      <c r="O96" s="0" t="n">
        <f aca="false">SUMIFS($G86:$G140,A$86:A$140,J96)</f>
        <v>7.7028247401887</v>
      </c>
      <c r="P96" s="0" t="n">
        <f aca="false">SUMIFS($H86:$H140,A$86:A$140,J96)</f>
        <v>8.3806300154738</v>
      </c>
    </row>
    <row r="97" customFormat="false" ht="13.4" hidden="false" customHeight="false" outlineLevel="0" collapsed="false">
      <c r="A97" s="51" t="str">
        <f aca="false">Conso_energie_usage!B$13</f>
        <v>Bureautique</v>
      </c>
      <c r="B97" s="51" t="str">
        <f aca="false">Conso_energie_usage!C$13</f>
        <v>Gaz</v>
      </c>
      <c r="C97" s="51" t="n">
        <f aca="false">Conso_energie_usage!D$13</f>
        <v>0</v>
      </c>
      <c r="D97" s="51" t="n">
        <f aca="false">Conso_energie_usage!E$13</f>
        <v>0</v>
      </c>
      <c r="E97" s="51" t="n">
        <f aca="false">Conso_energie_usage!F$13</f>
        <v>0</v>
      </c>
      <c r="F97" s="51" t="n">
        <f aca="false">Conso_energie_usage!G$13</f>
        <v>0</v>
      </c>
      <c r="G97" s="51" t="n">
        <f aca="false">Conso_energie_usage!H$13</f>
        <v>0</v>
      </c>
      <c r="H97" s="51" t="n">
        <f aca="false">Conso_energie_usage!I$13</f>
        <v>0</v>
      </c>
    </row>
    <row r="98" customFormat="false" ht="13.4" hidden="false" customHeight="false" outlineLevel="0" collapsed="false">
      <c r="A98" s="51" t="str">
        <f aca="false">Conso_energie_usage!B$14</f>
        <v>Bureautique</v>
      </c>
      <c r="B98" s="51" t="str">
        <f aca="false">Conso_energie_usage!C$14</f>
        <v>Fioul</v>
      </c>
      <c r="C98" s="51" t="n">
        <f aca="false">Conso_energie_usage!D$14</f>
        <v>0</v>
      </c>
      <c r="D98" s="51" t="n">
        <f aca="false">Conso_energie_usage!E$14</f>
        <v>0</v>
      </c>
      <c r="E98" s="51" t="n">
        <f aca="false">Conso_energie_usage!F$14</f>
        <v>0</v>
      </c>
      <c r="F98" s="51" t="n">
        <f aca="false">Conso_energie_usage!G$14</f>
        <v>0</v>
      </c>
      <c r="G98" s="51" t="n">
        <f aca="false">Conso_energie_usage!H$14</f>
        <v>0</v>
      </c>
      <c r="H98" s="51" t="n">
        <f aca="false">Conso_energie_usage!I$14</f>
        <v>0</v>
      </c>
    </row>
    <row r="99" customFormat="false" ht="13.4" hidden="false" customHeight="false" outlineLevel="0" collapsed="false">
      <c r="A99" s="51" t="str">
        <f aca="false">Conso_energie_usage!B$15</f>
        <v>Bureautique</v>
      </c>
      <c r="B99" s="51" t="str">
        <f aca="false">Conso_energie_usage!C$15</f>
        <v>Urbain</v>
      </c>
      <c r="C99" s="51" t="n">
        <f aca="false">Conso_energie_usage!D$15</f>
        <v>0</v>
      </c>
      <c r="D99" s="51" t="n">
        <f aca="false">Conso_energie_usage!E$15</f>
        <v>0</v>
      </c>
      <c r="E99" s="51" t="n">
        <f aca="false">Conso_energie_usage!F$15</f>
        <v>0</v>
      </c>
      <c r="F99" s="51" t="n">
        <f aca="false">Conso_energie_usage!G$15</f>
        <v>0</v>
      </c>
      <c r="G99" s="51" t="n">
        <f aca="false">Conso_energie_usage!H$15</f>
        <v>0</v>
      </c>
      <c r="H99" s="51" t="n">
        <f aca="false">Conso_energie_usage!I$15</f>
        <v>0</v>
      </c>
    </row>
    <row r="100" customFormat="false" ht="13.4" hidden="false" customHeight="false" outlineLevel="0" collapsed="false">
      <c r="A100" s="51" t="str">
        <f aca="false">Conso_energie_usage!B$16</f>
        <v>Bureautique</v>
      </c>
      <c r="B100" s="51" t="str">
        <f aca="false">Conso_energie_usage!C$16</f>
        <v>Autres</v>
      </c>
      <c r="C100" s="51" t="n">
        <f aca="false">Conso_energie_usage!D$16</f>
        <v>0</v>
      </c>
      <c r="D100" s="51" t="n">
        <f aca="false">Conso_energie_usage!E$16</f>
        <v>0</v>
      </c>
      <c r="E100" s="51" t="n">
        <f aca="false">Conso_energie_usage!F$16</f>
        <v>0</v>
      </c>
      <c r="F100" s="51" t="n">
        <f aca="false">Conso_energie_usage!G$16</f>
        <v>0</v>
      </c>
      <c r="G100" s="51" t="n">
        <f aca="false">Conso_energie_usage!H$16</f>
        <v>0</v>
      </c>
      <c r="H100" s="51" t="n">
        <f aca="false">Conso_energie_usage!I$16</f>
        <v>0</v>
      </c>
    </row>
    <row r="101" customFormat="false" ht="13.4" hidden="false" customHeight="false" outlineLevel="0" collapsed="false">
      <c r="A101" s="51" t="str">
        <f aca="false">Conso_energie_usage!B$17</f>
        <v>Chauffage</v>
      </c>
      <c r="B101" s="51" t="str">
        <f aca="false">Conso_energie_usage!C$17</f>
        <v>Electricité</v>
      </c>
      <c r="C101" s="51" t="n">
        <f aca="false">Conso_energie_usage!D$17</f>
        <v>18.1231218519064</v>
      </c>
      <c r="D101" s="51" t="n">
        <f aca="false">Conso_energie_usage!E$17</f>
        <v>17.7260878248574</v>
      </c>
      <c r="E101" s="51" t="n">
        <f aca="false">Conso_energie_usage!F$17</f>
        <v>16.0287533567479</v>
      </c>
      <c r="F101" s="51" t="n">
        <f aca="false">Conso_energie_usage!G$17</f>
        <v>15.5427004737055</v>
      </c>
      <c r="G101" s="51" t="n">
        <f aca="false">Conso_energie_usage!H$17</f>
        <v>15.8914788208745</v>
      </c>
      <c r="H101" s="51" t="n">
        <f aca="false">Conso_energie_usage!I$17</f>
        <v>16.0933081925637</v>
      </c>
    </row>
    <row r="102" customFormat="false" ht="13.4" hidden="false" customHeight="false" outlineLevel="0" collapsed="false">
      <c r="A102" s="51" t="str">
        <f aca="false">Conso_energie_usage!B$18</f>
        <v>Chauffage</v>
      </c>
      <c r="B102" s="51" t="str">
        <f aca="false">Conso_energie_usage!C$18</f>
        <v>Gaz</v>
      </c>
      <c r="C102" s="51" t="n">
        <f aca="false">Conso_energie_usage!D$18</f>
        <v>53.814126684671</v>
      </c>
      <c r="D102" s="51" t="n">
        <f aca="false">Conso_energie_usage!E$18</f>
        <v>55.33340385698</v>
      </c>
      <c r="E102" s="51" t="n">
        <f aca="false">Conso_energie_usage!F$18</f>
        <v>49.4949152742869</v>
      </c>
      <c r="F102" s="51" t="n">
        <f aca="false">Conso_energie_usage!G$18</f>
        <v>40.9901020887386</v>
      </c>
      <c r="G102" s="51" t="n">
        <f aca="false">Conso_energie_usage!H$18</f>
        <v>30.219014751051</v>
      </c>
      <c r="H102" s="51" t="n">
        <f aca="false">Conso_energie_usage!I$18</f>
        <v>3.1477849335158</v>
      </c>
    </row>
    <row r="103" customFormat="false" ht="13.4" hidden="false" customHeight="false" outlineLevel="0" collapsed="false">
      <c r="A103" s="51" t="str">
        <f aca="false">Conso_energie_usage!B$19</f>
        <v>Chauffage</v>
      </c>
      <c r="B103" s="51" t="str">
        <f aca="false">Conso_energie_usage!C$19</f>
        <v>Fioul</v>
      </c>
      <c r="C103" s="51" t="n">
        <f aca="false">Conso_energie_usage!D$19</f>
        <v>28.560264679199</v>
      </c>
      <c r="D103" s="51" t="n">
        <f aca="false">Conso_energie_usage!E$19</f>
        <v>21.111102678065</v>
      </c>
      <c r="E103" s="51" t="n">
        <f aca="false">Conso_energie_usage!F$19</f>
        <v>14.4299901450751</v>
      </c>
      <c r="F103" s="51" t="n">
        <f aca="false">Conso_energie_usage!G$19</f>
        <v>8.9934101939833</v>
      </c>
      <c r="G103" s="51" t="n">
        <f aca="false">Conso_energie_usage!H$19</f>
        <v>3.9960415268842</v>
      </c>
      <c r="H103" s="51" t="n">
        <f aca="false">Conso_energie_usage!I$19</f>
        <v>0.0066317142122</v>
      </c>
    </row>
    <row r="104" customFormat="false" ht="13.4" hidden="false" customHeight="false" outlineLevel="0" collapsed="false">
      <c r="A104" s="51" t="str">
        <f aca="false">Conso_energie_usage!B$20</f>
        <v>Chauffage</v>
      </c>
      <c r="B104" s="51" t="str">
        <f aca="false">Conso_energie_usage!C$20</f>
        <v>Urbain</v>
      </c>
      <c r="C104" s="51" t="n">
        <f aca="false">Conso_energie_usage!D$20</f>
        <v>7.898782779317</v>
      </c>
      <c r="D104" s="51" t="n">
        <f aca="false">Conso_energie_usage!E$20</f>
        <v>6.0404401619484</v>
      </c>
      <c r="E104" s="51" t="n">
        <f aca="false">Conso_energie_usage!F$20</f>
        <v>4.7488449139859</v>
      </c>
      <c r="F104" s="51" t="n">
        <f aca="false">Conso_energie_usage!G$20</f>
        <v>4.0159135901359</v>
      </c>
      <c r="G104" s="51" t="n">
        <f aca="false">Conso_energie_usage!H$20</f>
        <v>3.9557544261818</v>
      </c>
      <c r="H104" s="51" t="n">
        <f aca="false">Conso_energie_usage!I$20</f>
        <v>10.9978668344189</v>
      </c>
    </row>
    <row r="105" customFormat="false" ht="13.4" hidden="false" customHeight="false" outlineLevel="0" collapsed="false">
      <c r="A105" s="51" t="str">
        <f aca="false">Conso_energie_usage!B$21</f>
        <v>Chauffage</v>
      </c>
      <c r="B105" s="51" t="str">
        <f aca="false">Conso_energie_usage!C$21</f>
        <v>Autres</v>
      </c>
      <c r="C105" s="51" t="n">
        <f aca="false">Conso_energie_usage!D$21</f>
        <v>3.313894141357</v>
      </c>
      <c r="D105" s="51" t="n">
        <f aca="false">Conso_energie_usage!E$21</f>
        <v>4.8912726741982</v>
      </c>
      <c r="E105" s="51" t="n">
        <f aca="false">Conso_energie_usage!F$21</f>
        <v>5.8318489370596</v>
      </c>
      <c r="F105" s="51" t="n">
        <f aca="false">Conso_energie_usage!G$21</f>
        <v>6.9579164242696</v>
      </c>
      <c r="G105" s="51" t="n">
        <f aca="false">Conso_energie_usage!H$21</f>
        <v>8.4902699012664</v>
      </c>
      <c r="H105" s="51" t="n">
        <f aca="false">Conso_energie_usage!I$21</f>
        <v>10.6806031022635</v>
      </c>
    </row>
    <row r="106" customFormat="false" ht="13.4" hidden="false" customHeight="false" outlineLevel="0" collapsed="false">
      <c r="A106" s="51" t="str">
        <f aca="false">Conso_energie_usage!B$22</f>
        <v>Climatisation</v>
      </c>
      <c r="B106" s="51" t="str">
        <f aca="false">Conso_energie_usage!C$22</f>
        <v>Electricité</v>
      </c>
      <c r="C106" s="51" t="n">
        <f aca="false">Conso_energie_usage!D$22</f>
        <v>5.4238186881371</v>
      </c>
      <c r="D106" s="51" t="n">
        <f aca="false">Conso_energie_usage!E$22</f>
        <v>5.9124409293093</v>
      </c>
      <c r="E106" s="51" t="n">
        <f aca="false">Conso_energie_usage!F$22</f>
        <v>6.1480968498464</v>
      </c>
      <c r="F106" s="51" t="n">
        <f aca="false">Conso_energie_usage!G$22</f>
        <v>6.0012084422433</v>
      </c>
      <c r="G106" s="51" t="n">
        <f aca="false">Conso_energie_usage!H$22</f>
        <v>6.0864270108956</v>
      </c>
      <c r="H106" s="51" t="n">
        <f aca="false">Conso_energie_usage!I$22</f>
        <v>6.363921707716</v>
      </c>
    </row>
    <row r="107" customFormat="false" ht="13.4" hidden="false" customHeight="false" outlineLevel="0" collapsed="false">
      <c r="A107" s="51" t="str">
        <f aca="false">Conso_energie_usage!B$23</f>
        <v>Climatisation</v>
      </c>
      <c r="B107" s="51" t="str">
        <f aca="false">Conso_energie_usage!C$23</f>
        <v>Gaz</v>
      </c>
      <c r="C107" s="51" t="n">
        <f aca="false">Conso_energie_usage!D$23</f>
        <v>0</v>
      </c>
      <c r="D107" s="51" t="n">
        <f aca="false">Conso_energie_usage!E$23</f>
        <v>0</v>
      </c>
      <c r="E107" s="51" t="n">
        <f aca="false">Conso_energie_usage!F$23</f>
        <v>0</v>
      </c>
      <c r="F107" s="51" t="n">
        <f aca="false">Conso_energie_usage!G$23</f>
        <v>0</v>
      </c>
      <c r="G107" s="51" t="n">
        <f aca="false">Conso_energie_usage!H$23</f>
        <v>0</v>
      </c>
      <c r="H107" s="51" t="n">
        <f aca="false">Conso_energie_usage!I$23</f>
        <v>0</v>
      </c>
    </row>
    <row r="108" customFormat="false" ht="13.4" hidden="false" customHeight="false" outlineLevel="0" collapsed="false">
      <c r="A108" s="51" t="str">
        <f aca="false">Conso_energie_usage!B$24</f>
        <v>Climatisation</v>
      </c>
      <c r="B108" s="51" t="str">
        <f aca="false">Conso_energie_usage!C$24</f>
        <v>Fioul</v>
      </c>
      <c r="C108" s="51" t="n">
        <f aca="false">Conso_energie_usage!D$24</f>
        <v>0</v>
      </c>
      <c r="D108" s="51" t="n">
        <f aca="false">Conso_energie_usage!E$24</f>
        <v>0</v>
      </c>
      <c r="E108" s="51" t="n">
        <f aca="false">Conso_energie_usage!F$24</f>
        <v>0</v>
      </c>
      <c r="F108" s="51" t="n">
        <f aca="false">Conso_energie_usage!G$24</f>
        <v>0</v>
      </c>
      <c r="G108" s="51" t="n">
        <f aca="false">Conso_energie_usage!H$24</f>
        <v>0</v>
      </c>
      <c r="H108" s="51" t="n">
        <f aca="false">Conso_energie_usage!I$24</f>
        <v>0</v>
      </c>
    </row>
    <row r="109" customFormat="false" ht="13.4" hidden="false" customHeight="false" outlineLevel="0" collapsed="false">
      <c r="A109" s="51" t="str">
        <f aca="false">Conso_energie_usage!B$25</f>
        <v>Climatisation</v>
      </c>
      <c r="B109" s="51" t="str">
        <f aca="false">Conso_energie_usage!C$25</f>
        <v>Urbain</v>
      </c>
      <c r="C109" s="51" t="n">
        <f aca="false">Conso_energie_usage!D$25</f>
        <v>0</v>
      </c>
      <c r="D109" s="51" t="n">
        <f aca="false">Conso_energie_usage!E$25</f>
        <v>0</v>
      </c>
      <c r="E109" s="51" t="n">
        <f aca="false">Conso_energie_usage!F$25</f>
        <v>0</v>
      </c>
      <c r="F109" s="51" t="n">
        <f aca="false">Conso_energie_usage!G$25</f>
        <v>0</v>
      </c>
      <c r="G109" s="51" t="n">
        <f aca="false">Conso_energie_usage!H$25</f>
        <v>0</v>
      </c>
      <c r="H109" s="51" t="n">
        <f aca="false">Conso_energie_usage!I$25</f>
        <v>0</v>
      </c>
    </row>
    <row r="110" customFormat="false" ht="13.4" hidden="false" customHeight="false" outlineLevel="0" collapsed="false">
      <c r="A110" s="51" t="str">
        <f aca="false">Conso_energie_usage!B$26</f>
        <v>Climatisation</v>
      </c>
      <c r="B110" s="51" t="str">
        <f aca="false">Conso_energie_usage!C$26</f>
        <v>Autres</v>
      </c>
      <c r="C110" s="51" t="n">
        <f aca="false">Conso_energie_usage!D$26</f>
        <v>0</v>
      </c>
      <c r="D110" s="51" t="n">
        <f aca="false">Conso_energie_usage!E$26</f>
        <v>0</v>
      </c>
      <c r="E110" s="51" t="n">
        <f aca="false">Conso_energie_usage!F$26</f>
        <v>0</v>
      </c>
      <c r="F110" s="51" t="n">
        <f aca="false">Conso_energie_usage!G$26</f>
        <v>0</v>
      </c>
      <c r="G110" s="51" t="n">
        <f aca="false">Conso_energie_usage!H$26</f>
        <v>0</v>
      </c>
      <c r="H110" s="51" t="n">
        <f aca="false">Conso_energie_usage!I$26</f>
        <v>0</v>
      </c>
    </row>
    <row r="111" customFormat="false" ht="13.4" hidden="false" customHeight="false" outlineLevel="0" collapsed="false">
      <c r="A111" s="51" t="str">
        <f aca="false">Conso_energie_usage!B$27</f>
        <v>Cuisson</v>
      </c>
      <c r="B111" s="51" t="str">
        <f aca="false">Conso_energie_usage!C$27</f>
        <v>Electricité</v>
      </c>
      <c r="C111" s="51" t="n">
        <f aca="false">Conso_energie_usage!D$27</f>
        <v>6.651089238429</v>
      </c>
      <c r="D111" s="51" t="n">
        <f aca="false">Conso_energie_usage!E$27</f>
        <v>8.9358470545715</v>
      </c>
      <c r="E111" s="51" t="n">
        <f aca="false">Conso_energie_usage!F$27</f>
        <v>10.5272328349651</v>
      </c>
      <c r="F111" s="51" t="n">
        <f aca="false">Conso_energie_usage!G$27</f>
        <v>11.2850937998274</v>
      </c>
      <c r="G111" s="51" t="n">
        <f aca="false">Conso_energie_usage!H$27</f>
        <v>11.8721528316308</v>
      </c>
      <c r="H111" s="51" t="n">
        <f aca="false">Conso_energie_usage!I$27</f>
        <v>12.1376283175813</v>
      </c>
    </row>
    <row r="112" customFormat="false" ht="13.4" hidden="false" customHeight="false" outlineLevel="0" collapsed="false">
      <c r="A112" s="51" t="str">
        <f aca="false">Conso_energie_usage!B$28</f>
        <v>Cuisson</v>
      </c>
      <c r="B112" s="51" t="str">
        <f aca="false">Conso_energie_usage!C$28</f>
        <v>Gaz</v>
      </c>
      <c r="C112" s="51" t="n">
        <f aca="false">Conso_energie_usage!D$28</f>
        <v>4.9291756450348</v>
      </c>
      <c r="D112" s="51" t="n">
        <f aca="false">Conso_energie_usage!E$28</f>
        <v>4.111043510958</v>
      </c>
      <c r="E112" s="51" t="n">
        <f aca="false">Conso_energie_usage!F$28</f>
        <v>3.6096044986901</v>
      </c>
      <c r="F112" s="51" t="n">
        <f aca="false">Conso_energie_usage!G$28</f>
        <v>3.0165665856612</v>
      </c>
      <c r="G112" s="51" t="n">
        <f aca="false">Conso_energie_usage!H$28</f>
        <v>2.5273828536986</v>
      </c>
      <c r="H112" s="51" t="n">
        <f aca="false">Conso_energie_usage!I$28</f>
        <v>1.3507400807085</v>
      </c>
    </row>
    <row r="113" customFormat="false" ht="13.4" hidden="false" customHeight="false" outlineLevel="0" collapsed="false">
      <c r="A113" s="51" t="str">
        <f aca="false">Conso_energie_usage!B$29</f>
        <v>Cuisson</v>
      </c>
      <c r="B113" s="51" t="str">
        <f aca="false">Conso_energie_usage!C$29</f>
        <v>Fioul</v>
      </c>
      <c r="C113" s="51" t="n">
        <f aca="false">Conso_energie_usage!D$29</f>
        <v>0.1311633673827</v>
      </c>
      <c r="D113" s="51" t="n">
        <f aca="false">Conso_energie_usage!E$29</f>
        <v>0</v>
      </c>
      <c r="E113" s="51" t="n">
        <f aca="false">Conso_energie_usage!F$29</f>
        <v>0</v>
      </c>
      <c r="F113" s="51" t="n">
        <f aca="false">Conso_energie_usage!G$29</f>
        <v>0</v>
      </c>
      <c r="G113" s="51" t="n">
        <f aca="false">Conso_energie_usage!H$29</f>
        <v>0</v>
      </c>
      <c r="H113" s="51" t="n">
        <f aca="false">Conso_energie_usage!I$29</f>
        <v>0</v>
      </c>
    </row>
    <row r="114" customFormat="false" ht="13.4" hidden="false" customHeight="false" outlineLevel="0" collapsed="false">
      <c r="A114" s="51" t="str">
        <f aca="false">Conso_energie_usage!B$30</f>
        <v>Cuisson</v>
      </c>
      <c r="B114" s="51" t="str">
        <f aca="false">Conso_energie_usage!C$30</f>
        <v>Urbain</v>
      </c>
      <c r="C114" s="51" t="n">
        <f aca="false">Conso_energie_usage!D$30</f>
        <v>0</v>
      </c>
      <c r="D114" s="51" t="n">
        <f aca="false">Conso_energie_usage!E$30</f>
        <v>0</v>
      </c>
      <c r="E114" s="51" t="n">
        <f aca="false">Conso_energie_usage!F$30</f>
        <v>0</v>
      </c>
      <c r="F114" s="51" t="n">
        <f aca="false">Conso_energie_usage!G$30</f>
        <v>0</v>
      </c>
      <c r="G114" s="51" t="n">
        <f aca="false">Conso_energie_usage!H$30</f>
        <v>0</v>
      </c>
      <c r="H114" s="51" t="n">
        <f aca="false">Conso_energie_usage!I$30</f>
        <v>0</v>
      </c>
    </row>
    <row r="115" customFormat="false" ht="13.4" hidden="false" customHeight="false" outlineLevel="0" collapsed="false">
      <c r="A115" s="51" t="str">
        <f aca="false">Conso_energie_usage!B$31</f>
        <v>Cuisson</v>
      </c>
      <c r="B115" s="51" t="str">
        <f aca="false">Conso_energie_usage!C$31</f>
        <v>Autres</v>
      </c>
      <c r="C115" s="51" t="n">
        <f aca="false">Conso_energie_usage!D$31</f>
        <v>2.0805247307703</v>
      </c>
      <c r="D115" s="51" t="n">
        <f aca="false">Conso_energie_usage!E$31</f>
        <v>1.451937444849</v>
      </c>
      <c r="E115" s="51" t="n">
        <f aca="false">Conso_energie_usage!F$31</f>
        <v>1.1084104529041</v>
      </c>
      <c r="F115" s="51" t="n">
        <f aca="false">Conso_energie_usage!G$31</f>
        <v>0.8214759149169</v>
      </c>
      <c r="G115" s="51" t="n">
        <f aca="false">Conso_energie_usage!H$31</f>
        <v>0.6116635747561</v>
      </c>
      <c r="H115" s="51" t="n">
        <f aca="false">Conso_energie_usage!I$31</f>
        <v>0.2384105664197</v>
      </c>
    </row>
    <row r="116" customFormat="false" ht="13.4" hidden="false" customHeight="false" outlineLevel="0" collapsed="false">
      <c r="A116" s="51" t="str">
        <f aca="false">Conso_energie_usage!B$32</f>
        <v>Eclairage</v>
      </c>
      <c r="B116" s="51" t="str">
        <f aca="false">Conso_energie_usage!C$32</f>
        <v>Electricité</v>
      </c>
      <c r="C116" s="51" t="n">
        <f aca="false">Conso_energie_usage!D$32</f>
        <v>24.6721905629085</v>
      </c>
      <c r="D116" s="51" t="n">
        <f aca="false">Conso_energie_usage!E$32</f>
        <v>24.9403374284785</v>
      </c>
      <c r="E116" s="51" t="n">
        <f aca="false">Conso_energie_usage!F$32</f>
        <v>23.3886700198812</v>
      </c>
      <c r="F116" s="51" t="n">
        <f aca="false">Conso_energie_usage!G$32</f>
        <v>19.3754339448</v>
      </c>
      <c r="G116" s="51" t="n">
        <f aca="false">Conso_energie_usage!H$32</f>
        <v>15.2848147751247</v>
      </c>
      <c r="H116" s="51" t="n">
        <f aca="false">Conso_energie_usage!I$32</f>
        <v>9.8502957833769</v>
      </c>
    </row>
    <row r="117" customFormat="false" ht="13.4" hidden="false" customHeight="false" outlineLevel="0" collapsed="false">
      <c r="A117" s="51" t="str">
        <f aca="false">Conso_energie_usage!B$33</f>
        <v>Eclairage</v>
      </c>
      <c r="B117" s="51" t="str">
        <f aca="false">Conso_energie_usage!C$33</f>
        <v>Gaz</v>
      </c>
      <c r="C117" s="51" t="n">
        <f aca="false">Conso_energie_usage!D$33</f>
        <v>0</v>
      </c>
      <c r="D117" s="51" t="n">
        <f aca="false">Conso_energie_usage!E$33</f>
        <v>0</v>
      </c>
      <c r="E117" s="51" t="n">
        <f aca="false">Conso_energie_usage!F$33</f>
        <v>0</v>
      </c>
      <c r="F117" s="51" t="n">
        <f aca="false">Conso_energie_usage!G$33</f>
        <v>0</v>
      </c>
      <c r="G117" s="51" t="n">
        <f aca="false">Conso_energie_usage!H$33</f>
        <v>0</v>
      </c>
      <c r="H117" s="51" t="n">
        <f aca="false">Conso_energie_usage!I$33</f>
        <v>0</v>
      </c>
    </row>
    <row r="118" customFormat="false" ht="13.4" hidden="false" customHeight="false" outlineLevel="0" collapsed="false">
      <c r="A118" s="51" t="str">
        <f aca="false">Conso_energie_usage!B$34</f>
        <v>Eclairage</v>
      </c>
      <c r="B118" s="51" t="str">
        <f aca="false">Conso_energie_usage!C$34</f>
        <v>Fioul</v>
      </c>
      <c r="C118" s="51" t="n">
        <f aca="false">Conso_energie_usage!D$34</f>
        <v>0</v>
      </c>
      <c r="D118" s="51" t="n">
        <f aca="false">Conso_energie_usage!E$34</f>
        <v>0</v>
      </c>
      <c r="E118" s="51" t="n">
        <f aca="false">Conso_energie_usage!F$34</f>
        <v>0</v>
      </c>
      <c r="F118" s="51" t="n">
        <f aca="false">Conso_energie_usage!G$34</f>
        <v>0</v>
      </c>
      <c r="G118" s="51" t="n">
        <f aca="false">Conso_energie_usage!H$34</f>
        <v>0</v>
      </c>
      <c r="H118" s="51" t="n">
        <f aca="false">Conso_energie_usage!I$34</f>
        <v>0</v>
      </c>
    </row>
    <row r="119" customFormat="false" ht="13.4" hidden="false" customHeight="false" outlineLevel="0" collapsed="false">
      <c r="A119" s="51" t="str">
        <f aca="false">Conso_energie_usage!B$35</f>
        <v>Eclairage</v>
      </c>
      <c r="B119" s="51" t="str">
        <f aca="false">Conso_energie_usage!C$35</f>
        <v>Urbain</v>
      </c>
      <c r="C119" s="51" t="n">
        <f aca="false">Conso_energie_usage!D$35</f>
        <v>0</v>
      </c>
      <c r="D119" s="51" t="n">
        <f aca="false">Conso_energie_usage!E$35</f>
        <v>0</v>
      </c>
      <c r="E119" s="51" t="n">
        <f aca="false">Conso_energie_usage!F$35</f>
        <v>0</v>
      </c>
      <c r="F119" s="51" t="n">
        <f aca="false">Conso_energie_usage!G$35</f>
        <v>0</v>
      </c>
      <c r="G119" s="51" t="n">
        <f aca="false">Conso_energie_usage!H$35</f>
        <v>0</v>
      </c>
      <c r="H119" s="51" t="n">
        <f aca="false">Conso_energie_usage!I$35</f>
        <v>0</v>
      </c>
    </row>
    <row r="120" customFormat="false" ht="13.4" hidden="false" customHeight="false" outlineLevel="0" collapsed="false">
      <c r="A120" s="51" t="str">
        <f aca="false">Conso_energie_usage!B$36</f>
        <v>Eclairage</v>
      </c>
      <c r="B120" s="51" t="str">
        <f aca="false">Conso_energie_usage!C$36</f>
        <v>Autres</v>
      </c>
      <c r="C120" s="51" t="n">
        <f aca="false">Conso_energie_usage!D$36</f>
        <v>0</v>
      </c>
      <c r="D120" s="51" t="n">
        <f aca="false">Conso_energie_usage!E$36</f>
        <v>0</v>
      </c>
      <c r="E120" s="51" t="n">
        <f aca="false">Conso_energie_usage!F$36</f>
        <v>0</v>
      </c>
      <c r="F120" s="51" t="n">
        <f aca="false">Conso_energie_usage!G$36</f>
        <v>0</v>
      </c>
      <c r="G120" s="51" t="n">
        <f aca="false">Conso_energie_usage!H$36</f>
        <v>0</v>
      </c>
      <c r="H120" s="51" t="n">
        <f aca="false">Conso_energie_usage!I$36</f>
        <v>0</v>
      </c>
    </row>
    <row r="121" customFormat="false" ht="13.4" hidden="false" customHeight="false" outlineLevel="0" collapsed="false">
      <c r="A121" s="51" t="str">
        <f aca="false">Conso_energie_usage!B$37</f>
        <v>ECS</v>
      </c>
      <c r="B121" s="51" t="str">
        <f aca="false">Conso_energie_usage!C$37</f>
        <v>Electricité</v>
      </c>
      <c r="C121" s="51" t="n">
        <f aca="false">Conso_energie_usage!D$37</f>
        <v>6.0209807896891</v>
      </c>
      <c r="D121" s="51" t="n">
        <f aca="false">Conso_energie_usage!E$37</f>
        <v>7.981056058103</v>
      </c>
      <c r="E121" s="51" t="n">
        <f aca="false">Conso_energie_usage!F$37</f>
        <v>8.9094567778936</v>
      </c>
      <c r="F121" s="51" t="n">
        <f aca="false">Conso_energie_usage!G$37</f>
        <v>8.7476404666587</v>
      </c>
      <c r="G121" s="51" t="n">
        <f aca="false">Conso_energie_usage!H$37</f>
        <v>8.2625214434531</v>
      </c>
      <c r="H121" s="51" t="n">
        <f aca="false">Conso_energie_usage!I$37</f>
        <v>4.8108525338306</v>
      </c>
    </row>
    <row r="122" customFormat="false" ht="13.4" hidden="false" customHeight="false" outlineLevel="0" collapsed="false">
      <c r="A122" s="51" t="str">
        <f aca="false">Conso_energie_usage!B$38</f>
        <v>ECS</v>
      </c>
      <c r="B122" s="51" t="str">
        <f aca="false">Conso_energie_usage!C$38</f>
        <v>Gaz</v>
      </c>
      <c r="C122" s="51" t="n">
        <f aca="false">Conso_energie_usage!D$38</f>
        <v>10.0079276468595</v>
      </c>
      <c r="D122" s="51" t="n">
        <f aca="false">Conso_energie_usage!E$38</f>
        <v>8.0419814055378</v>
      </c>
      <c r="E122" s="51" t="n">
        <f aca="false">Conso_energie_usage!F$38</f>
        <v>6.2185449865762</v>
      </c>
      <c r="F122" s="51" t="n">
        <f aca="false">Conso_energie_usage!G$38</f>
        <v>4.5543331735909</v>
      </c>
      <c r="G122" s="51" t="n">
        <f aca="false">Conso_energie_usage!H$38</f>
        <v>3.6390253815868</v>
      </c>
      <c r="H122" s="51" t="n">
        <f aca="false">Conso_energie_usage!I$38</f>
        <v>1.5788366113483</v>
      </c>
    </row>
    <row r="123" customFormat="false" ht="13.4" hidden="false" customHeight="false" outlineLevel="0" collapsed="false">
      <c r="A123" s="51" t="str">
        <f aca="false">Conso_energie_usage!B$39</f>
        <v>ECS</v>
      </c>
      <c r="B123" s="51" t="str">
        <f aca="false">Conso_energie_usage!C$39</f>
        <v>Fioul</v>
      </c>
      <c r="C123" s="51" t="n">
        <f aca="false">Conso_energie_usage!D$39</f>
        <v>3.7356450938281</v>
      </c>
      <c r="D123" s="51" t="n">
        <f aca="false">Conso_energie_usage!E$39</f>
        <v>2.3840572195908</v>
      </c>
      <c r="E123" s="51" t="n">
        <f aca="false">Conso_energie_usage!F$39</f>
        <v>1.2073318924959</v>
      </c>
      <c r="F123" s="51" t="n">
        <f aca="false">Conso_energie_usage!G$39</f>
        <v>0.3073606358093</v>
      </c>
      <c r="G123" s="51" t="n">
        <f aca="false">Conso_energie_usage!H$39</f>
        <v>0.1935081582851</v>
      </c>
      <c r="H123" s="51" t="n">
        <f aca="false">Conso_energie_usage!I$39</f>
        <v>0.0062781751611</v>
      </c>
    </row>
    <row r="124" customFormat="false" ht="13.4" hidden="false" customHeight="false" outlineLevel="0" collapsed="false">
      <c r="A124" s="51" t="str">
        <f aca="false">Conso_energie_usage!B$40</f>
        <v>ECS</v>
      </c>
      <c r="B124" s="51" t="str">
        <f aca="false">Conso_energie_usage!C$40</f>
        <v>Urbain</v>
      </c>
      <c r="C124" s="51" t="n">
        <f aca="false">Conso_energie_usage!D$40</f>
        <v>1.1816864709462</v>
      </c>
      <c r="D124" s="51" t="n">
        <f aca="false">Conso_energie_usage!E$40</f>
        <v>1.2370096519425</v>
      </c>
      <c r="E124" s="51" t="n">
        <f aca="false">Conso_energie_usage!F$40</f>
        <v>1.23281659091</v>
      </c>
      <c r="F124" s="51" t="n">
        <f aca="false">Conso_energie_usage!G$40</f>
        <v>1.1972137983763</v>
      </c>
      <c r="G124" s="51" t="n">
        <f aca="false">Conso_energie_usage!H$40</f>
        <v>1.138046227579</v>
      </c>
      <c r="H124" s="51" t="n">
        <f aca="false">Conso_energie_usage!I$40</f>
        <v>0.9090739313202</v>
      </c>
    </row>
    <row r="125" customFormat="false" ht="13.4" hidden="false" customHeight="false" outlineLevel="0" collapsed="false">
      <c r="A125" s="51" t="str">
        <f aca="false">Conso_energie_usage!B$41</f>
        <v>ECS</v>
      </c>
      <c r="B125" s="51" t="str">
        <f aca="false">Conso_energie_usage!C$41</f>
        <v>Autres</v>
      </c>
      <c r="C125" s="51" t="n">
        <f aca="false">Conso_energie_usage!D$41</f>
        <v>0.7709914297352</v>
      </c>
      <c r="D125" s="51" t="n">
        <f aca="false">Conso_energie_usage!E$41</f>
        <v>2.0656144981057</v>
      </c>
      <c r="E125" s="51" t="n">
        <f aca="false">Conso_energie_usage!F$41</f>
        <v>2.9995823370197</v>
      </c>
      <c r="F125" s="51" t="n">
        <f aca="false">Conso_energie_usage!G$41</f>
        <v>3.6737940761892</v>
      </c>
      <c r="G125" s="51" t="n">
        <f aca="false">Conso_energie_usage!H$41</f>
        <v>3.7398789793772</v>
      </c>
      <c r="H125" s="51" t="n">
        <f aca="false">Conso_energie_usage!I$41</f>
        <v>3.3796461994503</v>
      </c>
    </row>
    <row r="126" customFormat="false" ht="13.4" hidden="false" customHeight="false" outlineLevel="0" collapsed="false">
      <c r="A126" s="51" t="str">
        <f aca="false">Conso_energie_usage!B$42</f>
        <v>Froid_alimentaire</v>
      </c>
      <c r="B126" s="51" t="str">
        <f aca="false">Conso_energie_usage!C$42</f>
        <v>Electricité</v>
      </c>
      <c r="C126" s="51" t="n">
        <f aca="false">Conso_energie_usage!D$42</f>
        <v>7.8370158116684</v>
      </c>
      <c r="D126" s="51" t="n">
        <f aca="false">Conso_energie_usage!E$42</f>
        <v>7.6079977936854</v>
      </c>
      <c r="E126" s="51" t="n">
        <f aca="false">Conso_energie_usage!F$42</f>
        <v>7.3344481543287</v>
      </c>
      <c r="F126" s="51" t="n">
        <f aca="false">Conso_energie_usage!G$42</f>
        <v>6.9438442457981</v>
      </c>
      <c r="G126" s="51" t="n">
        <f aca="false">Conso_energie_usage!H$42</f>
        <v>6.5873061799614</v>
      </c>
      <c r="H126" s="51" t="n">
        <f aca="false">Conso_energie_usage!I$42</f>
        <v>5.4819014135902</v>
      </c>
    </row>
    <row r="127" customFormat="false" ht="13.4" hidden="false" customHeight="false" outlineLevel="0" collapsed="false">
      <c r="A127" s="51" t="str">
        <f aca="false">Conso_energie_usage!B$43</f>
        <v>Froid_alimentaire</v>
      </c>
      <c r="B127" s="51" t="str">
        <f aca="false">Conso_energie_usage!C$43</f>
        <v>Gaz</v>
      </c>
      <c r="C127" s="51" t="n">
        <f aca="false">Conso_energie_usage!D$43</f>
        <v>0</v>
      </c>
      <c r="D127" s="51" t="n">
        <f aca="false">Conso_energie_usage!E$43</f>
        <v>0</v>
      </c>
      <c r="E127" s="51" t="n">
        <f aca="false">Conso_energie_usage!F$43</f>
        <v>0</v>
      </c>
      <c r="F127" s="51" t="n">
        <f aca="false">Conso_energie_usage!G$43</f>
        <v>0</v>
      </c>
      <c r="G127" s="51" t="n">
        <f aca="false">Conso_energie_usage!H$43</f>
        <v>0</v>
      </c>
      <c r="H127" s="51" t="n">
        <f aca="false">Conso_energie_usage!I$43</f>
        <v>0</v>
      </c>
    </row>
    <row r="128" customFormat="false" ht="13.4" hidden="false" customHeight="false" outlineLevel="0" collapsed="false">
      <c r="A128" s="51" t="str">
        <f aca="false">Conso_energie_usage!B$44</f>
        <v>Froid_alimentaire</v>
      </c>
      <c r="B128" s="51" t="str">
        <f aca="false">Conso_energie_usage!C$44</f>
        <v>Fioul</v>
      </c>
      <c r="C128" s="51" t="n">
        <f aca="false">Conso_energie_usage!D$44</f>
        <v>0</v>
      </c>
      <c r="D128" s="51" t="n">
        <f aca="false">Conso_energie_usage!E$44</f>
        <v>0</v>
      </c>
      <c r="E128" s="51" t="n">
        <f aca="false">Conso_energie_usage!F$44</f>
        <v>0</v>
      </c>
      <c r="F128" s="51" t="n">
        <f aca="false">Conso_energie_usage!G$44</f>
        <v>0</v>
      </c>
      <c r="G128" s="51" t="n">
        <f aca="false">Conso_energie_usage!H$44</f>
        <v>0</v>
      </c>
      <c r="H128" s="51" t="n">
        <f aca="false">Conso_energie_usage!I$44</f>
        <v>0</v>
      </c>
    </row>
    <row r="129" customFormat="false" ht="13.4" hidden="false" customHeight="false" outlineLevel="0" collapsed="false">
      <c r="A129" s="51" t="str">
        <f aca="false">Conso_energie_usage!B$45</f>
        <v>Froid_alimentaire</v>
      </c>
      <c r="B129" s="51" t="str">
        <f aca="false">Conso_energie_usage!C$45</f>
        <v>Urbain</v>
      </c>
      <c r="C129" s="51" t="n">
        <f aca="false">Conso_energie_usage!D$45</f>
        <v>0</v>
      </c>
      <c r="D129" s="51" t="n">
        <f aca="false">Conso_energie_usage!E$45</f>
        <v>0</v>
      </c>
      <c r="E129" s="51" t="n">
        <f aca="false">Conso_energie_usage!F$45</f>
        <v>0</v>
      </c>
      <c r="F129" s="51" t="n">
        <f aca="false">Conso_energie_usage!G$45</f>
        <v>0</v>
      </c>
      <c r="G129" s="51" t="n">
        <f aca="false">Conso_energie_usage!H$45</f>
        <v>0</v>
      </c>
      <c r="H129" s="51" t="n">
        <f aca="false">Conso_energie_usage!I$45</f>
        <v>0</v>
      </c>
    </row>
    <row r="130" customFormat="false" ht="13.4" hidden="false" customHeight="false" outlineLevel="0" collapsed="false">
      <c r="A130" s="51" t="str">
        <f aca="false">Conso_energie_usage!B$46</f>
        <v>Froid_alimentaire</v>
      </c>
      <c r="B130" s="51" t="str">
        <f aca="false">Conso_energie_usage!C$46</f>
        <v>Autres</v>
      </c>
      <c r="C130" s="51" t="n">
        <f aca="false">Conso_energie_usage!D$46</f>
        <v>0</v>
      </c>
      <c r="D130" s="51" t="n">
        <f aca="false">Conso_energie_usage!E$46</f>
        <v>0</v>
      </c>
      <c r="E130" s="51" t="n">
        <f aca="false">Conso_energie_usage!F$46</f>
        <v>0</v>
      </c>
      <c r="F130" s="51" t="n">
        <f aca="false">Conso_energie_usage!G$46</f>
        <v>0</v>
      </c>
      <c r="G130" s="51" t="n">
        <f aca="false">Conso_energie_usage!H$46</f>
        <v>0</v>
      </c>
      <c r="H130" s="51" t="n">
        <f aca="false">Conso_energie_usage!I$46</f>
        <v>0</v>
      </c>
    </row>
    <row r="131" customFormat="false" ht="13.4" hidden="false" customHeight="false" outlineLevel="0" collapsed="false">
      <c r="A131" s="51" t="str">
        <f aca="false">Conso_energie_usage!B$47</f>
        <v>Process</v>
      </c>
      <c r="B131" s="51" t="str">
        <f aca="false">Conso_energie_usage!C$47</f>
        <v>Electricité</v>
      </c>
      <c r="C131" s="51" t="n">
        <f aca="false">Conso_energie_usage!D$47</f>
        <v>4.0699795790205</v>
      </c>
      <c r="D131" s="51" t="n">
        <f aca="false">Conso_energie_usage!E$47</f>
        <v>4.2312854776799</v>
      </c>
      <c r="E131" s="51" t="n">
        <f aca="false">Conso_energie_usage!F$47</f>
        <v>4.3512097215559</v>
      </c>
      <c r="F131" s="51" t="n">
        <f aca="false">Conso_energie_usage!G$47</f>
        <v>4.2660003574817</v>
      </c>
      <c r="G131" s="51" t="n">
        <f aca="false">Conso_energie_usage!H$47</f>
        <v>4.1864223506186</v>
      </c>
      <c r="H131" s="51" t="n">
        <f aca="false">Conso_energie_usage!I$47</f>
        <v>3.8561324216879</v>
      </c>
    </row>
    <row r="132" customFormat="false" ht="13.4" hidden="false" customHeight="false" outlineLevel="0" collapsed="false">
      <c r="A132" s="51" t="str">
        <f aca="false">Conso_energie_usage!B$48</f>
        <v>Process</v>
      </c>
      <c r="B132" s="51" t="str">
        <f aca="false">Conso_energie_usage!C$48</f>
        <v>Gaz</v>
      </c>
      <c r="C132" s="51" t="n">
        <f aca="false">Conso_energie_usage!D$48</f>
        <v>0</v>
      </c>
      <c r="D132" s="51" t="n">
        <f aca="false">Conso_energie_usage!E$48</f>
        <v>0</v>
      </c>
      <c r="E132" s="51" t="n">
        <f aca="false">Conso_energie_usage!F$48</f>
        <v>0</v>
      </c>
      <c r="F132" s="51" t="n">
        <f aca="false">Conso_energie_usage!G$48</f>
        <v>0</v>
      </c>
      <c r="G132" s="51" t="n">
        <f aca="false">Conso_energie_usage!H$48</f>
        <v>0</v>
      </c>
      <c r="H132" s="51" t="n">
        <f aca="false">Conso_energie_usage!I$48</f>
        <v>0</v>
      </c>
    </row>
    <row r="133" customFormat="false" ht="13.4" hidden="false" customHeight="false" outlineLevel="0" collapsed="false">
      <c r="A133" s="51" t="str">
        <f aca="false">Conso_energie_usage!B$49</f>
        <v>Process</v>
      </c>
      <c r="B133" s="51" t="str">
        <f aca="false">Conso_energie_usage!C$49</f>
        <v>Fioul</v>
      </c>
      <c r="C133" s="51" t="n">
        <f aca="false">Conso_energie_usage!D$49</f>
        <v>0</v>
      </c>
      <c r="D133" s="51" t="n">
        <f aca="false">Conso_energie_usage!E$49</f>
        <v>0</v>
      </c>
      <c r="E133" s="51" t="n">
        <f aca="false">Conso_energie_usage!F$49</f>
        <v>0</v>
      </c>
      <c r="F133" s="51" t="n">
        <f aca="false">Conso_energie_usage!G$49</f>
        <v>0</v>
      </c>
      <c r="G133" s="51" t="n">
        <f aca="false">Conso_energie_usage!H$49</f>
        <v>0</v>
      </c>
      <c r="H133" s="51" t="n">
        <f aca="false">Conso_energie_usage!I$49</f>
        <v>0</v>
      </c>
    </row>
    <row r="134" customFormat="false" ht="13.4" hidden="false" customHeight="false" outlineLevel="0" collapsed="false">
      <c r="A134" s="51" t="str">
        <f aca="false">Conso_energie_usage!B$50</f>
        <v>Process</v>
      </c>
      <c r="B134" s="51" t="str">
        <f aca="false">Conso_energie_usage!C$50</f>
        <v>Urbain</v>
      </c>
      <c r="C134" s="51" t="n">
        <f aca="false">Conso_energie_usage!D$50</f>
        <v>0</v>
      </c>
      <c r="D134" s="51" t="n">
        <f aca="false">Conso_energie_usage!E$50</f>
        <v>0</v>
      </c>
      <c r="E134" s="51" t="n">
        <f aca="false">Conso_energie_usage!F$50</f>
        <v>0</v>
      </c>
      <c r="F134" s="51" t="n">
        <f aca="false">Conso_energie_usage!G$50</f>
        <v>0</v>
      </c>
      <c r="G134" s="51" t="n">
        <f aca="false">Conso_energie_usage!H$50</f>
        <v>0</v>
      </c>
      <c r="H134" s="51" t="n">
        <f aca="false">Conso_energie_usage!I$50</f>
        <v>0</v>
      </c>
    </row>
    <row r="135" customFormat="false" ht="13.4" hidden="false" customHeight="false" outlineLevel="0" collapsed="false">
      <c r="A135" s="51" t="str">
        <f aca="false">Conso_energie_usage!B$51</f>
        <v>Process</v>
      </c>
      <c r="B135" s="51" t="str">
        <f aca="false">Conso_energie_usage!C$51</f>
        <v>Autres</v>
      </c>
      <c r="C135" s="51" t="n">
        <f aca="false">Conso_energie_usage!D$51</f>
        <v>0</v>
      </c>
      <c r="D135" s="51" t="n">
        <f aca="false">Conso_energie_usage!E$51</f>
        <v>0</v>
      </c>
      <c r="E135" s="51" t="n">
        <f aca="false">Conso_energie_usage!F$51</f>
        <v>0</v>
      </c>
      <c r="F135" s="51" t="n">
        <f aca="false">Conso_energie_usage!G$51</f>
        <v>0</v>
      </c>
      <c r="G135" s="51" t="n">
        <f aca="false">Conso_energie_usage!H$51</f>
        <v>0</v>
      </c>
      <c r="H135" s="51" t="n">
        <f aca="false">Conso_energie_usage!I$51</f>
        <v>0</v>
      </c>
    </row>
    <row r="136" customFormat="false" ht="13.4" hidden="false" customHeight="false" outlineLevel="0" collapsed="false">
      <c r="A136" s="51" t="str">
        <f aca="false">Conso_energie_usage!B$52</f>
        <v>Ventilation</v>
      </c>
      <c r="B136" s="51" t="str">
        <f aca="false">Conso_energie_usage!C$52</f>
        <v>Electricité</v>
      </c>
      <c r="C136" s="51" t="n">
        <f aca="false">Conso_energie_usage!D$52</f>
        <v>6.5991087150315</v>
      </c>
      <c r="D136" s="51" t="n">
        <f aca="false">Conso_energie_usage!E$52</f>
        <v>6.9632533276399</v>
      </c>
      <c r="E136" s="51" t="n">
        <f aca="false">Conso_energie_usage!F$52</f>
        <v>7.2438170909349</v>
      </c>
      <c r="F136" s="51" t="n">
        <f aca="false">Conso_energie_usage!G$52</f>
        <v>7.4490605134832</v>
      </c>
      <c r="G136" s="51" t="n">
        <f aca="false">Conso_energie_usage!H$52</f>
        <v>7.7028247401887</v>
      </c>
      <c r="H136" s="51" t="n">
        <f aca="false">Conso_energie_usage!I$52</f>
        <v>8.3806300154738</v>
      </c>
    </row>
    <row r="137" customFormat="false" ht="13.4" hidden="false" customHeight="false" outlineLevel="0" collapsed="false">
      <c r="A137" s="51" t="str">
        <f aca="false">Conso_energie_usage!B$53</f>
        <v>Ventilation</v>
      </c>
      <c r="B137" s="51" t="str">
        <f aca="false">Conso_energie_usage!C$53</f>
        <v>Gaz</v>
      </c>
      <c r="C137" s="51" t="n">
        <f aca="false">Conso_energie_usage!D$53</f>
        <v>0</v>
      </c>
      <c r="D137" s="51" t="n">
        <f aca="false">Conso_energie_usage!E$53</f>
        <v>0</v>
      </c>
      <c r="E137" s="51" t="n">
        <f aca="false">Conso_energie_usage!F$53</f>
        <v>0</v>
      </c>
      <c r="F137" s="51" t="n">
        <f aca="false">Conso_energie_usage!G$53</f>
        <v>0</v>
      </c>
      <c r="G137" s="51" t="n">
        <f aca="false">Conso_energie_usage!H$53</f>
        <v>0</v>
      </c>
      <c r="H137" s="51" t="n">
        <f aca="false">Conso_energie_usage!I$53</f>
        <v>0</v>
      </c>
    </row>
    <row r="138" customFormat="false" ht="13.4" hidden="false" customHeight="false" outlineLevel="0" collapsed="false">
      <c r="A138" s="51" t="str">
        <f aca="false">Conso_energie_usage!B$54</f>
        <v>Ventilation</v>
      </c>
      <c r="B138" s="51" t="str">
        <f aca="false">Conso_energie_usage!C$54</f>
        <v>Fioul</v>
      </c>
      <c r="C138" s="51" t="n">
        <f aca="false">Conso_energie_usage!D$54</f>
        <v>0</v>
      </c>
      <c r="D138" s="51" t="n">
        <f aca="false">Conso_energie_usage!E$54</f>
        <v>0</v>
      </c>
      <c r="E138" s="51" t="n">
        <f aca="false">Conso_energie_usage!F$54</f>
        <v>0</v>
      </c>
      <c r="F138" s="51" t="n">
        <f aca="false">Conso_energie_usage!G$54</f>
        <v>0</v>
      </c>
      <c r="G138" s="51" t="n">
        <f aca="false">Conso_energie_usage!H$54</f>
        <v>0</v>
      </c>
      <c r="H138" s="51" t="n">
        <f aca="false">Conso_energie_usage!I$54</f>
        <v>0</v>
      </c>
    </row>
    <row r="139" customFormat="false" ht="13.4" hidden="false" customHeight="false" outlineLevel="0" collapsed="false">
      <c r="A139" s="51" t="str">
        <f aca="false">Conso_energie_usage!B$55</f>
        <v>Ventilation</v>
      </c>
      <c r="B139" s="51" t="str">
        <f aca="false">Conso_energie_usage!C$55</f>
        <v>Urbain</v>
      </c>
      <c r="C139" s="51" t="n">
        <f aca="false">Conso_energie_usage!D$55</f>
        <v>0</v>
      </c>
      <c r="D139" s="51" t="n">
        <f aca="false">Conso_energie_usage!E$55</f>
        <v>0</v>
      </c>
      <c r="E139" s="51" t="n">
        <f aca="false">Conso_energie_usage!F$55</f>
        <v>0</v>
      </c>
      <c r="F139" s="51" t="n">
        <f aca="false">Conso_energie_usage!G$55</f>
        <v>0</v>
      </c>
      <c r="G139" s="51" t="n">
        <f aca="false">Conso_energie_usage!H$55</f>
        <v>0</v>
      </c>
      <c r="H139" s="51" t="n">
        <f aca="false">Conso_energie_usage!I$55</f>
        <v>0</v>
      </c>
    </row>
    <row r="140" customFormat="false" ht="13.4" hidden="false" customHeight="false" outlineLevel="0" collapsed="false">
      <c r="A140" s="51" t="str">
        <f aca="false">Conso_energie_usage!B$56</f>
        <v>Ventilation</v>
      </c>
      <c r="B140" s="51" t="str">
        <f aca="false">Conso_energie_usage!C$56</f>
        <v>Autres</v>
      </c>
      <c r="C140" s="51" t="n">
        <f aca="false">Conso_energie_usage!D$56</f>
        <v>0</v>
      </c>
      <c r="D140" s="51" t="n">
        <f aca="false">Conso_energie_usage!E$56</f>
        <v>0</v>
      </c>
      <c r="E140" s="51" t="n">
        <f aca="false">Conso_energie_usage!F$56</f>
        <v>0</v>
      </c>
      <c r="F140" s="51" t="n">
        <f aca="false">Conso_energie_usage!G$56</f>
        <v>0</v>
      </c>
      <c r="G140" s="51" t="n">
        <f aca="false">Conso_energie_usage!H$56</f>
        <v>0</v>
      </c>
      <c r="H140" s="51" t="n">
        <f aca="false">Conso_energie_usage!I$56</f>
        <v>0</v>
      </c>
    </row>
    <row r="141" customFormat="false" ht="12.8" hidden="false" customHeight="false" outlineLevel="0" collapsed="false">
      <c r="C141" s="0" t="n">
        <f aca="false">SUM($C$86:$C$140)</f>
        <v>225.21373085553</v>
      </c>
      <c r="D141" s="0" t="n">
        <f aca="false">SUM($D$86:$D$140)</f>
        <v>223.295975467837</v>
      </c>
      <c r="E141" s="0" t="n">
        <f aca="false">SUM($E$86:$E$140)</f>
        <v>208.5721626298</v>
      </c>
      <c r="F141" s="0" t="n">
        <f aca="false">SUM($F$86:$F$140)</f>
        <v>186.77681918783</v>
      </c>
      <c r="G141" s="0" t="n">
        <f aca="false">SUM($G$86:$G$140)</f>
        <v>165.896883875177</v>
      </c>
      <c r="H141" s="0" t="n">
        <f aca="false">SUM($H$86:$H$140)</f>
        <v>126.401974175958</v>
      </c>
    </row>
    <row r="144" customFormat="false" ht="12.8" hidden="false" customHeight="false" outlineLevel="0" collapsed="false">
      <c r="A144" s="52" t="s">
        <v>139</v>
      </c>
    </row>
    <row r="145" customFormat="false" ht="12.8" hidden="false" customHeight="false" outlineLevel="0" collapsed="false">
      <c r="B145" s="0" t="str">
        <f aca="false">Conso_chauff_syst_energie!C$28</f>
        <v>ENERGIE</v>
      </c>
      <c r="C145" s="0" t="str">
        <f aca="false">Conso_chauff_syst_energie!D$28</f>
        <v>2010</v>
      </c>
      <c r="D145" s="0" t="str">
        <f aca="false">Conso_chauff_syst_energie!E$28</f>
        <v>2015</v>
      </c>
      <c r="E145" s="0" t="str">
        <f aca="false">Conso_chauff_syst_energie!F$28</f>
        <v>2020</v>
      </c>
      <c r="F145" s="0" t="str">
        <f aca="false">Conso_chauff_syst_energie!G$28</f>
        <v>2025</v>
      </c>
      <c r="G145" s="0" t="str">
        <f aca="false">Conso_chauff_syst_energie!H$28</f>
        <v>2030</v>
      </c>
      <c r="H145" s="0" t="str">
        <f aca="false">Conso_chauff_syst_energie!I$28</f>
        <v>2050</v>
      </c>
    </row>
    <row r="146" customFormat="false" ht="12.8" hidden="false" customHeight="false" outlineLevel="0" collapsed="false">
      <c r="A146" s="0" t="str">
        <f aca="false">Conso_chauff_syst_energie!B$29</f>
        <v>PAC/DRV/Rooftop</v>
      </c>
      <c r="C146" s="11" t="n">
        <f aca="false">Conso_chauff_syst_energie!D$29</f>
        <v>4.1637964998982</v>
      </c>
      <c r="D146" s="11" t="n">
        <f aca="false">Conso_chauff_syst_energie!E$29</f>
        <v>5.1888916879183</v>
      </c>
      <c r="E146" s="11" t="n">
        <f aca="false">Conso_chauff_syst_energie!F$29</f>
        <v>5.7483044995138</v>
      </c>
      <c r="F146" s="11" t="n">
        <f aca="false">Conso_chauff_syst_energie!G$29</f>
        <v>6.8996127883869</v>
      </c>
      <c r="G146" s="11" t="n">
        <f aca="false">Conso_chauff_syst_energie!H$29</f>
        <v>8.4959284529962</v>
      </c>
      <c r="H146" s="12" t="n">
        <f aca="false">Conso_chauff_syst_energie!I$29</f>
        <v>8.5144033216419</v>
      </c>
    </row>
    <row r="147" customFormat="false" ht="12.8" hidden="false" customHeight="false" outlineLevel="0" collapsed="false">
      <c r="A147" s="0" t="str">
        <f aca="false">Conso_chauff_syst_energie!B$30</f>
        <v>Electrique Joule</v>
      </c>
      <c r="C147" s="11" t="n">
        <f aca="false">Conso_chauff_syst_energie!D$30</f>
        <v>13.8826567131125</v>
      </c>
      <c r="D147" s="11" t="n">
        <f aca="false">Conso_chauff_syst_energie!E$30</f>
        <v>12.5371961369391</v>
      </c>
      <c r="E147" s="11" t="n">
        <f aca="false">Conso_chauff_syst_energie!F$30</f>
        <v>10.2804488572341</v>
      </c>
      <c r="F147" s="11" t="n">
        <f aca="false">Conso_chauff_syst_energie!G$30</f>
        <v>8.6430876853186</v>
      </c>
      <c r="G147" s="11" t="n">
        <f aca="false">Conso_chauff_syst_energie!H$30</f>
        <v>7.3955503678783</v>
      </c>
      <c r="H147" s="11" t="n">
        <f aca="false">Conso_chauff_syst_energie!I$30</f>
        <v>7.5789048709218</v>
      </c>
    </row>
    <row r="148" customFormat="false" ht="12.8" hidden="false" customHeight="false" outlineLevel="0" collapsed="false">
      <c r="A148" s="0" t="str">
        <f aca="false">Conso_chauff_syst_energie!B$31</f>
        <v>Electricité</v>
      </c>
      <c r="C148" s="11" t="n">
        <f aca="false">Conso_chauff_syst_energie!D$31</f>
        <v>18.0464532130107</v>
      </c>
      <c r="D148" s="11" t="n">
        <f aca="false">Conso_chauff_syst_energie!E$31</f>
        <v>17.7260878248574</v>
      </c>
      <c r="E148" s="11" t="n">
        <f aca="false">Conso_chauff_syst_energie!F$31</f>
        <v>16.0287533567479</v>
      </c>
      <c r="F148" s="11" t="n">
        <f aca="false">Conso_chauff_syst_energie!G$31</f>
        <v>15.5427004737055</v>
      </c>
      <c r="G148" s="11" t="n">
        <f aca="false">Conso_chauff_syst_energie!H$31</f>
        <v>15.8914788208745</v>
      </c>
      <c r="H148" s="11" t="n">
        <f aca="false">Conso_chauff_syst_energie!I$31</f>
        <v>16.0933081925637</v>
      </c>
    </row>
    <row r="150" customFormat="false" ht="12.8" hidden="false" customHeight="false" outlineLevel="0" collapsed="false">
      <c r="A150" s="0" t="str">
        <f aca="false">Conso_chauff_syst_energie!B$33</f>
        <v>Chaleur environnement</v>
      </c>
      <c r="C150" s="15" t="n">
        <f aca="false">Conso_chauff_syst_energie!D$33</f>
        <v>6.048200547347</v>
      </c>
      <c r="D150" s="15" t="n">
        <f aca="false">Conso_chauff_syst_energie!E$33</f>
        <v>7.6877058715454</v>
      </c>
      <c r="E150" s="15" t="n">
        <f aca="false">Conso_chauff_syst_energie!F$33</f>
        <v>8.6514462227052</v>
      </c>
      <c r="F150" s="15" t="n">
        <f aca="false">Conso_chauff_syst_energie!G$33</f>
        <v>10.515203637816</v>
      </c>
      <c r="G150" s="15" t="n">
        <f aca="false">Conso_chauff_syst_energie!H$33</f>
        <v>13.0524097399284</v>
      </c>
      <c r="H150" s="15" t="n">
        <f aca="false">Conso_chauff_syst_energie!I$33</f>
        <v>13.1869246286857</v>
      </c>
    </row>
    <row r="155" customFormat="false" ht="12.8" hidden="false" customHeight="false" outlineLevel="0" collapsed="false">
      <c r="A155" s="53" t="s">
        <v>140</v>
      </c>
      <c r="C155" s="0" t="n">
        <f aca="false">RDT_ECS!F$46</f>
        <v>2009</v>
      </c>
      <c r="D155" s="0" t="n">
        <f aca="false">RDT_ECS!G$46</f>
        <v>2015</v>
      </c>
      <c r="E155" s="0" t="n">
        <f aca="false">RDT_ECS!H$46</f>
        <v>2020</v>
      </c>
      <c r="F155" s="0" t="n">
        <f aca="false">RDT_ECS!I$46</f>
        <v>2025</v>
      </c>
      <c r="G155" s="0" t="n">
        <f aca="false">RDT_ECS!J$46</f>
        <v>2030</v>
      </c>
      <c r="H155" s="0" t="n">
        <f aca="false">RDT_ECS!K$46</f>
        <v>2050</v>
      </c>
    </row>
    <row r="156" customFormat="false" ht="12.8" hidden="false" customHeight="false" outlineLevel="0" collapsed="false">
      <c r="B156" s="0" t="str">
        <f aca="false">RDT_ECS!E$47</f>
        <v>CONSO CET</v>
      </c>
      <c r="C156" s="15" t="n">
        <f aca="false">RDT_ECS!F$47</f>
        <v>0.361258847381346</v>
      </c>
      <c r="D156" s="15" t="n">
        <f aca="false">RDT_ECS!G$47</f>
        <v>1.07744256784391</v>
      </c>
      <c r="E156" s="15" t="n">
        <f aca="false">RDT_ECS!H$47</f>
        <v>2.13826962669446</v>
      </c>
      <c r="F156" s="15" t="n">
        <f aca="false">RDT_ECS!I$47</f>
        <v>3.49905618666348</v>
      </c>
      <c r="G156" s="15" t="n">
        <f aca="false">RDT_ECS!J$47</f>
        <v>4.13126072172655</v>
      </c>
      <c r="H156" s="15" t="n">
        <f aca="false">RDT_ECS!K$47</f>
        <v>4.13126072172655</v>
      </c>
    </row>
    <row r="157" customFormat="false" ht="12.8" hidden="false" customHeight="false" outlineLevel="0" collapsed="false">
      <c r="B157" s="0" t="str">
        <f aca="false">RDT_ECS!E$48</f>
        <v>CONSO ECS classique</v>
      </c>
      <c r="C157" s="15" t="n">
        <f aca="false">RDT_ECS!F$48</f>
        <v>5.65972194230775</v>
      </c>
      <c r="D157" s="15" t="n">
        <f aca="false">RDT_ECS!G$48</f>
        <v>6.9036134902591</v>
      </c>
      <c r="E157" s="15" t="n">
        <f aca="false">RDT_ECS!H$48</f>
        <v>6.77118715119914</v>
      </c>
      <c r="F157" s="15" t="n">
        <f aca="false">RDT_ECS!I$48</f>
        <v>5.24858427999522</v>
      </c>
      <c r="G157" s="15" t="n">
        <f aca="false">RDT_ECS!J$48</f>
        <v>4.13126072172655</v>
      </c>
      <c r="H157" s="15" t="n">
        <f aca="false">RDT_ECS!K$48</f>
        <v>0.120271313345765</v>
      </c>
    </row>
    <row r="159" customFormat="false" ht="12.8" hidden="false" customHeight="false" outlineLevel="0" collapsed="false">
      <c r="B159" s="0" t="str">
        <f aca="false">RDT_ECS!E$50</f>
        <v>Chaleur environnement</v>
      </c>
      <c r="C159" s="15" t="n">
        <f aca="false">RDT_ECS!F$50</f>
        <v>0.541888271072019</v>
      </c>
      <c r="D159" s="15" t="n">
        <f aca="false">RDT_ECS!G$50</f>
        <v>1.61616385176586</v>
      </c>
      <c r="E159" s="15" t="n">
        <f aca="false">RDT_ECS!H$50</f>
        <v>3.2074044400417</v>
      </c>
      <c r="F159" s="15" t="n">
        <f aca="false">RDT_ECS!I$50</f>
        <v>5.24858427999522</v>
      </c>
      <c r="G159" s="15" t="n">
        <f aca="false">RDT_ECS!J$50</f>
        <v>6.19689108258983</v>
      </c>
      <c r="H159" s="15" t="n">
        <f aca="false">RDT_ECS!K$50</f>
        <v>6.19689108258983</v>
      </c>
    </row>
    <row r="162" customFormat="false" ht="12.8" hidden="false" customHeight="false" outlineLevel="0" collapsed="false">
      <c r="A162" s="52" t="s">
        <v>21</v>
      </c>
      <c r="C162" s="0" t="str">
        <f aca="false">RDT_CLIM!B$10</f>
        <v>2009</v>
      </c>
      <c r="D162" s="0" t="str">
        <f aca="false">RDT_CLIM!C$10</f>
        <v>2015</v>
      </c>
      <c r="E162" s="0" t="str">
        <f aca="false">RDT_CLIM!D$10</f>
        <v>2020</v>
      </c>
      <c r="F162" s="0" t="str">
        <f aca="false">RDT_CLIM!E$10</f>
        <v>2025</v>
      </c>
      <c r="G162" s="0" t="str">
        <f aca="false">RDT_CLIM!F$10</f>
        <v>2030</v>
      </c>
      <c r="H162" s="0" t="str">
        <f aca="false">RDT_CLIM!G$10</f>
        <v>2050</v>
      </c>
    </row>
    <row r="163" customFormat="false" ht="12.8" hidden="false" customHeight="false" outlineLevel="0" collapsed="false">
      <c r="B163" s="0" t="str">
        <f aca="false">RDT_CLIM!A$11</f>
        <v>Conso climatisation PAC/DRV/Rooftop</v>
      </c>
      <c r="C163" s="0" t="n">
        <f aca="false">RDT_CLIM!B$11</f>
        <v>5.4238186881371</v>
      </c>
      <c r="D163" s="0" t="n">
        <f aca="false">RDT_CLIM!C$11</f>
        <v>5.4238186881371</v>
      </c>
      <c r="E163" s="0" t="n">
        <f aca="false">RDT_CLIM!D$11</f>
        <v>6.1480968498464</v>
      </c>
      <c r="F163" s="0" t="n">
        <f aca="false">RDT_CLIM!E$11</f>
        <v>6.0012084422433</v>
      </c>
      <c r="G163" s="0" t="n">
        <f aca="false">RDT_CLIM!F$11</f>
        <v>6.0864270108956</v>
      </c>
      <c r="H163" s="0" t="n">
        <f aca="false">RDT_CLIM!G$11</f>
        <v>6.363921707716</v>
      </c>
    </row>
    <row r="164" customFormat="false" ht="12.8" hidden="false" customHeight="false" outlineLevel="0" collapsed="false">
      <c r="B164" s="0" t="str">
        <f aca="false">RDT_CLIM!A$12</f>
        <v>RDT climatisation</v>
      </c>
      <c r="C164" s="0" t="n">
        <f aca="false">RDT_CLIM!B$12</f>
        <v>3.05790913979661</v>
      </c>
      <c r="D164" s="0" t="n">
        <f aca="false">RDT_CLIM!C$12</f>
        <v>3.20209413198607</v>
      </c>
      <c r="E164" s="0" t="n">
        <f aca="false">RDT_CLIM!D$12</f>
        <v>3.4748889765444</v>
      </c>
      <c r="F164" s="0" t="n">
        <f aca="false">RDT_CLIM!E$12</f>
        <v>3.4748889765444</v>
      </c>
      <c r="G164" s="0" t="n">
        <f aca="false">RDT_CLIM!F$12</f>
        <v>4.0853777181847</v>
      </c>
      <c r="H164" s="0" t="n">
        <f aca="false">RDT_CLIM!G$12</f>
        <v>4.70673567642231</v>
      </c>
    </row>
    <row r="165" customFormat="false" ht="12.8" hidden="false" customHeight="false" outlineLevel="0" collapsed="false">
      <c r="B165" s="0" t="str">
        <f aca="false">RDT_CLIM!A$13</f>
        <v>Chaleur environnement</v>
      </c>
      <c r="C165" s="0" t="n">
        <f aca="false">RDT_CLIM!B$13</f>
        <v>11.161726050917</v>
      </c>
      <c r="D165" s="0" t="n">
        <f aca="false">RDT_CLIM!C$13</f>
        <v>11.9437593061031</v>
      </c>
      <c r="E165" s="0" t="n">
        <f aca="false">RDT_CLIM!D$13</f>
        <v>15.2158571204122</v>
      </c>
      <c r="F165" s="0" t="n">
        <f aca="false">RDT_CLIM!E$13</f>
        <v>14.8523246196531</v>
      </c>
      <c r="G165" s="0" t="n">
        <f aca="false">RDT_CLIM!F$13</f>
        <v>18.7789262827748</v>
      </c>
      <c r="H165" s="0" t="n">
        <f aca="false">RDT_CLIM!G$13</f>
        <v>23.5893756359493</v>
      </c>
    </row>
    <row r="167" customFormat="false" ht="12.8" hidden="false" customHeight="false" outlineLevel="0" collapsed="false">
      <c r="B167" s="0" t="s">
        <v>141</v>
      </c>
      <c r="C167" s="0" t="n">
        <f aca="false">C$150+C$159+C$165</f>
        <v>17.751814869336</v>
      </c>
      <c r="D167" s="0" t="n">
        <f aca="false">D$150+D$159+D$165</f>
        <v>21.2476290294144</v>
      </c>
      <c r="E167" s="0" t="n">
        <f aca="false">E$150+E$159+E$165</f>
        <v>27.0747077831591</v>
      </c>
      <c r="F167" s="0" t="n">
        <f aca="false">F$150+F$159+F$165</f>
        <v>30.6161125374643</v>
      </c>
      <c r="G167" s="0" t="n">
        <f aca="false">G$150+G$159+G$165</f>
        <v>38.028227105293</v>
      </c>
      <c r="H167" s="0" t="n">
        <f aca="false">H$150+H$159+H$165</f>
        <v>42.9731913472248</v>
      </c>
    </row>
    <row r="169" customFormat="false" ht="12.8" hidden="false" customHeight="false" outlineLevel="0" collapsed="false">
      <c r="B169" s="0" t="s">
        <v>118</v>
      </c>
      <c r="C169" s="0" t="n">
        <f aca="false">$C$167+$C$141</f>
        <v>242.965545724866</v>
      </c>
      <c r="D169" s="0" t="n">
        <f aca="false">$D$167+$D$141</f>
        <v>244.543604497252</v>
      </c>
      <c r="E169" s="0" t="n">
        <f aca="false">$E$167+$E$141</f>
        <v>235.646870412959</v>
      </c>
      <c r="F169" s="0" t="n">
        <f aca="false">$F$167+$F$141</f>
        <v>217.392931725294</v>
      </c>
      <c r="G169" s="0" t="n">
        <f aca="false">$G$167+$G$141</f>
        <v>203.92511098047</v>
      </c>
      <c r="H169" s="0" t="n">
        <f aca="false">$H$167+$H$141</f>
        <v>169.375165523183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2018-06-04T17:23:55Z</dcterms:modified>
  <cp:revision>42</cp:revision>
</cp:coreProperties>
</file>