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<sst xmlns="http://schemas.openxmlformats.org/spreadsheetml/2006/main" count="2689" uniqueCount="143">
  <si>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</si>
  <si>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</si>
  <si>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</si>
  <si>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</si>
  <si>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</si>
  <si>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</si>
  <si>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</si>
  <si>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</si>
  <si>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</si>
  <si>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</si>
  <si>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</si>
  <si>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</si>
  <si>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</si>
  <si>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</si>
  <si>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</si>
  <si>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</si>
  <si>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</si>
  <si>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</si>
  <si>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</si>
  <si>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</si>
  <si>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</si>
  <si>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</si>
  <si>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</si>
  <si>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</si>
  <si>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</si>
  <si>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</si>
  <si>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</si>
  <si>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</si>
  <si>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</si>
  <si>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</si>
  <si>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</si>
  <si>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</si>
  <si>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</si>
  <si>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</si>
  <si>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</si>
  <si>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</si>
  <si>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</si>
  <si>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</si>
  <si>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</si>
  <si>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</si>
  <si>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</si>
  <si>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</si>
  <si>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</si>
  <si>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</si>
  <si>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</si>
  <si>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</si>
  <si>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</si>
  <si>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</si>
  <si>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</si>
  <si>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</si>
  <si>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</si>
  <si>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</si>
  <si>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</si>
  <si>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</si>
  <si>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</si>
  <si>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</si>
  <si>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</si>
  <si>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</si>
  <si>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</si>
  <si>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</si>
  <si>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</si>
  <si>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</si>
  <si>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</si>
  <si>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</si>
  <si>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</si>
  <si>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</si>
  <si>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</si>
  <si>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</si>
  <si>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</si>
  <si>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</si>
  <si>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</si>
  <si>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</si>
  <si>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</si>
  <si>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</si>
  <si>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</si>
  <si>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</si>
  <si>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</si>
  <si>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</si>
  <si>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</si>
  <si>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</si>
  <si>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</si>
  <si>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</si>
  <si>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</si>
  <si>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</si>
  <si>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</si>
  <si>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</si>
  <si>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</si>
  <si>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AME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</si>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</sst>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4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28" builtinId="54" customBuiltin="true"/>
    <cellStyle name="Excel Built-in Excel Built-in XLConnect.Numeric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XLConnect.String" xfId="31" builtinId="54" customBuiltin="true"/>
    <cellStyle name="Excel Built-in Excel Built-in Excel Built-in Excel Built-in Excel Built-in Excel Built-in Excel Built-in Excel Built-in Excel Built-in Excel Built-in Excel Built-in Excel Built-in Excel Built-in XLConnect.Numeric" xfId="32" builtinId="54" customBuiltin="true"/>
    <cellStyle name="Excel Built-in Excel Built-in Excel Built-in Excel Built-in Excel Built-in Excel Built-in Excel Built-in Excel Built-in Excel Built-in XLConnect.Header" xfId="33" builtinId="54" customBuiltin="true"/>
    <cellStyle name="Excel Built-in Excel Built-in Excel Built-in Excel Built-in Excel Built-in Excel Built-in Excel Built-in Excel Built-in Excel Built-in XLConnect.String" xfId="3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393120</xdr:colOff>
      <xdr:row>40</xdr:row>
      <xdr:rowOff>32760</xdr:rowOff>
    </xdr:from>
    <xdr:to>
      <xdr:col>8</xdr:col>
      <xdr:colOff>393120</xdr:colOff>
      <xdr:row>42</xdr:row>
      <xdr:rowOff>34200</xdr:rowOff>
    </xdr:to>
    <xdr:sp>
      <xdr:nvSpPr>
        <xdr:cNvPr id="0" name="Line 1"/>
        <xdr:cNvSpPr/>
      </xdr:nvSpPr>
      <xdr:spPr>
        <a:xfrm>
          <a:off x="8625600" y="8748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8</xdr:col>
      <xdr:colOff>393120</xdr:colOff>
      <xdr:row>44</xdr:row>
      <xdr:rowOff>35280</xdr:rowOff>
    </xdr:to>
    <xdr:sp>
      <xdr:nvSpPr>
        <xdr:cNvPr id="1" name="Line 1"/>
        <xdr:cNvSpPr/>
      </xdr:nvSpPr>
      <xdr:spPr>
        <a:xfrm>
          <a:off x="8625600" y="8748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28</xdr:col>
      <xdr:colOff>392760</xdr:colOff>
      <xdr:row>40</xdr:row>
      <xdr:rowOff>32760</xdr:rowOff>
    </xdr:to>
    <xdr:sp>
      <xdr:nvSpPr>
        <xdr:cNvPr id="2" name="Line 1"/>
        <xdr:cNvSpPr/>
      </xdr:nvSpPr>
      <xdr:spPr>
        <a:xfrm>
          <a:off x="8625600" y="8748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37</xdr:row>
      <xdr:rowOff>159120</xdr:rowOff>
    </xdr:from>
    <xdr:to>
      <xdr:col>8</xdr:col>
      <xdr:colOff>753120</xdr:colOff>
      <xdr:row>40</xdr:row>
      <xdr:rowOff>32760</xdr:rowOff>
    </xdr:to>
    <xdr:sp>
      <xdr:nvSpPr>
        <xdr:cNvPr id="3" name="Line 1"/>
        <xdr:cNvSpPr/>
      </xdr:nvSpPr>
      <xdr:spPr>
        <a:xfrm flipV="1">
          <a:off x="8625600" y="8388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42</xdr:row>
      <xdr:rowOff>34200</xdr:rowOff>
    </xdr:from>
    <xdr:to>
      <xdr:col>28</xdr:col>
      <xdr:colOff>392760</xdr:colOff>
      <xdr:row>42</xdr:row>
      <xdr:rowOff>34200</xdr:rowOff>
    </xdr:to>
    <xdr:sp>
      <xdr:nvSpPr>
        <xdr:cNvPr id="4" name="Line 1"/>
        <xdr:cNvSpPr/>
      </xdr:nvSpPr>
      <xdr:spPr>
        <a:xfrm>
          <a:off x="8625600" y="9073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39</xdr:row>
      <xdr:rowOff>159840</xdr:rowOff>
    </xdr:from>
    <xdr:to>
      <xdr:col>8</xdr:col>
      <xdr:colOff>753120</xdr:colOff>
      <xdr:row>42</xdr:row>
      <xdr:rowOff>34200</xdr:rowOff>
    </xdr:to>
    <xdr:sp>
      <xdr:nvSpPr>
        <xdr:cNvPr id="5" name="Line 1"/>
        <xdr:cNvSpPr/>
      </xdr:nvSpPr>
      <xdr:spPr>
        <a:xfrm flipV="1">
          <a:off x="8625600" y="8713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41</xdr:row>
      <xdr:rowOff>160920</xdr:rowOff>
    </xdr:from>
    <xdr:to>
      <xdr:col>8</xdr:col>
      <xdr:colOff>753120</xdr:colOff>
      <xdr:row>44</xdr:row>
      <xdr:rowOff>35280</xdr:rowOff>
    </xdr:to>
    <xdr:sp>
      <xdr:nvSpPr>
        <xdr:cNvPr id="6" name="Line 1"/>
        <xdr:cNvSpPr/>
      </xdr:nvSpPr>
      <xdr:spPr>
        <a:xfrm flipV="1">
          <a:off x="8625600" y="9038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393120</xdr:colOff>
      <xdr:row>40</xdr:row>
      <xdr:rowOff>32760</xdr:rowOff>
    </xdr:from>
    <xdr:to>
      <xdr:col>28</xdr:col>
      <xdr:colOff>392760</xdr:colOff>
      <xdr:row>44</xdr:row>
      <xdr:rowOff>35280</xdr:rowOff>
    </xdr:to>
    <xdr:sp>
      <xdr:nvSpPr>
        <xdr:cNvPr id="7" name="Line 1"/>
        <xdr:cNvSpPr/>
      </xdr:nvSpPr>
      <xdr:spPr>
        <a:xfrm flipH="1">
          <a:off x="8625600" y="8748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10.6077629700981</v>
      </c>
      <c r="G2" s="3" t="n">
        <v>11.4793890781941</v>
      </c>
      <c r="H2" s="3" t="n">
        <v>12.1456114081617</v>
      </c>
      <c r="I2" s="3" t="n">
        <v>0</v>
      </c>
      <c r="K2" s="4" t="s">
        <v>12</v>
      </c>
      <c r="L2" s="0" t="n">
        <f aca="false">SUMIFS(I2:I56,B2:B56,$K2)/SUMIFS(E2:E56,B2:B56,$K2)</f>
        <v>0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2.2363983609534</v>
      </c>
      <c r="G3" s="3" t="n">
        <v>1.911845136065</v>
      </c>
      <c r="H3" s="3" t="n">
        <v>1.6393655576662</v>
      </c>
      <c r="I3" s="3" t="n">
        <v>0</v>
      </c>
      <c r="K3" s="4" t="s">
        <v>15</v>
      </c>
      <c r="L3" s="0" t="n">
        <f aca="false">SUMIFS(I2:I56,B2:B56,$K3)/SUMIFS(E2:E56,B2:B56,$K3)</f>
        <v>0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2.645367300323</v>
      </c>
      <c r="G4" s="3" t="n">
        <v>2.0369211681046</v>
      </c>
      <c r="H4" s="3" t="n">
        <v>1.5762283924764</v>
      </c>
      <c r="I4" s="3" t="n">
        <v>0</v>
      </c>
      <c r="K4" s="4" t="s">
        <v>17</v>
      </c>
      <c r="L4" s="0" t="n">
        <f aca="false">SUMIFS(I2:I56,B2:B56,$K4)/SUMIFS(E2:E56,B2:B56,$K4)</f>
        <v>0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SUMIFS($I$2:$I$56,$B$2:$B$56,K5)/SUMIFS($E$2:$E$56,$B$2:$B$56,K5)</f>
        <v>0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1.1251678791788</v>
      </c>
      <c r="G6" s="3" t="n">
        <v>0.9592327027321</v>
      </c>
      <c r="H6" s="3" t="n">
        <v>0.8198828066753</v>
      </c>
      <c r="I6" s="3" t="n">
        <v>0</v>
      </c>
      <c r="K6" s="4" t="s">
        <v>21</v>
      </c>
      <c r="L6" s="0" t="n">
        <f aca="false">SUMIFS(I2:I56,B2:B56,$K6)/SUMIFS(E2:E56,B2:B56,$K6)</f>
        <v>0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5.6985405007338</v>
      </c>
      <c r="G7" s="3" t="n">
        <v>5.6641522046184</v>
      </c>
      <c r="H7" s="3" t="n">
        <v>5.504885421932</v>
      </c>
      <c r="I7" s="3" t="n">
        <v>0</v>
      </c>
      <c r="K7" s="4" t="s">
        <v>22</v>
      </c>
      <c r="L7" s="0" t="n">
        <f aca="false">SUMIFS(I2:I56,B2:B56,$K7)/SUMIFS(E2:E56,B2:B56,$K7)</f>
        <v>0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SUMIFS(I2:I56,B2:B56,$K8)/SUMIFS(E2:E56,B2:B56,$K8)</f>
        <v>0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SUMIFS(I2:I56,B2:B56,$K9)/SUMIFS(E2:E56,B2:B56,$K9)</f>
        <v>0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SUMIFS(I2:I56,B2:B56,$K10)/SUMIFS(E2:E56,B2:B56,$K10)</f>
        <v>0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SUMIFS(I2:I56,B2:B56,$K11)/SUMIFS(E2:E56,B2:B56,$K11)</f>
        <v>0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11.4746887797179</v>
      </c>
      <c r="G12" s="3" t="n">
        <v>10.6625245129573</v>
      </c>
      <c r="H12" s="3" t="n">
        <v>9.9237732239603</v>
      </c>
      <c r="I12" s="3" t="n">
        <v>0</v>
      </c>
      <c r="K12" s="4" t="s">
        <v>27</v>
      </c>
      <c r="L12" s="0" t="n">
        <f aca="false">SUMIFS(I2:I56,B2:B56,$K12)/SUMIFS(E2:E56,B2:B56,$K12)</f>
        <v>0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16.4618381358462</v>
      </c>
      <c r="G17" s="3" t="n">
        <v>16.3559258924942</v>
      </c>
      <c r="H17" s="3" t="n">
        <v>16.9895627083342</v>
      </c>
      <c r="I17" s="3" t="n">
        <v>0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49.0018261125873</v>
      </c>
      <c r="G18" s="3" t="n">
        <v>40.8446030691883</v>
      </c>
      <c r="H18" s="3" t="n">
        <v>30.0590424440736</v>
      </c>
      <c r="I18" s="3" t="n">
        <v>0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14.4330863284689</v>
      </c>
      <c r="G19" s="3" t="n">
        <v>8.9978659083537</v>
      </c>
      <c r="H19" s="3" t="n">
        <v>4.0022074929664</v>
      </c>
      <c r="I19" s="3" t="n">
        <v>0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4.75507515075</v>
      </c>
      <c r="G20" s="3" t="n">
        <v>3.9371593782234</v>
      </c>
      <c r="H20" s="3" t="n">
        <v>3.7613072775736</v>
      </c>
      <c r="I20" s="3" t="n">
        <v>0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5.8450872479462</v>
      </c>
      <c r="G21" s="3" t="n">
        <v>6.8455220262201</v>
      </c>
      <c r="H21" s="3" t="n">
        <v>8.2054746207972</v>
      </c>
      <c r="I21" s="3" t="n">
        <v>0</v>
      </c>
      <c r="J21" s="0" t="n">
        <f aca="false">SUM(E$17:E$21)</f>
        <v>105.066948241968</v>
      </c>
      <c r="K21" s="0" t="n">
        <f aca="false">SUM(I$17:I$21)</f>
        <v>0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6.1483016115113</v>
      </c>
      <c r="G22" s="3" t="n">
        <v>6.0012537271496</v>
      </c>
      <c r="H22" s="3" t="n">
        <v>6.0868497728583</v>
      </c>
      <c r="I22" s="3" t="n">
        <v>0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10.5272369743842</v>
      </c>
      <c r="G27" s="3" t="n">
        <v>11.2850996228932</v>
      </c>
      <c r="H27" s="3" t="n">
        <v>11.8721513581027</v>
      </c>
      <c r="I27" s="3" t="n">
        <v>0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3.6096063117338</v>
      </c>
      <c r="G28" s="3" t="n">
        <v>3.0165677208262</v>
      </c>
      <c r="H28" s="3" t="n">
        <v>2.5273809765205</v>
      </c>
      <c r="I28" s="3" t="n">
        <v>0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1.1084108154414</v>
      </c>
      <c r="G31" s="3" t="n">
        <v>0.8214757696414</v>
      </c>
      <c r="H31" s="3" t="n">
        <v>0.6116631566029</v>
      </c>
      <c r="I31" s="3" t="n">
        <v>0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23.3908795423861</v>
      </c>
      <c r="G32" s="3" t="n">
        <v>19.3849773116933</v>
      </c>
      <c r="H32" s="3" t="n">
        <v>15.2963658618237</v>
      </c>
      <c r="I32" s="3" t="n">
        <v>0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8.9123257864797</v>
      </c>
      <c r="G37" s="3" t="n">
        <v>8.7573123364147</v>
      </c>
      <c r="H37" s="3" t="n">
        <v>8.2753494104528</v>
      </c>
      <c r="I37" s="3" t="n">
        <v>0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6.2262172045187</v>
      </c>
      <c r="G38" s="3" t="n">
        <v>4.5645987441814</v>
      </c>
      <c r="H38" s="3" t="n">
        <v>3.6527027309672</v>
      </c>
      <c r="I38" s="3" t="n">
        <v>0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1.2105330581625</v>
      </c>
      <c r="G39" s="3" t="n">
        <v>0.3081164919971</v>
      </c>
      <c r="H39" s="3" t="n">
        <v>0.1943628424332</v>
      </c>
      <c r="I39" s="3" t="n">
        <v>0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1.232963286054</v>
      </c>
      <c r="G40" s="3" t="n">
        <v>1.1976371447754</v>
      </c>
      <c r="H40" s="3" t="n">
        <v>1.1382202542944</v>
      </c>
      <c r="I40" s="3" t="n">
        <v>0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3.0007476373637</v>
      </c>
      <c r="G41" s="3" t="n">
        <v>3.6794159120482</v>
      </c>
      <c r="H41" s="3" t="n">
        <v>3.7497691708425</v>
      </c>
      <c r="I41" s="3" t="n">
        <v>0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7.3344476498696</v>
      </c>
      <c r="G42" s="3" t="n">
        <v>6.9438432083087</v>
      </c>
      <c r="H42" s="3" t="n">
        <v>6.5873021052954</v>
      </c>
      <c r="I42" s="3" t="n">
        <v>0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4.351208838654</v>
      </c>
      <c r="G47" s="3" t="n">
        <v>4.2659969785534</v>
      </c>
      <c r="H47" s="3" t="n">
        <v>4.1864179277342</v>
      </c>
      <c r="I47" s="3" t="n">
        <v>0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7.2437721010658</v>
      </c>
      <c r="G52" s="3" t="n">
        <v>7.446370495631</v>
      </c>
      <c r="H52" s="3" t="n">
        <v>7.6948097488573</v>
      </c>
      <c r="I52" s="3" t="n">
        <v>0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9.64325046352078</v>
      </c>
      <c r="F2" s="3" t="n">
        <v>9.3075533421245</v>
      </c>
      <c r="G2" s="3" t="n">
        <v>8.9908064443261</v>
      </c>
      <c r="H2" s="3" t="n">
        <v>0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5.25142287100543</v>
      </c>
      <c r="F3" s="3" t="n">
        <v>4.32825577560283</v>
      </c>
      <c r="G3" s="3" t="n">
        <v>3.25696403346754</v>
      </c>
      <c r="H3" s="3" t="n">
        <v>0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1.57256979251543</v>
      </c>
      <c r="F4" s="3" t="n">
        <v>0.975314150340103</v>
      </c>
      <c r="G4" s="3" t="n">
        <v>0.49637134375546</v>
      </c>
      <c r="H4" s="3" t="n">
        <v>0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0.51487862741221</v>
      </c>
      <c r="F5" s="3" t="n">
        <v>0.441513028632743</v>
      </c>
      <c r="G5" s="3" t="n">
        <v>0.421283536704041</v>
      </c>
      <c r="H5" s="3" t="n">
        <v>0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0.952658089417893</v>
      </c>
      <c r="F6" s="3" t="n">
        <v>1.05809513419104</v>
      </c>
      <c r="G6" s="3" t="n">
        <v>1.15105672871177</v>
      </c>
      <c r="H6" s="3" t="n">
        <v>0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0.537684351158392</v>
      </c>
      <c r="F9" s="7" t="n">
        <f aca="false">F2/SUM(F$2:F$6)</f>
        <v>0.577723822288907</v>
      </c>
      <c r="G9" s="7" t="n">
        <f aca="false">G2/SUM(G$2:G$6)</f>
        <v>0.628003890181387</v>
      </c>
      <c r="H9" s="7" t="e">
        <f aca="false">H2/SUM(H$2:H$6)</f>
        <v>#DIV/0!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0.29280665370419</v>
      </c>
      <c r="F10" s="7" t="n">
        <f aca="false">F3/SUM(F$2:F$6)</f>
        <v>0.26865668974555</v>
      </c>
      <c r="G10" s="7" t="n">
        <f aca="false">G3/SUM(G$2:G$6)</f>
        <v>0.227497510469628</v>
      </c>
      <c r="H10" s="7" t="e">
        <f aca="false">H3/SUM(H$2:H$6)</f>
        <v>#DIV/0!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0.0876826928574073</v>
      </c>
      <c r="F11" s="7" t="n">
        <f aca="false">F4/SUM(F$2:F$6)</f>
        <v>0.0605381670300832</v>
      </c>
      <c r="G11" s="7" t="n">
        <f aca="false">G4/SUM(G$2:G$6)</f>
        <v>0.0346713208412703</v>
      </c>
      <c r="H11" s="7" t="e">
        <f aca="false">H4/SUM(H$2:H$6)</f>
        <v>#DIV/0!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0.0287083884995746</v>
      </c>
      <c r="F12" s="7" t="n">
        <f aca="false">F5/SUM(F$2:F$6)</f>
        <v>0.0274049027833815</v>
      </c>
      <c r="G12" s="7" t="n">
        <f aca="false">G5/SUM(G$2:G$6)</f>
        <v>0.0294264704237375</v>
      </c>
      <c r="H12" s="7" t="e">
        <f aca="false">H5/SUM(H$2:H$6)</f>
        <v>#DIV/0!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0.0531179137804367</v>
      </c>
      <c r="F13" s="7" t="n">
        <f aca="false">F6/SUM(F$2:F$6)</f>
        <v>0.0656764181520782</v>
      </c>
      <c r="G13" s="7" t="n">
        <f aca="false">G6/SUM(G$2:G$6)</f>
        <v>0.0804008080839777</v>
      </c>
      <c r="H13" s="7" t="e">
        <f aca="false">H6/SUM(H$2:H$6)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0.1544252770817</v>
      </c>
      <c r="H2" s="3" t="n">
        <v>0.1347200071527</v>
      </c>
      <c r="I2" s="3" t="n">
        <v>0.1178273996387</v>
      </c>
      <c r="J2" s="3" t="n">
        <v>0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5.507672615398</v>
      </c>
      <c r="H3" s="3" t="n">
        <v>5.509669485</v>
      </c>
      <c r="I3" s="3" t="n">
        <v>5.513882417892</v>
      </c>
      <c r="J3" s="3" t="n">
        <v>0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0.0090334779491</v>
      </c>
      <c r="H5" s="3" t="n">
        <v>0.0078807710247</v>
      </c>
      <c r="I5" s="3" t="n">
        <v>0.006892597048</v>
      </c>
      <c r="J5" s="3" t="n">
        <v>0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0.9067643262141</v>
      </c>
      <c r="H8" s="3" t="n">
        <v>0.7839730049848</v>
      </c>
      <c r="I8" s="3" t="n">
        <v>0.6240302574333</v>
      </c>
      <c r="J8" s="3" t="n">
        <v>0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9.430851801331</v>
      </c>
      <c r="H13" s="3" t="n">
        <v>8.791426215115</v>
      </c>
      <c r="I13" s="3" t="n">
        <v>8.208585596254</v>
      </c>
      <c r="J13" s="3" t="n">
        <v>0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0.5535131017064</v>
      </c>
      <c r="H17" s="3" t="n">
        <v>0.5853586666602</v>
      </c>
      <c r="I17" s="3" t="n">
        <v>0.8029934197913</v>
      </c>
      <c r="J17" s="3" t="n">
        <v>0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6.409660714182</v>
      </c>
      <c r="H18" s="3" t="n">
        <v>6.4568252838155</v>
      </c>
      <c r="I18" s="3" t="n">
        <v>6.773857299279</v>
      </c>
      <c r="J18" s="3" t="n">
        <v>0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2.6620759089858</v>
      </c>
      <c r="H19" s="3" t="n">
        <v>1.6237355671483</v>
      </c>
      <c r="I19" s="3" t="n">
        <v>0.6992986129968</v>
      </c>
      <c r="J19" s="3" t="n">
        <v>0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15.5445246224536</v>
      </c>
      <c r="H20" s="3" t="n">
        <v>13.6576732675234</v>
      </c>
      <c r="I20" s="3" t="n">
        <v>10.5157203501949</v>
      </c>
      <c r="J20" s="3" t="n">
        <v>0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1.658694082513</v>
      </c>
      <c r="H21" s="3" t="n">
        <v>1.0729643719913</v>
      </c>
      <c r="I21" s="3" t="n">
        <v>0.694999867835</v>
      </c>
      <c r="J21" s="3" t="n">
        <v>0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2.5849470701025</v>
      </c>
      <c r="H23" s="3" t="n">
        <v>2.5132676179201</v>
      </c>
      <c r="I23" s="3" t="n">
        <v>2.5488458944802</v>
      </c>
      <c r="J23" s="3" t="n">
        <v>0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0.0373314329579</v>
      </c>
      <c r="H27" s="3" t="n">
        <v>0.0275224120738</v>
      </c>
      <c r="I27" s="3" t="n">
        <v>0.020396465165</v>
      </c>
      <c r="J27" s="3" t="n">
        <v>0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0.6759322879577</v>
      </c>
      <c r="H28" s="3" t="n">
        <v>0.7056718380212</v>
      </c>
      <c r="I28" s="3" t="n">
        <v>0.7273262734255</v>
      </c>
      <c r="J28" s="3" t="n">
        <v>0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0.1880746349862</v>
      </c>
      <c r="H30" s="3" t="n">
        <v>0.1543644054432</v>
      </c>
      <c r="I30" s="3" t="n">
        <v>0.1270844042258</v>
      </c>
      <c r="J30" s="3" t="n">
        <v>0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4.106761692415</v>
      </c>
      <c r="H33" s="3" t="n">
        <v>3.4291428784377</v>
      </c>
      <c r="I33" s="3" t="n">
        <v>2.7046943726863</v>
      </c>
      <c r="J33" s="3" t="n">
        <v>0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0.15754257746</v>
      </c>
      <c r="H37" s="3" t="n">
        <v>0.1938607156778</v>
      </c>
      <c r="I37" s="3" t="n">
        <v>0.1959186683659</v>
      </c>
      <c r="J37" s="3" t="n">
        <v>0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0.7528015461502</v>
      </c>
      <c r="H38" s="3" t="n">
        <v>0.710237541411</v>
      </c>
      <c r="I38" s="3" t="n">
        <v>0.659131612572</v>
      </c>
      <c r="J38" s="3" t="n">
        <v>0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0.0766997917146</v>
      </c>
      <c r="H39" s="3" t="n">
        <v>0.0191673856276</v>
      </c>
      <c r="I39" s="3" t="n">
        <v>0.0116914337823</v>
      </c>
      <c r="J39" s="3" t="n">
        <v>0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0.3560353924778</v>
      </c>
      <c r="H40" s="3" t="n">
        <v>0.2716856794249</v>
      </c>
      <c r="I40" s="3" t="n">
        <v>0.2207675395014</v>
      </c>
      <c r="J40" s="3" t="n">
        <v>0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0.1282714581775</v>
      </c>
      <c r="H41" s="3" t="n">
        <v>0.1242207564512</v>
      </c>
      <c r="I41" s="3" t="n">
        <v>0.1174103477593</v>
      </c>
      <c r="J41" s="3" t="n">
        <v>0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0.1344206736388</v>
      </c>
      <c r="H43" s="3" t="n">
        <v>0.132331416758</v>
      </c>
      <c r="I43" s="3" t="n">
        <v>0.1304040015543</v>
      </c>
      <c r="J43" s="3" t="n">
        <v>0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0.1201049579491</v>
      </c>
      <c r="H48" s="3" t="n">
        <v>0.1197054921106</v>
      </c>
      <c r="I48" s="3" t="n">
        <v>0.1194160376914</v>
      </c>
      <c r="J48" s="3" t="n">
        <v>0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0.9315778352089</v>
      </c>
      <c r="H53" s="3" t="n">
        <v>0.968066606577</v>
      </c>
      <c r="I53" s="3" t="n">
        <v>1.009684650903</v>
      </c>
      <c r="J53" s="3" t="n">
        <v>0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0.0453005029694</v>
      </c>
      <c r="H57" s="3" t="n">
        <v>0.0385055364425</v>
      </c>
      <c r="I57" s="3" t="n">
        <v>0.0327942582918</v>
      </c>
      <c r="J57" s="3" t="n">
        <v>0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0.2288837792762</v>
      </c>
      <c r="H58" s="3" t="n">
        <v>0.2678999924006</v>
      </c>
      <c r="I58" s="3" t="n">
        <v>0.2977602260195</v>
      </c>
      <c r="J58" s="3" t="n">
        <v>0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0.0800942965533</v>
      </c>
      <c r="H59" s="3" t="n">
        <v>0.0609274955633</v>
      </c>
      <c r="I59" s="3" t="n">
        <v>0.0465192255012</v>
      </c>
      <c r="J59" s="3" t="n">
        <v>0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0.1614779263571</v>
      </c>
      <c r="H60" s="3" t="n">
        <v>0.1372565018614</v>
      </c>
      <c r="I60" s="3" t="n">
        <v>0.1168982593661</v>
      </c>
      <c r="J60" s="3" t="n">
        <v>0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0.9829965625839</v>
      </c>
      <c r="H63" s="3" t="n">
        <v>1.1322189451132</v>
      </c>
      <c r="I63" s="3" t="n">
        <v>1.2506455723373</v>
      </c>
      <c r="J63" s="3" t="n">
        <v>0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0.230665665448</v>
      </c>
      <c r="H68" s="3" t="n">
        <v>0.2110165753344</v>
      </c>
      <c r="I68" s="3" t="n">
        <v>0.1932490509862</v>
      </c>
      <c r="J68" s="3" t="n">
        <v>0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0.1601949935352</v>
      </c>
      <c r="H72" s="3" t="n">
        <v>0.1064703286972</v>
      </c>
      <c r="I72" s="3" t="n">
        <v>0.0581149580531</v>
      </c>
      <c r="J72" s="3" t="n">
        <v>0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2.2291425150508</v>
      </c>
      <c r="H73" s="3" t="n">
        <v>2.3600920878318</v>
      </c>
      <c r="I73" s="3" t="n">
        <v>2.4828567134601</v>
      </c>
      <c r="J73" s="3" t="n">
        <v>0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1.3139512693299</v>
      </c>
      <c r="H74" s="3" t="n">
        <v>0.8045073429832</v>
      </c>
      <c r="I74" s="3" t="n">
        <v>0.3388768958369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2.0159480723327</v>
      </c>
      <c r="H75" s="3" t="n">
        <v>1.2372073327987</v>
      </c>
      <c r="I75" s="3" t="n">
        <v>0.5398478666854</v>
      </c>
      <c r="J75" s="3" t="n">
        <v>0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0.3826551034226</v>
      </c>
      <c r="H76" s="3" t="n">
        <v>0.2409320938776</v>
      </c>
      <c r="I76" s="3" t="n">
        <v>0.1082882183784</v>
      </c>
      <c r="J76" s="3" t="n">
        <v>0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0.6057193690787</v>
      </c>
      <c r="H78" s="3" t="n">
        <v>0.5817731118969</v>
      </c>
      <c r="I78" s="3" t="n">
        <v>0.5793397144387</v>
      </c>
      <c r="J78" s="3" t="n">
        <v>0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0.510762280016</v>
      </c>
      <c r="H82" s="3" t="n">
        <v>0.3669886863047</v>
      </c>
      <c r="I82" s="3" t="n">
        <v>0.2646267143558</v>
      </c>
      <c r="J82" s="3" t="n">
        <v>0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4.7229090763558</v>
      </c>
      <c r="H83" s="3" t="n">
        <v>4.95953564177</v>
      </c>
      <c r="I83" s="3" t="n">
        <v>5.1068524577723</v>
      </c>
      <c r="J83" s="3" t="n">
        <v>0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1.4327434595187</v>
      </c>
      <c r="H85" s="3" t="n">
        <v>1.1531328552508</v>
      </c>
      <c r="I85" s="3" t="n">
        <v>0.9299148580016</v>
      </c>
      <c r="J85" s="3" t="n">
        <v>0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1.4834487552635</v>
      </c>
      <c r="H88" s="3" t="n">
        <v>1.2315428590859</v>
      </c>
      <c r="I88" s="3" t="n">
        <v>0.9758367115152</v>
      </c>
      <c r="J88" s="3" t="n">
        <v>0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0.4914936524641</v>
      </c>
      <c r="H92" s="3" t="n">
        <v>0.5724917576881</v>
      </c>
      <c r="I92" s="3" t="n">
        <v>0.5740576733561</v>
      </c>
      <c r="J92" s="3" t="n">
        <v>0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1.1515724076642</v>
      </c>
      <c r="H93" s="3" t="n">
        <v>1.1232592126047</v>
      </c>
      <c r="I93" s="3" t="n">
        <v>1.056687176587</v>
      </c>
      <c r="J93" s="3" t="n">
        <v>0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0.1753466804599</v>
      </c>
      <c r="H94" s="3" t="n">
        <v>0.0446543973205</v>
      </c>
      <c r="I94" s="3" t="n">
        <v>0.0284500231186</v>
      </c>
      <c r="J94" s="3" t="n">
        <v>0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0.7461509657894</v>
      </c>
      <c r="H95" s="3" t="n">
        <v>0.5367486146763</v>
      </c>
      <c r="I95" s="3" t="n">
        <v>0.4144132997044</v>
      </c>
      <c r="J95" s="3" t="n">
        <v>0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0.2167976946887</v>
      </c>
      <c r="H96" s="3" t="n">
        <v>0.208759232976</v>
      </c>
      <c r="I96" s="3" t="n">
        <v>0.1971707159888</v>
      </c>
      <c r="J96" s="3" t="n">
        <v>0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0.9304479286598</v>
      </c>
      <c r="H98" s="3" t="n">
        <v>0.9030510392946</v>
      </c>
      <c r="I98" s="3" t="n">
        <v>0.8769640674967</v>
      </c>
      <c r="J98" s="3" t="n">
        <v>0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0.1371054556351</v>
      </c>
      <c r="H103" s="3" t="n">
        <v>0.1341368941496</v>
      </c>
      <c r="I103" s="3" t="n">
        <v>0.1313143819618</v>
      </c>
      <c r="J103" s="3" t="n">
        <v>0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0.7218708938165</v>
      </c>
      <c r="H108" s="3" t="n">
        <v>0.7321973216007</v>
      </c>
      <c r="I108" s="3" t="n">
        <v>0.7435713864421</v>
      </c>
      <c r="J108" s="3" t="n">
        <v>0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0.5936309783162</v>
      </c>
      <c r="H112" s="3" t="n">
        <v>0.5013481462173</v>
      </c>
      <c r="I112" s="3" t="n">
        <v>0.424452424083</v>
      </c>
      <c r="J112" s="3" t="n">
        <v>0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2.1381215175867</v>
      </c>
      <c r="H113" s="3" t="n">
        <v>2.5822131346114</v>
      </c>
      <c r="I113" s="3" t="n">
        <v>2.9119129204061</v>
      </c>
      <c r="J113" s="3" t="n">
        <v>0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1.1289177043699</v>
      </c>
      <c r="H114" s="3" t="n">
        <v>0.854107962401</v>
      </c>
      <c r="I114" s="3" t="n">
        <v>0.6490333945386</v>
      </c>
      <c r="J114" s="3" t="n">
        <v>0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1.4773463443872</v>
      </c>
      <c r="H115" s="3" t="n">
        <v>1.247681669609</v>
      </c>
      <c r="I115" s="3" t="n">
        <v>1.0563094760865</v>
      </c>
      <c r="J115" s="3" t="n">
        <v>0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1.6928379119923</v>
      </c>
      <c r="H118" s="3" t="n">
        <v>1.7358078311189</v>
      </c>
      <c r="I118" s="3" t="n">
        <v>1.7750649103419</v>
      </c>
      <c r="J118" s="3" t="n">
        <v>0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0.713603595639</v>
      </c>
      <c r="H123" s="3" t="n">
        <v>0.6484700268171</v>
      </c>
      <c r="I123" s="3" t="n">
        <v>0.5901221049496</v>
      </c>
      <c r="J123" s="3" t="n">
        <v>0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2.7124451570013</v>
      </c>
      <c r="H127" s="3" t="n">
        <v>3.5033088666265</v>
      </c>
      <c r="I127" s="3" t="n">
        <v>4.1266229690956</v>
      </c>
      <c r="J127" s="3" t="n">
        <v>0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3.5512582085625</v>
      </c>
      <c r="H128" s="3" t="n">
        <v>3.0149101621815</v>
      </c>
      <c r="I128" s="3" t="n">
        <v>2.5542742770347</v>
      </c>
      <c r="J128" s="3" t="n">
        <v>0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3.219094627761</v>
      </c>
      <c r="H129" s="3" t="n">
        <v>1.9611636457224</v>
      </c>
      <c r="I129" s="3" t="n">
        <v>0.8235200992555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5.9607638957</v>
      </c>
      <c r="H130" s="3" t="n">
        <v>4.0542706130266</v>
      </c>
      <c r="I130" s="3" t="n">
        <v>2.3347002746475</v>
      </c>
      <c r="J130" s="3" t="n">
        <v>0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0.4974778814289</v>
      </c>
      <c r="H131" s="3" t="n">
        <v>0.7378212963963</v>
      </c>
      <c r="I131" s="3" t="n">
        <v>1.0208763504942</v>
      </c>
      <c r="J131" s="3" t="n">
        <v>0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0.9816629646597</v>
      </c>
      <c r="H133" s="3" t="n">
        <v>0.9557470647183</v>
      </c>
      <c r="I133" s="3" t="n">
        <v>0.9644307229775</v>
      </c>
      <c r="J133" s="3" t="n">
        <v>0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0.0684471447844</v>
      </c>
      <c r="H137" s="3" t="n">
        <v>0.0488440334155</v>
      </c>
      <c r="I137" s="3" t="n">
        <v>0.0350007356091</v>
      </c>
      <c r="J137" s="3" t="n">
        <v>0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0.9117375289069</v>
      </c>
      <c r="H138" s="3" t="n">
        <v>0.9230631582017</v>
      </c>
      <c r="I138" s="3" t="n">
        <v>0.9241008678266</v>
      </c>
      <c r="J138" s="3" t="n">
        <v>0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0.1605929558146</v>
      </c>
      <c r="H140" s="3" t="n">
        <v>0.1282954350846</v>
      </c>
      <c r="I140" s="3" t="n">
        <v>0.1027367643874</v>
      </c>
      <c r="J140" s="3" t="n">
        <v>0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9.3341441584305</v>
      </c>
      <c r="H143" s="3" t="n">
        <v>7.6818849234779</v>
      </c>
      <c r="I143" s="3" t="n">
        <v>6.0394326987265</v>
      </c>
      <c r="J143" s="3" t="n">
        <v>0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0.3125657272487</v>
      </c>
      <c r="H147" s="3" t="n">
        <v>0.3704309442809</v>
      </c>
      <c r="I147" s="3" t="n">
        <v>0.377235168562</v>
      </c>
      <c r="J147" s="3" t="n">
        <v>0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1.7228373141312</v>
      </c>
      <c r="H148" s="3" t="n">
        <v>1.5967157524143</v>
      </c>
      <c r="I148" s="3" t="n">
        <v>1.4720664106596</v>
      </c>
      <c r="J148" s="3" t="n">
        <v>0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0.1653681342456</v>
      </c>
      <c r="H149" s="3" t="n">
        <v>0.0427968217483</v>
      </c>
      <c r="I149" s="3" t="n">
        <v>0.0275425444227</v>
      </c>
      <c r="J149" s="3" t="n">
        <v>0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0.4466146159409</v>
      </c>
      <c r="H150" s="3" t="n">
        <v>0.3432820659906</v>
      </c>
      <c r="I150" s="3" t="n">
        <v>0.2679745559676</v>
      </c>
      <c r="J150" s="3" t="n">
        <v>0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0.1167349951284</v>
      </c>
      <c r="H151" s="3" t="n">
        <v>0.1140440560836</v>
      </c>
      <c r="I151" s="3" t="n">
        <v>0.1093265881294</v>
      </c>
      <c r="J151" s="3" t="n">
        <v>0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4.5375394467583</v>
      </c>
      <c r="H153" s="3" t="n">
        <v>4.2059239301647</v>
      </c>
      <c r="I153" s="3" t="n">
        <v>3.9042748985423</v>
      </c>
      <c r="J153" s="3" t="n">
        <v>0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1.6974476694366</v>
      </c>
      <c r="H158" s="3" t="n">
        <v>1.6496946937173</v>
      </c>
      <c r="I158" s="3" t="n">
        <v>1.6047790140147</v>
      </c>
      <c r="J158" s="3" t="n">
        <v>0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0.665649199997</v>
      </c>
      <c r="H163" s="3" t="n">
        <v>0.6702870656461</v>
      </c>
      <c r="I163" s="3" t="n">
        <v>0.6753841448282</v>
      </c>
      <c r="J163" s="3" t="n">
        <v>0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0.0930497291046</v>
      </c>
      <c r="H167" s="3" t="n">
        <v>0.0790974781506</v>
      </c>
      <c r="I167" s="3" t="n">
        <v>0.0673497875763</v>
      </c>
      <c r="J167" s="3" t="n">
        <v>0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0.8158681822343</v>
      </c>
      <c r="H168" s="3" t="n">
        <v>0.8118614719777</v>
      </c>
      <c r="I168" s="3" t="n">
        <v>0.8063341874361</v>
      </c>
      <c r="J168" s="3" t="n">
        <v>0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0.0042354828978</v>
      </c>
      <c r="H170" s="3" t="n">
        <v>0.0036003965839</v>
      </c>
      <c r="I170" s="3" t="n">
        <v>0.0030656576548</v>
      </c>
      <c r="J170" s="3" t="n">
        <v>0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0.7070747153</v>
      </c>
      <c r="H173" s="3" t="n">
        <v>0.6021051457065</v>
      </c>
      <c r="I173" s="3" t="n">
        <v>0.4795008707741</v>
      </c>
      <c r="J173" s="3" t="n">
        <v>0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0.5589142228094</v>
      </c>
      <c r="H178" s="3" t="n">
        <v>0.5119687752164</v>
      </c>
      <c r="I178" s="3" t="n">
        <v>0.4693729084754</v>
      </c>
      <c r="J178" s="3" t="n">
        <v>0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0.450263417034</v>
      </c>
      <c r="H182" s="3" t="n">
        <v>0.4549274173294</v>
      </c>
      <c r="I182" s="3" t="n">
        <v>0.6732085323869</v>
      </c>
      <c r="J182" s="3" t="n">
        <v>0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1.1638928957179</v>
      </c>
      <c r="H183" s="3" t="n">
        <v>1.4695708296292</v>
      </c>
      <c r="I183" s="3" t="n">
        <v>1.9368695095091</v>
      </c>
      <c r="J183" s="3" t="n">
        <v>0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2.6141394194857</v>
      </c>
      <c r="H184" s="3" t="n">
        <v>1.7773108574944</v>
      </c>
      <c r="I184" s="3" t="n">
        <v>0.9316619824626</v>
      </c>
      <c r="J184" s="3" t="n">
        <v>0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10.0059237349542</v>
      </c>
      <c r="H185" s="3" t="n">
        <v>8.6334442862439</v>
      </c>
      <c r="I185" s="3" t="n">
        <v>6.5050075410149</v>
      </c>
      <c r="J185" s="3" t="n">
        <v>0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0.8288635233928</v>
      </c>
      <c r="H186" s="3" t="n">
        <v>0.5872064901423</v>
      </c>
      <c r="I186" s="3" t="n">
        <v>0.5626127584165</v>
      </c>
      <c r="J186" s="3" t="n">
        <v>0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0.0810734214498</v>
      </c>
      <c r="H188" s="3" t="n">
        <v>0.0793598010465</v>
      </c>
      <c r="I188" s="3" t="n">
        <v>0.0808067152757</v>
      </c>
      <c r="J188" s="3" t="n">
        <v>0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0.1630058919521</v>
      </c>
      <c r="H192" s="3" t="n">
        <v>0.1386313591318</v>
      </c>
      <c r="I192" s="3" t="n">
        <v>0.1163637779856</v>
      </c>
      <c r="J192" s="3" t="n">
        <v>0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1.9228939785227</v>
      </c>
      <c r="H193" s="3" t="n">
        <v>2.2049707860666</v>
      </c>
      <c r="I193" s="3" t="n">
        <v>2.479387813489</v>
      </c>
      <c r="J193" s="3" t="n">
        <v>0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0.8422172447229</v>
      </c>
      <c r="H195" s="3" t="n">
        <v>0.7756730319328</v>
      </c>
      <c r="I195" s="3" t="n">
        <v>0.708061433382</v>
      </c>
      <c r="J195" s="3" t="n">
        <v>0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2.002689653368</v>
      </c>
      <c r="H198" s="3" t="n">
        <v>1.6567995569937</v>
      </c>
      <c r="I198" s="3" t="n">
        <v>1.3065493291089</v>
      </c>
      <c r="J198" s="3" t="n">
        <v>0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0.3814983270033</v>
      </c>
      <c r="H202" s="3" t="n">
        <v>0.4560934389694</v>
      </c>
      <c r="I202" s="3" t="n">
        <v>0.4555080335455</v>
      </c>
      <c r="J202" s="3" t="n">
        <v>0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0.9368753182179</v>
      </c>
      <c r="H203" s="3" t="n">
        <v>0.9210740682421</v>
      </c>
      <c r="I203" s="3" t="n">
        <v>0.8632038275223</v>
      </c>
      <c r="J203" s="3" t="n">
        <v>0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0.1250212304415</v>
      </c>
      <c r="H204" s="3" t="n">
        <v>0.0315312723819</v>
      </c>
      <c r="I204" s="3" t="n">
        <v>0.0196659671484</v>
      </c>
      <c r="J204" s="3" t="n">
        <v>0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0.7179445133567</v>
      </c>
      <c r="H205" s="3" t="n">
        <v>0.5011335212337</v>
      </c>
      <c r="I205" s="3" t="n">
        <v>0.3899927441862</v>
      </c>
      <c r="J205" s="3" t="n">
        <v>0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0.2048598736432</v>
      </c>
      <c r="H206" s="3" t="n">
        <v>0.1963870668394</v>
      </c>
      <c r="I206" s="3" t="n">
        <v>0.1846076543878</v>
      </c>
      <c r="J206" s="3" t="n">
        <v>0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0.2418169125084</v>
      </c>
      <c r="H208" s="3" t="n">
        <v>0.2352135432568</v>
      </c>
      <c r="I208" s="3" t="n">
        <v>0.2288889778084</v>
      </c>
      <c r="J208" s="3" t="n">
        <v>0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0.2127083872039</v>
      </c>
      <c r="H213" s="3" t="n">
        <v>0.208377252698</v>
      </c>
      <c r="I213" s="3" t="n">
        <v>0.2042287509386</v>
      </c>
      <c r="J213" s="3" t="n">
        <v>0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0.2377394931569</v>
      </c>
      <c r="H218" s="3" t="n">
        <v>0.2427158548602</v>
      </c>
      <c r="I218" s="3" t="n">
        <v>0.2486833516356</v>
      </c>
      <c r="J218" s="3" t="n">
        <v>0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0.0311915848556</v>
      </c>
      <c r="H222" s="3" t="n">
        <v>0.0264989567571</v>
      </c>
      <c r="I222" s="3" t="n">
        <v>0.0225562494932</v>
      </c>
      <c r="J222" s="3" t="n">
        <v>0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0.3065557053382</v>
      </c>
      <c r="H223" s="3" t="n">
        <v>0.3612121451702</v>
      </c>
      <c r="I223" s="3" t="n">
        <v>0.401622812741</v>
      </c>
      <c r="J223" s="3" t="n">
        <v>0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0.1831290933142</v>
      </c>
      <c r="H224" s="3" t="n">
        <v>0.1391990581063</v>
      </c>
      <c r="I224" s="3" t="n">
        <v>0.1061966557761</v>
      </c>
      <c r="J224" s="3" t="n">
        <v>0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0.1360031528158</v>
      </c>
      <c r="H225" s="3" t="n">
        <v>0.1155417980566</v>
      </c>
      <c r="I225" s="3" t="n">
        <v>0.0983501292325</v>
      </c>
      <c r="J225" s="3" t="n">
        <v>0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0.2805320394153</v>
      </c>
      <c r="H228" s="3" t="n">
        <v>0.2585089399507</v>
      </c>
      <c r="I228" s="3" t="n">
        <v>0.2367689711965</v>
      </c>
      <c r="J228" s="3" t="n">
        <v>0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0.0782085562027</v>
      </c>
      <c r="H233" s="3" t="n">
        <v>0.0715230722519</v>
      </c>
      <c r="I233" s="3" t="n">
        <v>0.0654782724634</v>
      </c>
      <c r="J233" s="3" t="n">
        <v>0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1.1155429048378</v>
      </c>
      <c r="H237" s="3" t="n">
        <v>1.2562993167536</v>
      </c>
      <c r="I237" s="3" t="n">
        <v>1.3463116624247</v>
      </c>
      <c r="J237" s="3" t="n">
        <v>0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0.5051816471487</v>
      </c>
      <c r="H238" s="3" t="n">
        <v>0.3649287571275</v>
      </c>
      <c r="I238" s="3" t="n">
        <v>0.2617299124685</v>
      </c>
      <c r="J238" s="3" t="n">
        <v>0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1.3519861012654</v>
      </c>
      <c r="H239" s="3" t="n">
        <v>0.8436417356054</v>
      </c>
      <c r="I239" s="3" t="n">
        <v>0.3667043967054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1.7253833703229</v>
      </c>
      <c r="H240" s="3" t="n">
        <v>1.0520020609103</v>
      </c>
      <c r="I240" s="3" t="n">
        <v>0.4647257420221</v>
      </c>
      <c r="J240" s="3" t="n">
        <v>0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0.3798161565833</v>
      </c>
      <c r="H241" s="3" t="n">
        <v>0.5690797255081</v>
      </c>
      <c r="I241" s="3" t="n">
        <v>0.7483497131364</v>
      </c>
      <c r="J241" s="3" t="n">
        <v>0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0.1953844128687</v>
      </c>
      <c r="H243" s="3" t="n">
        <v>0.1975883870701</v>
      </c>
      <c r="I243" s="3" t="n">
        <v>0.20544711072</v>
      </c>
      <c r="J243" s="3" t="n">
        <v>0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0.1758332721201</v>
      </c>
      <c r="H247" s="3" t="n">
        <v>0.1262414130143</v>
      </c>
      <c r="I247" s="3" t="n">
        <v>0.0909534819057</v>
      </c>
      <c r="J247" s="3" t="n">
        <v>0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1.042893000084</v>
      </c>
      <c r="H248" s="3" t="n">
        <v>1.1289396391262</v>
      </c>
      <c r="I248" s="3" t="n">
        <v>1.186030002196</v>
      </c>
      <c r="J248" s="3" t="n">
        <v>0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0.4238209275043</v>
      </c>
      <c r="H250" s="3" t="n">
        <v>0.3409349253036</v>
      </c>
      <c r="I250" s="3" t="n">
        <v>0.2747850831426</v>
      </c>
      <c r="J250" s="3" t="n">
        <v>0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1.0244365405291</v>
      </c>
      <c r="H253" s="3" t="n">
        <v>0.8466385435162</v>
      </c>
      <c r="I253" s="3" t="n">
        <v>0.6673193052978</v>
      </c>
      <c r="J253" s="3" t="n">
        <v>0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0.3836532815715</v>
      </c>
      <c r="H257" s="3" t="n">
        <v>0.4762309077956</v>
      </c>
      <c r="I257" s="3" t="n">
        <v>0.4848182400253</v>
      </c>
      <c r="J257" s="3" t="n">
        <v>0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0.8325446611334</v>
      </c>
      <c r="H258" s="3" t="n">
        <v>0.85320986941</v>
      </c>
      <c r="I258" s="3" t="n">
        <v>0.8235480666478</v>
      </c>
      <c r="J258" s="3" t="n">
        <v>0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0.2485361789449</v>
      </c>
      <c r="H259" s="3" t="n">
        <v>0.0625898669208</v>
      </c>
      <c r="I259" s="3" t="n">
        <v>0.0393529326099</v>
      </c>
      <c r="J259" s="3" t="n">
        <v>0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0.8272322265038</v>
      </c>
      <c r="H260" s="3" t="n">
        <v>0.6198365421626</v>
      </c>
      <c r="I260" s="3" t="n">
        <v>0.4842446630751</v>
      </c>
      <c r="J260" s="3" t="n">
        <v>0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0.0710672013113</v>
      </c>
      <c r="H261" s="3" t="n">
        <v>0.0683686200762</v>
      </c>
      <c r="I261" s="3" t="n">
        <v>0.0646765386173</v>
      </c>
      <c r="J261" s="3" t="n">
        <v>0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0.2525090592223</v>
      </c>
      <c r="H263" s="3" t="n">
        <v>0.2450281094503</v>
      </c>
      <c r="I263" s="3" t="n">
        <v>0.2379017392712</v>
      </c>
      <c r="J263" s="3" t="n">
        <v>0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0.418412878227</v>
      </c>
      <c r="H268" s="3" t="n">
        <v>0.4092229349364</v>
      </c>
      <c r="I268" s="3" t="n">
        <v>0.400479830206</v>
      </c>
      <c r="J268" s="3" t="n">
        <v>0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0.4654569267034</v>
      </c>
      <c r="H273" s="3" t="n">
        <v>0.4740810304748</v>
      </c>
      <c r="I273" s="3" t="n">
        <v>0.484152801788</v>
      </c>
      <c r="J273" s="3" t="n">
        <v>0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0.0630228068706</v>
      </c>
      <c r="H277" s="3" t="n">
        <v>0.0562202538174</v>
      </c>
      <c r="I277" s="3" t="n">
        <v>0.0503141807859</v>
      </c>
      <c r="J277" s="3" t="n">
        <v>0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0.8373702750529</v>
      </c>
      <c r="H278" s="3" t="n">
        <v>1.0235064006552</v>
      </c>
      <c r="I278" s="3" t="n">
        <v>1.1833966766961</v>
      </c>
      <c r="J278" s="3" t="n">
        <v>0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0.5799281214364</v>
      </c>
      <c r="H279" s="3" t="n">
        <v>0.4708755017072</v>
      </c>
      <c r="I279" s="3" t="n">
        <v>0.3840478381783</v>
      </c>
      <c r="J279" s="3" t="n">
        <v>0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0.4476159337138</v>
      </c>
      <c r="H280" s="3" t="n">
        <v>0.3993009685766</v>
      </c>
      <c r="I280" s="3" t="n">
        <v>0.3573530425971</v>
      </c>
      <c r="J280" s="3" t="n">
        <v>0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0.574471100819</v>
      </c>
      <c r="H283" s="3" t="n">
        <v>0.5012504358125</v>
      </c>
      <c r="I283" s="3" t="n">
        <v>0.4053653843483</v>
      </c>
      <c r="J283" s="3" t="n">
        <v>0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0.135078266565</v>
      </c>
      <c r="H288" s="3" t="n">
        <v>0.1278188530516</v>
      </c>
      <c r="I288" s="3" t="n">
        <v>0.1212516186515</v>
      </c>
      <c r="J288" s="3" t="n">
        <v>0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0.2124931162672</v>
      </c>
      <c r="H292" s="3" t="n">
        <v>0.1561810315795</v>
      </c>
      <c r="I292" s="3" t="n">
        <v>0.1962554732063</v>
      </c>
      <c r="J292" s="3" t="n">
        <v>0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1.1470190548108</v>
      </c>
      <c r="H293" s="3" t="n">
        <v>1.248086680783</v>
      </c>
      <c r="I293" s="3" t="n">
        <v>1.5179233063016</v>
      </c>
      <c r="J293" s="3" t="n">
        <v>0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1.966350459196</v>
      </c>
      <c r="H294" s="3" t="n">
        <v>1.1876012507773</v>
      </c>
      <c r="I294" s="3" t="n">
        <v>0.5012024989275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8.1579076798358</v>
      </c>
      <c r="H295" s="3" t="n">
        <v>7.5307050994781</v>
      </c>
      <c r="I295" s="3" t="n">
        <v>6.1682320921829</v>
      </c>
      <c r="J295" s="3" t="n">
        <v>0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0.7224690424517</v>
      </c>
      <c r="H296" s="3" t="n">
        <v>0.4553572462296</v>
      </c>
      <c r="I296" s="3" t="n">
        <v>0.2702360315569</v>
      </c>
      <c r="J296" s="3" t="n">
        <v>0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0.4831839774831</v>
      </c>
      <c r="H298" s="3" t="n">
        <v>0.4706710039354</v>
      </c>
      <c r="I298" s="3" t="n">
        <v>0.4775282273613</v>
      </c>
      <c r="J298" s="3" t="n">
        <v>0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0.0949282162419</v>
      </c>
      <c r="H302" s="3" t="n">
        <v>0.0714381464539</v>
      </c>
      <c r="I302" s="3" t="n">
        <v>0.0541409999143</v>
      </c>
      <c r="J302" s="3" t="n">
        <v>0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0.8509838355361</v>
      </c>
      <c r="H303" s="3" t="n">
        <v>0.9331146057523</v>
      </c>
      <c r="I303" s="3" t="n">
        <v>0.9986411905955</v>
      </c>
      <c r="J303" s="3" t="n">
        <v>0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0.4106158408659</v>
      </c>
      <c r="H305" s="3" t="n">
        <v>0.3419990654677</v>
      </c>
      <c r="I305" s="3" t="n">
        <v>0.2861421205281</v>
      </c>
      <c r="J305" s="3" t="n">
        <v>0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2.0886647482778</v>
      </c>
      <c r="H308" s="3" t="n">
        <v>1.7609949546762</v>
      </c>
      <c r="I308" s="3" t="n">
        <v>1.4046885927985</v>
      </c>
      <c r="J308" s="3" t="n">
        <v>0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0.5710081795567</v>
      </c>
      <c r="H312" s="3" t="n">
        <v>0.7183188242809</v>
      </c>
      <c r="I312" s="3" t="n">
        <v>0.7310292752389</v>
      </c>
      <c r="J312" s="3" t="n">
        <v>0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1.4846012419729</v>
      </c>
      <c r="H313" s="3" t="n">
        <v>1.5123432823169</v>
      </c>
      <c r="I313" s="3" t="n">
        <v>1.4570547573809</v>
      </c>
      <c r="J313" s="3" t="n">
        <v>0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0.2237498304714</v>
      </c>
      <c r="H314" s="3" t="n">
        <v>0.0565414901645</v>
      </c>
      <c r="I314" s="3" t="n">
        <v>0.0349262089158</v>
      </c>
      <c r="J314" s="3" t="n">
        <v>0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1.4372097564167</v>
      </c>
      <c r="H315" s="3" t="n">
        <v>1.102451384522</v>
      </c>
      <c r="I315" s="3" t="n">
        <v>0.9463844856007</v>
      </c>
      <c r="J315" s="3" t="n">
        <v>0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0.3682302735602</v>
      </c>
      <c r="H316" s="3" t="n">
        <v>0.3619022231265</v>
      </c>
      <c r="I316" s="3" t="n">
        <v>0.346312767154</v>
      </c>
      <c r="J316" s="3" t="n">
        <v>0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0.8592707881698</v>
      </c>
      <c r="H318" s="3" t="n">
        <v>0.8543075039814</v>
      </c>
      <c r="I318" s="3" t="n">
        <v>0.8508808192474</v>
      </c>
      <c r="J318" s="3" t="n">
        <v>0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0.4805403666333</v>
      </c>
      <c r="H323" s="3" t="n">
        <v>0.4860153974055</v>
      </c>
      <c r="I323" s="3" t="n">
        <v>0.4922986369497</v>
      </c>
      <c r="J323" s="3" t="n">
        <v>0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3.5042667708327</v>
      </c>
      <c r="H328" s="3" t="n">
        <v>3.6298739013365</v>
      </c>
      <c r="I328" s="3" t="n">
        <v>3.7915822771495</v>
      </c>
      <c r="J328" s="3" t="n">
        <v>0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0.0753587505966</v>
      </c>
      <c r="H333" s="3" t="n">
        <v>0.0742397542634</v>
      </c>
      <c r="I333" s="3" t="n">
        <v>0.0731659695743</v>
      </c>
      <c r="J333" s="3" t="n">
        <v>0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0.5538638444092</v>
      </c>
      <c r="H338" s="3" t="n">
        <v>0.6502879019318</v>
      </c>
      <c r="I338" s="3" t="n">
        <v>0.7335094555006</v>
      </c>
      <c r="J338" s="3" t="n">
        <v>0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0.2971969876949</v>
      </c>
      <c r="H343" s="3" t="n">
        <v>0.2726941996248</v>
      </c>
      <c r="I343" s="3" t="n">
        <v>0.2504275420497</v>
      </c>
      <c r="J343" s="3" t="n">
        <v>0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0.456845383107</v>
      </c>
      <c r="H347" s="3" t="n">
        <v>0.4575190343709</v>
      </c>
      <c r="I347" s="3" t="n">
        <v>0.4480197029836</v>
      </c>
      <c r="J347" s="3" t="n">
        <v>0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1.2749721043927</v>
      </c>
      <c r="H348" s="3" t="n">
        <v>1.3248585816969</v>
      </c>
      <c r="I348" s="3" t="n">
        <v>1.3971997787806</v>
      </c>
      <c r="J348" s="3" t="n">
        <v>0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0.7066890932779</v>
      </c>
      <c r="H349" s="3" t="n">
        <v>0.4347021917803</v>
      </c>
      <c r="I349" s="3" t="n">
        <v>0.1844830576454</v>
      </c>
      <c r="J349" s="3" t="n">
        <v>0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3.2784557488215</v>
      </c>
      <c r="H350" s="3" t="n">
        <v>2.4548270832505</v>
      </c>
      <c r="I350" s="3" t="n">
        <v>1.5993349026373</v>
      </c>
      <c r="J350" s="3" t="n">
        <v>0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0.1588349483921</v>
      </c>
      <c r="H351" s="3" t="n">
        <v>0.1069415493602</v>
      </c>
      <c r="I351" s="3" t="n">
        <v>0.0680143506565</v>
      </c>
      <c r="J351" s="3" t="n">
        <v>0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1.0756264259755</v>
      </c>
      <c r="H353" s="3" t="n">
        <v>1.0714094178607</v>
      </c>
      <c r="I353" s="3" t="n">
        <v>1.10146318521</v>
      </c>
      <c r="J353" s="3" t="n">
        <v>0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0.0433664904981</v>
      </c>
      <c r="H357" s="3" t="n">
        <v>0.0312263049424</v>
      </c>
      <c r="I357" s="3" t="n">
        <v>0.0225546160504</v>
      </c>
      <c r="J357" s="3" t="n">
        <v>0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0.2588771346994</v>
      </c>
      <c r="H358" s="3" t="n">
        <v>0.2788650293113</v>
      </c>
      <c r="I358" s="3" t="n">
        <v>0.2922450666443</v>
      </c>
      <c r="J358" s="3" t="n">
        <v>0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0.0915196844962</v>
      </c>
      <c r="H360" s="3" t="n">
        <v>0.0738572147183</v>
      </c>
      <c r="I360" s="3" t="n">
        <v>0.0597013034661</v>
      </c>
      <c r="J360" s="3" t="n">
        <v>0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1.8258514816234</v>
      </c>
      <c r="H363" s="3" t="n">
        <v>1.5131459270097</v>
      </c>
      <c r="I363" s="3" t="n">
        <v>1.1959183436668</v>
      </c>
      <c r="J363" s="3" t="n">
        <v>0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0.6312358697282</v>
      </c>
      <c r="H367" s="3" t="n">
        <v>0.8054548890591</v>
      </c>
      <c r="I367" s="3" t="n">
        <v>0.8435034944942</v>
      </c>
      <c r="J367" s="3" t="n">
        <v>0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1.8404316948586</v>
      </c>
      <c r="H368" s="3" t="n">
        <v>1.8535234912744</v>
      </c>
      <c r="I368" s="3" t="n">
        <v>1.7663358008303</v>
      </c>
      <c r="J368" s="3" t="n">
        <v>0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0.1380774812599</v>
      </c>
      <c r="H369" s="3" t="n">
        <v>0.0361642961969</v>
      </c>
      <c r="I369" s="3" t="n">
        <v>0.0233918026329</v>
      </c>
      <c r="J369" s="3" t="n">
        <v>0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1.5835473732499</v>
      </c>
      <c r="H370" s="3" t="n">
        <v>1.0999641472477</v>
      </c>
      <c r="I370" s="3" t="n">
        <v>0.8595401515941</v>
      </c>
      <c r="J370" s="3" t="n">
        <v>0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0.1025170844133</v>
      </c>
      <c r="H371" s="3" t="n">
        <v>0.1003504859504</v>
      </c>
      <c r="I371" s="3" t="n">
        <v>0.0963301764797</v>
      </c>
      <c r="J371" s="3" t="n">
        <v>0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0.1348397767986</v>
      </c>
      <c r="H373" s="3" t="n">
        <v>0.1314206969221</v>
      </c>
      <c r="I373" s="3" t="n">
        <v>0.1281415055342</v>
      </c>
      <c r="J373" s="3" t="n">
        <v>0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1.284889123569</v>
      </c>
      <c r="H378" s="3" t="n">
        <v>1.258844313536</v>
      </c>
      <c r="I378" s="3" t="n">
        <v>1.233901275972</v>
      </c>
      <c r="J378" s="3" t="n">
        <v>0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0.3093896509097</v>
      </c>
      <c r="H383" s="3" t="n">
        <v>0.3153006740245</v>
      </c>
      <c r="I383" s="3" t="n">
        <v>0.3215665360635</v>
      </c>
      <c r="J383" s="3" t="n">
        <v>0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0.1445469999807</v>
      </c>
      <c r="H387" s="3" t="n">
        <v>0.1228423241945</v>
      </c>
      <c r="I387" s="3" t="n">
        <v>0.1045885068064</v>
      </c>
      <c r="J387" s="3" t="n">
        <v>0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0.6979321446152</v>
      </c>
      <c r="H388" s="3" t="n">
        <v>0.8487866941156</v>
      </c>
      <c r="I388" s="3" t="n">
        <v>0.9575361973966</v>
      </c>
      <c r="J388" s="3" t="n">
        <v>0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0.6732980846492</v>
      </c>
      <c r="H389" s="3" t="n">
        <v>0.5118111503268</v>
      </c>
      <c r="I389" s="3" t="n">
        <v>0.3904312784822</v>
      </c>
      <c r="J389" s="3" t="n">
        <v>0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0.0006860428326</v>
      </c>
      <c r="H390" s="3" t="n">
        <v>0.0005830303528</v>
      </c>
      <c r="I390" s="3" t="n">
        <v>0.0004963956812</v>
      </c>
      <c r="J390" s="3" t="n">
        <v>0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0.0301696840279</v>
      </c>
      <c r="H393" s="3" t="n">
        <v>0.0276067955461</v>
      </c>
      <c r="I393" s="3" t="n">
        <v>0.0252861301305</v>
      </c>
      <c r="J393" s="3" t="n">
        <v>0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0.1837891744573</v>
      </c>
      <c r="H397" s="3" t="n">
        <v>0.3254573642028</v>
      </c>
      <c r="I397" s="3" t="n">
        <v>0.5539479028557</v>
      </c>
      <c r="J397" s="3" t="n">
        <v>0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0.1807109959808</v>
      </c>
      <c r="H398" s="3" t="n">
        <v>0.1166535094288</v>
      </c>
      <c r="I398" s="3" t="n">
        <v>0.0648519115006</v>
      </c>
      <c r="J398" s="3" t="n">
        <v>0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0.5987994491672</v>
      </c>
      <c r="H399" s="3" t="n">
        <v>0.3652033168424</v>
      </c>
      <c r="I399" s="3" t="n">
        <v>0.1564599491363</v>
      </c>
      <c r="J399" s="3" t="n">
        <v>0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2.3129189881666</v>
      </c>
      <c r="H400" s="3" t="n">
        <v>2.2244733259568</v>
      </c>
      <c r="I400" s="3" t="n">
        <v>1.9314736746886</v>
      </c>
      <c r="J400" s="3" t="n">
        <v>0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0.1262644125656</v>
      </c>
      <c r="H401" s="3" t="n">
        <v>0.166856604718</v>
      </c>
      <c r="I401" s="3" t="n">
        <v>0.2879299870997</v>
      </c>
      <c r="J401" s="3" t="n">
        <v>0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0.1407039698933</v>
      </c>
      <c r="H403" s="3" t="n">
        <v>0.1314373227016</v>
      </c>
      <c r="I403" s="3" t="n">
        <v>0.1289882023949</v>
      </c>
      <c r="J403" s="3" t="n">
        <v>0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0.0147360868709</v>
      </c>
      <c r="H407" s="3" t="n">
        <v>0.010583414305</v>
      </c>
      <c r="I407" s="3" t="n">
        <v>0.007626365617</v>
      </c>
      <c r="J407" s="3" t="n">
        <v>0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0.1410101323216</v>
      </c>
      <c r="H408" s="3" t="n">
        <v>0.1509389246439</v>
      </c>
      <c r="I408" s="3" t="n">
        <v>0.1575676861535</v>
      </c>
      <c r="J408" s="3" t="n">
        <v>0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0.060021563825</v>
      </c>
      <c r="H410" s="3" t="n">
        <v>0.0483107876252</v>
      </c>
      <c r="I410" s="3" t="n">
        <v>0.0389550093869</v>
      </c>
      <c r="J410" s="3" t="n">
        <v>0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1.5248825124788</v>
      </c>
      <c r="H413" s="3" t="n">
        <v>1.264827668496</v>
      </c>
      <c r="I413" s="3" t="n">
        <v>1.0019265080237</v>
      </c>
      <c r="J413" s="3" t="n">
        <v>0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0.0717500223312</v>
      </c>
      <c r="H417" s="3" t="n">
        <v>0.0865344342964</v>
      </c>
      <c r="I417" s="3" t="n">
        <v>0.0876986172546</v>
      </c>
      <c r="J417" s="3" t="n">
        <v>0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0.1906616023513</v>
      </c>
      <c r="H418" s="3" t="n">
        <v>0.1869491187413</v>
      </c>
      <c r="I418" s="3" t="n">
        <v>0.1773217582529</v>
      </c>
      <c r="J418" s="3" t="n">
        <v>0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0.0577337306247</v>
      </c>
      <c r="H419" s="3" t="n">
        <v>0.0146709616366</v>
      </c>
      <c r="I419" s="3" t="n">
        <v>0.0093419298026</v>
      </c>
      <c r="J419" s="3" t="n">
        <v>0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0.1114823607835</v>
      </c>
      <c r="H420" s="3" t="n">
        <v>0.0894967889236</v>
      </c>
      <c r="I420" s="3" t="n">
        <v>0.0693852913377</v>
      </c>
      <c r="J420" s="3" t="n">
        <v>0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0.0244847051314</v>
      </c>
      <c r="H421" s="3" t="n">
        <v>0.0236047032721</v>
      </c>
      <c r="I421" s="3" t="n">
        <v>0.0223854657781</v>
      </c>
      <c r="J421" s="3" t="n">
        <v>0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0.2436030641136</v>
      </c>
      <c r="H423" s="3" t="n">
        <v>0.2365669684808</v>
      </c>
      <c r="I423" s="3" t="n">
        <v>0.2298460958409</v>
      </c>
      <c r="J423" s="3" t="n">
        <v>0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0.4078213304407</v>
      </c>
      <c r="H428" s="3" t="n">
        <v>0.4138480411112</v>
      </c>
      <c r="I428" s="3" t="n">
        <v>0.4201846000474</v>
      </c>
      <c r="J428" s="3" t="n">
        <v>0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" t="s">
        <v>0</v>
      </c>
      <c r="K1" s="1" t="s">
        <v>56</v>
      </c>
      <c r="L1" s="1" t="s">
        <v>57</v>
      </c>
      <c r="M1" s="1" t="s">
        <v>58</v>
      </c>
      <c r="N1" s="1" t="s">
        <v>4</v>
      </c>
      <c r="O1" s="1" t="s">
        <v>5</v>
      </c>
      <c r="P1" s="1" t="s">
        <v>6</v>
      </c>
      <c r="Q1" s="1" t="s">
        <v>7</v>
      </c>
      <c r="R1" s="10" t="s">
        <v>7</v>
      </c>
      <c r="S1" s="10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4.5631356990779</v>
      </c>
      <c r="G2" s="3" t="n">
        <v>3.657344808361</v>
      </c>
      <c r="H2" s="3" t="n">
        <v>3.2569984476702</v>
      </c>
      <c r="I2" s="12" t="n">
        <v>0</v>
      </c>
      <c r="J2" s="2" t="s">
        <v>11</v>
      </c>
      <c r="K2" s="2" t="s">
        <v>60</v>
      </c>
      <c r="L2" s="2" t="s">
        <v>18</v>
      </c>
      <c r="M2" s="3" t="n">
        <v>6.2583508411843</v>
      </c>
      <c r="N2" s="3" t="n">
        <v>5.0078103176659</v>
      </c>
      <c r="O2" s="3" t="n">
        <v>4.3352356915766</v>
      </c>
      <c r="P2" s="3" t="n">
        <v>4.0483799805279</v>
      </c>
      <c r="Q2" s="3" t="n">
        <v>4.1797334405838</v>
      </c>
      <c r="R2" s="12" t="n">
        <v>1.5366311159392</v>
      </c>
      <c r="S2" s="12" t="n">
        <v>0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0.677623638983571</v>
      </c>
      <c r="Y2" s="0" t="n">
        <f aca="false">O2/E2</f>
        <v>0.740616676345895</v>
      </c>
      <c r="Z2" s="0" t="n">
        <f aca="false">P2/F2</f>
        <v>0.887192546420651</v>
      </c>
      <c r="AA2" s="0" t="n">
        <f aca="false">Q2/G2</f>
        <v>1.14283275425073</v>
      </c>
      <c r="AB2" s="0" t="n">
        <f aca="false">R2/H2</f>
        <v>0.47179362859027</v>
      </c>
      <c r="AC2" s="0" t="e">
        <f aca="false">S2/I2</f>
        <v>#DIV/0!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5.3887881142034</v>
      </c>
      <c r="G3" s="3" t="n">
        <v>6.1872035608142</v>
      </c>
      <c r="H3" s="3" t="n">
        <v>7.2451922657002</v>
      </c>
      <c r="I3" s="12" t="n">
        <v>0</v>
      </c>
      <c r="J3" s="2" t="s">
        <v>11</v>
      </c>
      <c r="K3" s="2" t="s">
        <v>60</v>
      </c>
      <c r="L3" s="2" t="s">
        <v>20</v>
      </c>
      <c r="M3" s="3" t="n">
        <v>3.3641977648352</v>
      </c>
      <c r="N3" s="3" t="n">
        <v>5.8115039680125</v>
      </c>
      <c r="O3" s="3" t="n">
        <v>7.6316017818442</v>
      </c>
      <c r="P3" s="3" t="n">
        <v>9.1093627144237</v>
      </c>
      <c r="Q3" s="3" t="n">
        <v>10.5729433829673</v>
      </c>
      <c r="R3" s="12" t="n">
        <v>8.1578480004718</v>
      </c>
      <c r="S3" s="12" t="n">
        <v>0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1.78070207479224</v>
      </c>
      <c r="Y3" s="0" t="n">
        <f aca="false">O3/E3</f>
        <v>1.67548356477971</v>
      </c>
      <c r="Z3" s="0" t="n">
        <f aca="false">P3/F3</f>
        <v>1.69042881652998</v>
      </c>
      <c r="AA3" s="0" t="n">
        <f aca="false">Q3/G3</f>
        <v>1.70884039599563</v>
      </c>
      <c r="AB3" s="0" t="n">
        <f aca="false">R3/H3</f>
        <v>1.12596708290162</v>
      </c>
      <c r="AC3" s="0" t="e">
        <f aca="false">S3/I3</f>
        <v>#DIV/0!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0.0656750391065</v>
      </c>
      <c r="G4" s="3" t="n">
        <v>0.1129579651444</v>
      </c>
      <c r="H4" s="3" t="n">
        <v>0.2163788428037</v>
      </c>
      <c r="I4" s="12" t="n">
        <v>0</v>
      </c>
      <c r="J4" s="2" t="s">
        <v>11</v>
      </c>
      <c r="K4" s="2" t="s">
        <v>61</v>
      </c>
      <c r="L4" s="2" t="s">
        <v>18</v>
      </c>
      <c r="M4" s="3" t="n">
        <v>0.0037658440103</v>
      </c>
      <c r="N4" s="3" t="n">
        <v>0.0431386527611</v>
      </c>
      <c r="O4" s="3" t="n">
        <v>0.0966161202368</v>
      </c>
      <c r="P4" s="3" t="n">
        <v>0.1784060107262</v>
      </c>
      <c r="Q4" s="3" t="n">
        <v>0.3393376289889</v>
      </c>
      <c r="R4" s="12" t="n">
        <v>0.0533936882954</v>
      </c>
      <c r="S4" s="12" t="n">
        <v>0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12.2092683618932</v>
      </c>
      <c r="Y4" s="0" t="n">
        <f aca="false">O4/E4</f>
        <v>2.79357164101071</v>
      </c>
      <c r="Z4" s="0" t="n">
        <f aca="false">P4/F4</f>
        <v>2.71649645212838</v>
      </c>
      <c r="AA4" s="0" t="n">
        <f aca="false">Q4/G4</f>
        <v>3.00410536392991</v>
      </c>
      <c r="AB4" s="0" t="n">
        <f aca="false">R4/H4</f>
        <v>0.24676020817728</v>
      </c>
      <c r="AC4" s="0" t="e">
        <f aca="false">S4/I4</f>
        <v>#DIV/0!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0.2725099592855</v>
      </c>
      <c r="G5" s="3" t="n">
        <v>0.3328611012031</v>
      </c>
      <c r="H5" s="3" t="n">
        <v>0.4063344522413</v>
      </c>
      <c r="I5" s="12" t="n">
        <v>0</v>
      </c>
      <c r="J5" s="2" t="s">
        <v>11</v>
      </c>
      <c r="K5" s="2" t="s">
        <v>61</v>
      </c>
      <c r="L5" s="2" t="s">
        <v>20</v>
      </c>
      <c r="M5" s="3" t="n">
        <v>0.0432068098256</v>
      </c>
      <c r="N5" s="3" t="n">
        <v>0.2487064226736</v>
      </c>
      <c r="O5" s="3" t="n">
        <v>0.355833702005</v>
      </c>
      <c r="P5" s="3" t="n">
        <v>0.437157134386</v>
      </c>
      <c r="Q5" s="3" t="n">
        <v>0.5360118230423</v>
      </c>
      <c r="R5" s="12" t="n">
        <v>0.5729321337249</v>
      </c>
      <c r="S5" s="12" t="n">
        <v>0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7.49938006145647</v>
      </c>
      <c r="Y5" s="0" t="n">
        <f aca="false">O5/E5</f>
        <v>1.85458311167439</v>
      </c>
      <c r="Z5" s="0" t="n">
        <f aca="false">P5/F5</f>
        <v>1.60418773512789</v>
      </c>
      <c r="AA5" s="0" t="n">
        <f aca="false">Q5/G5</f>
        <v>1.6103167991241</v>
      </c>
      <c r="AB5" s="0" t="n">
        <f aca="false">R5/H5</f>
        <v>1.41000136849008</v>
      </c>
      <c r="AC5" s="0" t="e">
        <f aca="false">S5/I5</f>
        <v>#DIV/0!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0.1928449995958</v>
      </c>
      <c r="G6" s="3" t="n">
        <v>0.1297604391531</v>
      </c>
      <c r="H6" s="3" t="n">
        <v>0.069946197331</v>
      </c>
      <c r="I6" s="12" t="n">
        <v>0</v>
      </c>
      <c r="J6" s="2" t="s">
        <v>11</v>
      </c>
      <c r="K6" s="2" t="s">
        <v>62</v>
      </c>
      <c r="L6" s="2" t="s">
        <v>13</v>
      </c>
      <c r="M6" s="3" t="n">
        <v>0.3115215610075</v>
      </c>
      <c r="N6" s="3" t="n">
        <v>0.2356300048541</v>
      </c>
      <c r="O6" s="3" t="n">
        <v>0.1621068578698</v>
      </c>
      <c r="P6" s="3" t="n">
        <v>0.1093184428778</v>
      </c>
      <c r="Q6" s="3" t="n">
        <v>0.0592713503673</v>
      </c>
      <c r="R6" s="12" t="n">
        <v>0.0603767046688</v>
      </c>
      <c r="S6" s="12" t="n">
        <v>0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0.635362782548732</v>
      </c>
      <c r="Y6" s="0" t="n">
        <f aca="false">O6/E6</f>
        <v>0.577896521995892</v>
      </c>
      <c r="Z6" s="0" t="n">
        <f aca="false">P6/F6</f>
        <v>0.566872063610307</v>
      </c>
      <c r="AA6" s="0" t="n">
        <f aca="false">Q6/G6</f>
        <v>0.456775198620958</v>
      </c>
      <c r="AB6" s="0" t="n">
        <f aca="false">R6/H6</f>
        <v>0.863187806809351</v>
      </c>
      <c r="AC6" s="0" t="e">
        <f aca="false">S6/I6</f>
        <v>#DIV/0!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0.0006461433572</v>
      </c>
      <c r="G7" s="3" t="n">
        <v>0.0007385739822</v>
      </c>
      <c r="H7" s="3" t="n">
        <v>0.0021513190535</v>
      </c>
      <c r="I7" s="12" t="n">
        <v>0</v>
      </c>
      <c r="J7" s="2" t="s">
        <v>11</v>
      </c>
      <c r="K7" s="2" t="s">
        <v>63</v>
      </c>
      <c r="L7" s="2" t="s">
        <v>13</v>
      </c>
      <c r="M7" s="3" t="n">
        <v>0.0001189091399</v>
      </c>
      <c r="N7" s="3" t="n">
        <v>0.0005603749973</v>
      </c>
      <c r="O7" s="3" t="n">
        <v>0.0006461433707</v>
      </c>
      <c r="P7" s="3" t="n">
        <v>0.0007385739795</v>
      </c>
      <c r="Q7" s="3" t="n">
        <v>0.0021513189726</v>
      </c>
      <c r="R7" s="12" t="n">
        <v>0.0022270530514</v>
      </c>
      <c r="S7" s="12" t="n">
        <v>0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4.71263166523173</v>
      </c>
      <c r="Y7" s="0" t="n">
        <f aca="false">O7/E7</f>
        <v>1.15305531263048</v>
      </c>
      <c r="Z7" s="0" t="n">
        <f aca="false">P7/F7</f>
        <v>1.14304971376714</v>
      </c>
      <c r="AA7" s="0" t="n">
        <f aca="false">Q7/G7</f>
        <v>2.91280091696682</v>
      </c>
      <c r="AB7" s="0" t="n">
        <f aca="false">R7/H7</f>
        <v>1.0352035174777</v>
      </c>
      <c r="AC7" s="0" t="e">
        <f aca="false">S7/I7</f>
        <v>#DIV/0!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0.0041449135423</v>
      </c>
      <c r="G8" s="3" t="n">
        <v>0.0046191721651</v>
      </c>
      <c r="H8" s="3" t="n">
        <v>0.0044685866828</v>
      </c>
      <c r="I8" s="12" t="n">
        <v>0</v>
      </c>
      <c r="J8" s="2" t="s">
        <v>11</v>
      </c>
      <c r="K8" s="2" t="s">
        <v>64</v>
      </c>
      <c r="L8" s="2" t="s">
        <v>16</v>
      </c>
      <c r="M8" s="3" t="n">
        <v>0</v>
      </c>
      <c r="N8" s="3" t="n">
        <v>0.0014539320309</v>
      </c>
      <c r="O8" s="3" t="n">
        <v>0.0030253354708</v>
      </c>
      <c r="P8" s="3" t="n">
        <v>0.0033731715454</v>
      </c>
      <c r="Q8" s="3" t="n">
        <v>0.0032637708769</v>
      </c>
      <c r="R8" s="12" t="n">
        <v>0.0042071519924</v>
      </c>
      <c r="S8" s="12" t="n">
        <v>0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1.51057563512425</v>
      </c>
      <c r="Z8" s="0" t="n">
        <f aca="false">P8/F8</f>
        <v>0.813809868644024</v>
      </c>
      <c r="AA8" s="0" t="n">
        <f aca="false">Q8/G8</f>
        <v>0.706570519618063</v>
      </c>
      <c r="AB8" s="0" t="n">
        <f aca="false">R8/H8</f>
        <v>0.941494994064614</v>
      </c>
      <c r="AC8" s="0" t="e">
        <f aca="false">S8/I8</f>
        <v>#DIV/0!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4.9850244575381</v>
      </c>
      <c r="G9" s="3" t="n">
        <v>6.2248206272512</v>
      </c>
      <c r="H9" s="3" t="n">
        <v>6.1056189919715</v>
      </c>
      <c r="I9" s="12" t="n">
        <v>0</v>
      </c>
      <c r="J9" s="2" t="s">
        <v>11</v>
      </c>
      <c r="K9" s="2" t="s">
        <v>65</v>
      </c>
      <c r="L9" s="2" t="s">
        <v>14</v>
      </c>
      <c r="M9" s="3" t="n">
        <v>0.298597690745</v>
      </c>
      <c r="N9" s="3" t="n">
        <v>2.5087979382891</v>
      </c>
      <c r="O9" s="3" t="n">
        <v>4.6715705196456</v>
      </c>
      <c r="P9" s="3" t="n">
        <v>5.8281611406867</v>
      </c>
      <c r="Q9" s="3" t="n">
        <v>5.714247940899</v>
      </c>
      <c r="R9" s="12" t="n">
        <v>7.8892040625816</v>
      </c>
      <c r="S9" s="12" t="n">
        <v>0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7.9086966918451</v>
      </c>
      <c r="Y9" s="0" t="n">
        <f aca="false">O9/E9</f>
        <v>1.74791751546595</v>
      </c>
      <c r="Z9" s="0" t="n">
        <f aca="false">P9/F9</f>
        <v>1.16913391104303</v>
      </c>
      <c r="AA9" s="0" t="n">
        <f aca="false">Q9/G9</f>
        <v>0.917977927891287</v>
      </c>
      <c r="AB9" s="0" t="n">
        <f aca="false">R9/H9</f>
        <v>1.29212190818906</v>
      </c>
      <c r="AC9" s="0" t="e">
        <f aca="false">S9/I9</f>
        <v>#DIV/0!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13.8301419657594</v>
      </c>
      <c r="G10" s="3" t="n">
        <v>8.6280434193462</v>
      </c>
      <c r="H10" s="3" t="n">
        <v>3.8412789571473</v>
      </c>
      <c r="I10" s="12" t="n">
        <v>0</v>
      </c>
      <c r="J10" s="2" t="s">
        <v>11</v>
      </c>
      <c r="K10" s="2" t="s">
        <v>66</v>
      </c>
      <c r="L10" s="2" t="s">
        <v>16</v>
      </c>
      <c r="M10" s="3" t="n">
        <v>16.3947850392575</v>
      </c>
      <c r="N10" s="3" t="n">
        <v>12.6682356108853</v>
      </c>
      <c r="O10" s="3" t="n">
        <v>8.6615889249795</v>
      </c>
      <c r="P10" s="3" t="n">
        <v>5.4011042836196</v>
      </c>
      <c r="Q10" s="3" t="n">
        <v>2.4010843426141</v>
      </c>
      <c r="R10" s="12" t="n">
        <v>2.2512496766386</v>
      </c>
      <c r="S10" s="12" t="n">
        <v>0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0.483944773530305</v>
      </c>
      <c r="Y10" s="0" t="n">
        <f aca="false">O10/E10</f>
        <v>0.428061252120706</v>
      </c>
      <c r="Z10" s="0" t="n">
        <f aca="false">P10/F10</f>
        <v>0.390531369597769</v>
      </c>
      <c r="AA10" s="0" t="n">
        <f aca="false">Q10/G10</f>
        <v>0.278288393545897</v>
      </c>
      <c r="AB10" s="0" t="n">
        <f aca="false">R10/H10</f>
        <v>0.586067739873408</v>
      </c>
      <c r="AC10" s="0" t="e">
        <f aca="false">S10/I10</f>
        <v>#DIV/0!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40.0747993942298</v>
      </c>
      <c r="G11" s="3" t="n">
        <v>30.9660635527621</v>
      </c>
      <c r="H11" s="3" t="n">
        <v>20.8686571444471</v>
      </c>
      <c r="I11" s="12" t="n">
        <v>0</v>
      </c>
      <c r="J11" s="2" t="s">
        <v>11</v>
      </c>
      <c r="K11" s="2" t="s">
        <v>67</v>
      </c>
      <c r="L11" s="2" t="s">
        <v>14</v>
      </c>
      <c r="M11" s="3" t="n">
        <v>40.2184639751753</v>
      </c>
      <c r="N11" s="3" t="n">
        <v>38.7601767473636</v>
      </c>
      <c r="O11" s="3" t="n">
        <v>32.327981569459</v>
      </c>
      <c r="P11" s="3" t="n">
        <v>25.295299114559</v>
      </c>
      <c r="Q11" s="3" t="n">
        <v>17.2892343251095</v>
      </c>
      <c r="R11" s="12" t="n">
        <v>22.0318597961662</v>
      </c>
      <c r="S11" s="12" t="n">
        <v>0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0.764853584501219</v>
      </c>
      <c r="Y11" s="0" t="n">
        <f aca="false">O11/E11</f>
        <v>0.665712759326995</v>
      </c>
      <c r="Z11" s="0" t="n">
        <f aca="false">P11/F11</f>
        <v>0.631202139422341</v>
      </c>
      <c r="AA11" s="0" t="n">
        <f aca="false">Q11/G11</f>
        <v>0.558328451908358</v>
      </c>
      <c r="AB11" s="0" t="n">
        <f aca="false">R11/H11</f>
        <v>1.05573921904355</v>
      </c>
      <c r="AC11" s="0" t="e">
        <f aca="false">S11/I11</f>
        <v>#DIV/0!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0.3801324069367</v>
      </c>
      <c r="G12" s="3" t="n">
        <v>0.4682892993767</v>
      </c>
      <c r="H12" s="3" t="n">
        <v>0.6061266138872</v>
      </c>
      <c r="I12" s="12" t="n">
        <v>0</v>
      </c>
      <c r="J12" s="2" t="s">
        <v>11</v>
      </c>
      <c r="K12" s="2" t="s">
        <v>68</v>
      </c>
      <c r="L12" s="2" t="s">
        <v>13</v>
      </c>
      <c r="M12" s="3" t="n">
        <v>0.922629985094</v>
      </c>
      <c r="N12" s="3" t="n">
        <v>0.7951022585467</v>
      </c>
      <c r="O12" s="3" t="n">
        <v>0.7928637749994</v>
      </c>
      <c r="P12" s="3" t="n">
        <v>0.9943477467621</v>
      </c>
      <c r="Q12" s="3" t="n">
        <v>1.3021242956802</v>
      </c>
      <c r="R12" s="12" t="n">
        <v>1.1822298299073</v>
      </c>
      <c r="S12" s="12" t="n">
        <v>0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1.77905452657046</v>
      </c>
      <c r="Y12" s="0" t="n">
        <f aca="false">O12/E12</f>
        <v>2.05858800823887</v>
      </c>
      <c r="Z12" s="0" t="n">
        <f aca="false">P12/F12</f>
        <v>2.6157931515891</v>
      </c>
      <c r="AA12" s="0" t="n">
        <f aca="false">Q12/G12</f>
        <v>2.78059801369228</v>
      </c>
      <c r="AB12" s="0" t="n">
        <f aca="false">R12/H12</f>
        <v>1.9504667883257</v>
      </c>
      <c r="AC12" s="0" t="e">
        <f aca="false">S12/I12</f>
        <v>#DIV/0!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0.0059363815755</v>
      </c>
      <c r="G13" s="3" t="n">
        <v>0.0214478803081</v>
      </c>
      <c r="H13" s="3" t="n">
        <v>0.0377183422422</v>
      </c>
      <c r="I13" s="12" t="n">
        <v>0</v>
      </c>
      <c r="J13" s="2" t="s">
        <v>11</v>
      </c>
      <c r="K13" s="2" t="s">
        <v>69</v>
      </c>
      <c r="L13" s="2" t="s">
        <v>13</v>
      </c>
      <c r="M13" s="3" t="n">
        <v>3.819335E-007</v>
      </c>
      <c r="N13" s="3" t="n">
        <v>9.99502375E-005</v>
      </c>
      <c r="O13" s="3" t="n">
        <v>0.016874169116</v>
      </c>
      <c r="P13" s="3" t="n">
        <v>0.0609655987846</v>
      </c>
      <c r="Q13" s="3" t="n">
        <v>0.1072143835594</v>
      </c>
      <c r="R13" s="12" t="n">
        <v>0.0188649073645</v>
      </c>
      <c r="S13" s="12" t="n">
        <v>0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743.868864305841</v>
      </c>
      <c r="Y13" s="0" t="n">
        <f aca="false">O13/E13</f>
        <v>479.887058686004</v>
      </c>
      <c r="Z13" s="0" t="n">
        <f aca="false">P13/F13</f>
        <v>10.2698248098152</v>
      </c>
      <c r="AA13" s="0" t="n">
        <f aca="false">Q13/G13</f>
        <v>4.99883354528557</v>
      </c>
      <c r="AB13" s="0" t="n">
        <f aca="false">R13/H13</f>
        <v>0.500152081005129</v>
      </c>
      <c r="AC13" s="0" t="e">
        <f aca="false">S13/I13</f>
        <v>#DIV/0!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9.4083841610765</v>
      </c>
      <c r="G14" s="3" t="n">
        <v>7.8867768582527</v>
      </c>
      <c r="H14" s="3" t="n">
        <v>6.641623840285</v>
      </c>
      <c r="I14" s="12" t="n">
        <v>0</v>
      </c>
      <c r="J14" s="2" t="s">
        <v>11</v>
      </c>
      <c r="K14" s="2" t="s">
        <v>70</v>
      </c>
      <c r="L14" s="2" t="s">
        <v>13</v>
      </c>
      <c r="M14" s="3" t="n">
        <v>12.0661862156585</v>
      </c>
      <c r="N14" s="3" t="n">
        <v>10.721744450388</v>
      </c>
      <c r="O14" s="3" t="n">
        <v>8.680526812226</v>
      </c>
      <c r="P14" s="3" t="n">
        <v>7.3300370615903</v>
      </c>
      <c r="Q14" s="3" t="n">
        <v>6.2378312423602</v>
      </c>
      <c r="R14" s="12" t="n">
        <v>6.585442835616</v>
      </c>
      <c r="S14" s="12" t="n">
        <v>0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0.817009582728379</v>
      </c>
      <c r="Y14" s="0" t="n">
        <f aca="false">O14/E14</f>
        <v>0.744466319014605</v>
      </c>
      <c r="Z14" s="0" t="n">
        <f aca="false">P14/F14</f>
        <v>0.779096275842504</v>
      </c>
      <c r="AA14" s="0" t="n">
        <f aca="false">Q14/G14</f>
        <v>0.790922750126112</v>
      </c>
      <c r="AB14" s="0" t="n">
        <f aca="false">R14/H14</f>
        <v>0.991541073987323</v>
      </c>
      <c r="AC14" s="0" t="e">
        <f aca="false">S14/I14</f>
        <v>#DIV/0!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0.5843885239303</v>
      </c>
      <c r="G15" s="3" t="n">
        <v>0.8046130489103</v>
      </c>
      <c r="H15" s="3" t="n">
        <v>1.1002959307176</v>
      </c>
      <c r="I15" s="12" t="n">
        <v>0</v>
      </c>
      <c r="J15" s="2" t="s">
        <v>11</v>
      </c>
      <c r="K15" s="2" t="s">
        <v>71</v>
      </c>
      <c r="L15" s="2" t="s">
        <v>13</v>
      </c>
      <c r="M15" s="3" t="n">
        <v>0.0685388998541</v>
      </c>
      <c r="N15" s="3" t="n">
        <v>0.358518340694</v>
      </c>
      <c r="O15" s="3" t="n">
        <v>0.5843884710797</v>
      </c>
      <c r="P15" s="3" t="n">
        <v>0.8046129924815</v>
      </c>
      <c r="Q15" s="3" t="n">
        <v>1.1002953964014</v>
      </c>
      <c r="R15" s="12" t="n">
        <v>1.3038944044821</v>
      </c>
      <c r="S15" s="12" t="n">
        <v>0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5.23087313436702</v>
      </c>
      <c r="Y15" s="0" t="n">
        <f aca="false">O15/E15</f>
        <v>1.63000972858037</v>
      </c>
      <c r="Z15" s="0" t="n">
        <f aca="false">P15/F15</f>
        <v>1.37684598436342</v>
      </c>
      <c r="AA15" s="0" t="n">
        <f aca="false">Q15/G15</f>
        <v>1.36748390781326</v>
      </c>
      <c r="AB15" s="0" t="n">
        <f aca="false">R15/H15</f>
        <v>1.18503974074658</v>
      </c>
      <c r="AC15" s="0" t="e">
        <f aca="false">S15/I15</f>
        <v>#DIV/0!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2.8163122880592</v>
      </c>
      <c r="G16" s="3" t="n">
        <v>3.4447943068204</v>
      </c>
      <c r="H16" s="3" t="n">
        <v>4.4356645710883</v>
      </c>
      <c r="I16" s="12" t="n">
        <v>0</v>
      </c>
      <c r="J16" s="2" t="s">
        <v>11</v>
      </c>
      <c r="K16" s="2" t="s">
        <v>72</v>
      </c>
      <c r="L16" s="2" t="s">
        <v>13</v>
      </c>
      <c r="M16" s="3" t="n">
        <v>6.2598584509211</v>
      </c>
      <c r="N16" s="3" t="n">
        <v>6.665280480052</v>
      </c>
      <c r="O16" s="3" t="n">
        <v>7.0810463603454</v>
      </c>
      <c r="P16" s="3" t="n">
        <v>8.7612896765052</v>
      </c>
      <c r="Q16" s="3" t="n">
        <v>11.353134489849</v>
      </c>
      <c r="R16" s="12" t="n">
        <v>11.4643860181029</v>
      </c>
      <c r="S16" s="12" t="n">
        <v>0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2.65544021339361</v>
      </c>
      <c r="Y16" s="0" t="n">
        <f aca="false">O16/E16</f>
        <v>2.65359169815977</v>
      </c>
      <c r="Z16" s="0" t="n">
        <f aca="false">P16/F16</f>
        <v>3.11090844351741</v>
      </c>
      <c r="AA16" s="0" t="n">
        <f aca="false">Q16/G16</f>
        <v>3.29573654582823</v>
      </c>
      <c r="AB16" s="0" t="n">
        <f aca="false">R16/H16</f>
        <v>2.58459264319215</v>
      </c>
      <c r="AC16" s="0" t="e">
        <f aca="false">S16/I16</f>
        <v>#DIV/0!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0.0138548046673</v>
      </c>
      <c r="G17" s="3" t="n">
        <v>0.0336908120151</v>
      </c>
      <c r="H17" s="3" t="n">
        <v>0.0896859822506</v>
      </c>
      <c r="I17" s="12" t="n">
        <v>0</v>
      </c>
      <c r="J17" s="2" t="s">
        <v>11</v>
      </c>
      <c r="K17" s="2" t="s">
        <v>73</v>
      </c>
      <c r="L17" s="2" t="s">
        <v>13</v>
      </c>
      <c r="M17" s="3" t="n">
        <v>0.002648489333</v>
      </c>
      <c r="N17" s="3" t="n">
        <v>0.0241528872263</v>
      </c>
      <c r="O17" s="3" t="n">
        <v>0.0412367098829</v>
      </c>
      <c r="P17" s="3" t="n">
        <v>0.1010690302139</v>
      </c>
      <c r="Q17" s="3" t="n">
        <v>0.268579650593</v>
      </c>
      <c r="R17" s="12" t="n">
        <v>0.2144839818614</v>
      </c>
      <c r="S17" s="12" t="n">
        <v>0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27.1949208368006</v>
      </c>
      <c r="Y17" s="0" t="n">
        <f aca="false">O17/E17</f>
        <v>5.02090643280435</v>
      </c>
      <c r="Z17" s="0" t="n">
        <f aca="false">P17/F17</f>
        <v>7.29487225846224</v>
      </c>
      <c r="AA17" s="0" t="n">
        <f aca="false">Q17/G17</f>
        <v>7.97189603125696</v>
      </c>
      <c r="AB17" s="0" t="n">
        <f aca="false">R17/H17</f>
        <v>2.39149950169571</v>
      </c>
      <c r="AC17" s="0" t="e">
        <f aca="false">S17/I17</f>
        <v>#DIV/0!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2.5794763502253</v>
      </c>
      <c r="G18" s="3" t="n">
        <v>3.0467556623518</v>
      </c>
      <c r="H18" s="3" t="n">
        <v>3.4538912265011</v>
      </c>
      <c r="I18" s="12" t="n">
        <v>0</v>
      </c>
      <c r="J18" s="2" t="s">
        <v>11</v>
      </c>
      <c r="K18" s="2" t="s">
        <v>74</v>
      </c>
      <c r="L18" s="2" t="s">
        <v>13</v>
      </c>
      <c r="M18" s="3" t="n">
        <v>2.9404139078902</v>
      </c>
      <c r="N18" s="3" t="n">
        <v>5.1133702774517</v>
      </c>
      <c r="O18" s="3" t="n">
        <v>6.4395879580489</v>
      </c>
      <c r="P18" s="3" t="n">
        <v>7.6035321898014</v>
      </c>
      <c r="Q18" s="3" t="n">
        <v>8.6159403226346</v>
      </c>
      <c r="R18" s="12" t="n">
        <v>10.9742194631237</v>
      </c>
      <c r="S18" s="12" t="n">
        <v>0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4.34685424831705</v>
      </c>
      <c r="Y18" s="0" t="n">
        <f aca="false">O18/E18</f>
        <v>3.14521053040924</v>
      </c>
      <c r="Z18" s="0" t="n">
        <f aca="false">P18/F18</f>
        <v>2.94770378070622</v>
      </c>
      <c r="AA18" s="0" t="n">
        <f aca="false">Q18/G18</f>
        <v>2.82790655945936</v>
      </c>
      <c r="AB18" s="0" t="n">
        <f aca="false">R18/H18</f>
        <v>3.17734947149477</v>
      </c>
      <c r="AC18" s="0" t="e">
        <f aca="false">S18/I18</f>
        <v>#DIV/0!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0.2991510804416</v>
      </c>
      <c r="G19" s="3" t="n">
        <v>0.402405501895</v>
      </c>
      <c r="H19" s="3" t="n">
        <v>0.4876067734771</v>
      </c>
      <c r="I19" s="12" t="n">
        <v>0</v>
      </c>
      <c r="J19" s="2" t="s">
        <v>11</v>
      </c>
      <c r="K19" s="2" t="s">
        <v>75</v>
      </c>
      <c r="L19" s="2" t="s">
        <v>13</v>
      </c>
      <c r="M19" s="3" t="n">
        <v>0.0864458320734</v>
      </c>
      <c r="N19" s="3" t="n">
        <v>0.5194742230412</v>
      </c>
      <c r="O19" s="3" t="n">
        <v>0.8743179880944</v>
      </c>
      <c r="P19" s="3" t="n">
        <v>1.1769646006392</v>
      </c>
      <c r="Q19" s="3" t="n">
        <v>1.4275924705742</v>
      </c>
      <c r="R19" s="12" t="n">
        <v>1.552729931817</v>
      </c>
      <c r="S19" s="12" t="n">
        <v>0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17.550520527462</v>
      </c>
      <c r="Y19" s="0" t="n">
        <f aca="false">O19/E19</f>
        <v>4.9191812115476</v>
      </c>
      <c r="Z19" s="0" t="n">
        <f aca="false">P19/F19</f>
        <v>3.93434848673049</v>
      </c>
      <c r="AA19" s="0" t="n">
        <f aca="false">Q19/G19</f>
        <v>3.54764650048623</v>
      </c>
      <c r="AB19" s="0" t="n">
        <f aca="false">R19/H19</f>
        <v>3.18438958660184</v>
      </c>
      <c r="AC19" s="0" t="e">
        <f aca="false">S19/I19</f>
        <v>#DIV/0!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1.0956094810976</v>
      </c>
      <c r="G20" s="3" t="n">
        <v>0.8098518595503</v>
      </c>
      <c r="H20" s="3" t="n">
        <v>0.5148529972985</v>
      </c>
      <c r="I20" s="12" t="n">
        <v>0</v>
      </c>
      <c r="J20" s="2" t="s">
        <v>11</v>
      </c>
      <c r="K20" s="2" t="s">
        <v>76</v>
      </c>
      <c r="L20" s="2" t="s">
        <v>14</v>
      </c>
      <c r="M20" s="3" t="n">
        <v>1.1930479827124</v>
      </c>
      <c r="N20" s="3" t="n">
        <v>1.019192145566</v>
      </c>
      <c r="O20" s="3" t="n">
        <v>0.7936427179325</v>
      </c>
      <c r="P20" s="3" t="n">
        <v>0.5904314643393</v>
      </c>
      <c r="Q20" s="3" t="n">
        <v>0.3794400580209</v>
      </c>
      <c r="R20" s="12" t="n">
        <v>0.4067292872167</v>
      </c>
      <c r="S20" s="12" t="n">
        <v>0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0.613600201328823</v>
      </c>
      <c r="Y20" s="0" t="n">
        <f aca="false">O20/E20</f>
        <v>0.561482701014131</v>
      </c>
      <c r="Z20" s="0" t="n">
        <f aca="false">P20/F20</f>
        <v>0.53890685917376</v>
      </c>
      <c r="AA20" s="0" t="n">
        <f aca="false">Q20/G20</f>
        <v>0.468530205303965</v>
      </c>
      <c r="AB20" s="0" t="n">
        <f aca="false">R20/H20</f>
        <v>0.789991102996119</v>
      </c>
      <c r="AC20" s="0" t="e">
        <f aca="false">S20/I20</f>
        <v>#DIV/0!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0.5334737915552</v>
      </c>
      <c r="G21" s="3" t="n">
        <v>0.6193937036679</v>
      </c>
      <c r="H21" s="3" t="n">
        <v>0.6384396356679</v>
      </c>
      <c r="I21" s="12" t="n">
        <v>0</v>
      </c>
      <c r="J21" s="2" t="s">
        <v>11</v>
      </c>
      <c r="K21" s="2" t="s">
        <v>77</v>
      </c>
      <c r="L21" s="2" t="s">
        <v>14</v>
      </c>
      <c r="M21" s="3" t="n">
        <v>0.0581582958805</v>
      </c>
      <c r="N21" s="3" t="n">
        <v>0.3173330860714</v>
      </c>
      <c r="O21" s="3" t="n">
        <v>0.4838785645778</v>
      </c>
      <c r="P21" s="3" t="n">
        <v>0.5616325862096</v>
      </c>
      <c r="Q21" s="3" t="n">
        <v>0.5788928873552</v>
      </c>
      <c r="R21" s="12" t="n">
        <v>0.6902904493476</v>
      </c>
      <c r="S21" s="12" t="n">
        <v>0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4.95665191847128</v>
      </c>
      <c r="Y21" s="0" t="n">
        <f aca="false">O21/E21</f>
        <v>1.38338317576217</v>
      </c>
      <c r="Z21" s="0" t="n">
        <f aca="false">P21/F21</f>
        <v>1.05278383886922</v>
      </c>
      <c r="AA21" s="0" t="n">
        <f aca="false">Q21/G21</f>
        <v>0.934612160128746</v>
      </c>
      <c r="AB21" s="0" t="n">
        <f aca="false">R21/H21</f>
        <v>1.08121490393599</v>
      </c>
      <c r="AC21" s="0" t="e">
        <f aca="false">S21/I21</f>
        <v>#DIV/0!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0.1807109959808</v>
      </c>
      <c r="G22" s="3" t="n">
        <v>0.1166535094288</v>
      </c>
      <c r="H22" s="3" t="n">
        <v>0.0648519115006</v>
      </c>
      <c r="I22" s="12" t="n">
        <v>0</v>
      </c>
      <c r="J22" s="2" t="s">
        <v>11</v>
      </c>
      <c r="K22" s="2" t="s">
        <v>78</v>
      </c>
      <c r="L22" s="2" t="s">
        <v>13</v>
      </c>
      <c r="M22" s="3" t="n">
        <v>0.3359827636334</v>
      </c>
      <c r="N22" s="3" t="n">
        <v>0.2648894220136</v>
      </c>
      <c r="O22" s="3" t="n">
        <v>0.1897470702192</v>
      </c>
      <c r="P22" s="3" t="n">
        <v>0.1225412708883</v>
      </c>
      <c r="Q22" s="3" t="n">
        <v>0.068554692208</v>
      </c>
      <c r="R22" s="12" t="n">
        <v>0.0679478948363</v>
      </c>
      <c r="S22" s="12" t="n">
        <v>0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0.827821871311546</v>
      </c>
      <c r="Y22" s="0" t="n">
        <f aca="false">O22/E22</f>
        <v>0.7521419838628</v>
      </c>
      <c r="Z22" s="0" t="n">
        <f aca="false">P22/F22</f>
        <v>0.678106333392792</v>
      </c>
      <c r="AA22" s="0" t="n">
        <f aca="false">Q22/G22</f>
        <v>0.587677923653404</v>
      </c>
      <c r="AB22" s="0" t="n">
        <f aca="false">R22/H22</f>
        <v>1.04773927651572</v>
      </c>
      <c r="AC22" s="0" t="e">
        <f aca="false">S22/I22</f>
        <v>#DIV/0!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2.3129189881666</v>
      </c>
      <c r="G23" s="3" t="n">
        <v>2.2244733259568</v>
      </c>
      <c r="H23" s="3" t="n">
        <v>1.9314736746886</v>
      </c>
      <c r="I23" s="12" t="n">
        <v>0</v>
      </c>
      <c r="J23" s="2" t="s">
        <v>11</v>
      </c>
      <c r="K23" s="2" t="s">
        <v>78</v>
      </c>
      <c r="L23" s="2" t="s">
        <v>14</v>
      </c>
      <c r="M23" s="3" t="n">
        <v>1.8433910517406</v>
      </c>
      <c r="N23" s="3" t="n">
        <v>2.2890471869349</v>
      </c>
      <c r="O23" s="3" t="n">
        <v>2.4445779238936</v>
      </c>
      <c r="P23" s="3" t="n">
        <v>2.368094262032</v>
      </c>
      <c r="Q23" s="3" t="n">
        <v>2.0646594696361</v>
      </c>
      <c r="R23" s="12" t="n">
        <v>2.5581212551667</v>
      </c>
      <c r="S23" s="12" t="n">
        <v>0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1.30384687102595</v>
      </c>
      <c r="Y23" s="0" t="n">
        <f aca="false">O23/E23</f>
        <v>1.12134290352542</v>
      </c>
      <c r="Z23" s="0" t="n">
        <f aca="false">P23/F23</f>
        <v>1.02385525569537</v>
      </c>
      <c r="AA23" s="0" t="n">
        <f aca="false">Q23/G23</f>
        <v>0.928156541840321</v>
      </c>
      <c r="AB23" s="0" t="n">
        <f aca="false">R23/H23</f>
        <v>1.32444013536924</v>
      </c>
      <c r="AC23" s="0" t="e">
        <f aca="false">S23/I23</f>
        <v>#DIV/0!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0.5987994491672</v>
      </c>
      <c r="G24" s="3" t="n">
        <v>0.3652033168424</v>
      </c>
      <c r="H24" s="3" t="n">
        <v>0.1564599491363</v>
      </c>
      <c r="I24" s="12" t="n">
        <v>0</v>
      </c>
      <c r="J24" s="2" t="s">
        <v>11</v>
      </c>
      <c r="K24" s="2" t="s">
        <v>78</v>
      </c>
      <c r="L24" s="2" t="s">
        <v>16</v>
      </c>
      <c r="M24" s="3" t="n">
        <v>1.1681694788263</v>
      </c>
      <c r="N24" s="3" t="n">
        <v>0.9133232659952</v>
      </c>
      <c r="O24" s="3" t="n">
        <v>0.6287393671543</v>
      </c>
      <c r="P24" s="3" t="n">
        <v>0.3834634954526</v>
      </c>
      <c r="Q24" s="3" t="n">
        <v>0.1642829413339</v>
      </c>
      <c r="R24" s="12" t="n">
        <v>0.1815634694836</v>
      </c>
      <c r="S24" s="12" t="n">
        <v>0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0.820933521659392</v>
      </c>
      <c r="Y24" s="0" t="n">
        <f aca="false">O24/E24</f>
        <v>0.722828814137034</v>
      </c>
      <c r="Z24" s="0" t="n">
        <f aca="false">P24/F24</f>
        <v>0.640387188040861</v>
      </c>
      <c r="AA24" s="0" t="n">
        <f aca="false">Q24/G24</f>
        <v>0.449839674935906</v>
      </c>
      <c r="AB24" s="0" t="n">
        <f aca="false">R24/H24</f>
        <v>1.16044694176291</v>
      </c>
      <c r="AC24" s="0" t="e">
        <f aca="false">S24/I24</f>
        <v>#DIV/0!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0.1262644125656</v>
      </c>
      <c r="G25" s="3" t="n">
        <v>0.166856604718</v>
      </c>
      <c r="H25" s="3" t="n">
        <v>0.2879299870997</v>
      </c>
      <c r="I25" s="12" t="n">
        <v>0</v>
      </c>
      <c r="J25" s="2" t="s">
        <v>11</v>
      </c>
      <c r="K25" s="2" t="s">
        <v>78</v>
      </c>
      <c r="L25" s="2" t="s">
        <v>18</v>
      </c>
      <c r="M25" s="3" t="n">
        <v>0.1943193595861</v>
      </c>
      <c r="N25" s="3" t="n">
        <v>0.1637554363556</v>
      </c>
      <c r="O25" s="3" t="n">
        <v>0.1325776287536</v>
      </c>
      <c r="P25" s="3" t="n">
        <v>0.1788337001948</v>
      </c>
      <c r="Q25" s="3" t="n">
        <v>0.3133970552112</v>
      </c>
      <c r="R25" s="12" t="n">
        <v>0.108529816465</v>
      </c>
      <c r="S25" s="12" t="n">
        <v>0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0.884848537645441</v>
      </c>
      <c r="Y25" s="0" t="n">
        <f aca="false">O25/E25</f>
        <v>0.850087811205469</v>
      </c>
      <c r="Z25" s="0" t="n">
        <f aca="false">P25/F25</f>
        <v>1.4163428678044</v>
      </c>
      <c r="AA25" s="0" t="n">
        <f aca="false">Q25/G25</f>
        <v>1.87824183370424</v>
      </c>
      <c r="AB25" s="0" t="n">
        <f aca="false">R25/H25</f>
        <v>0.376931272627119</v>
      </c>
      <c r="AC25" s="0" t="e">
        <f aca="false">S25/I25</f>
        <v>#DIV/0!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0.1837891744573</v>
      </c>
      <c r="G26" s="3" t="n">
        <v>0.3254573642028</v>
      </c>
      <c r="H26" s="3" t="n">
        <v>0.5539479028557</v>
      </c>
      <c r="I26" s="12" t="n">
        <v>0</v>
      </c>
      <c r="J26" s="2" t="s">
        <v>11</v>
      </c>
      <c r="K26" s="2" t="s">
        <v>78</v>
      </c>
      <c r="L26" s="2" t="s">
        <v>20</v>
      </c>
      <c r="M26" s="3" t="n">
        <v>0.1832931267863</v>
      </c>
      <c r="N26" s="3" t="n">
        <v>0.1611243874308</v>
      </c>
      <c r="O26" s="3" t="n">
        <v>0.1962928498704</v>
      </c>
      <c r="P26" s="3" t="n">
        <v>0.3540692554056</v>
      </c>
      <c r="Q26" s="3" t="n">
        <v>0.6072747948641</v>
      </c>
      <c r="R26" s="12" t="n">
        <v>0.5495065388988</v>
      </c>
      <c r="S26" s="12" t="n">
        <v>0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0.923005864750994</v>
      </c>
      <c r="Y26" s="0" t="n">
        <f aca="false">O26/E26</f>
        <v>1.2791824485769</v>
      </c>
      <c r="Z26" s="0" t="n">
        <f aca="false">P26/F26</f>
        <v>1.92649679422692</v>
      </c>
      <c r="AA26" s="0" t="n">
        <f aca="false">Q26/G26</f>
        <v>1.86591198005799</v>
      </c>
      <c r="AB26" s="0" t="n">
        <f aca="false">R26/H26</f>
        <v>0.991982343585012</v>
      </c>
      <c r="AC26" s="0" t="e">
        <f aca="false">S26/I26</f>
        <v>#DIV/0!</v>
      </c>
    </row>
    <row r="27" customFormat="false" ht="12.8" hidden="false" customHeight="false" outlineLevel="0" collapsed="false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90.4969129755986</v>
      </c>
      <c r="G27" s="0" t="n">
        <f aca="false">SUM($G$2:$G$26)</f>
        <v>76.9810762744797</v>
      </c>
      <c r="H27" s="0" t="n">
        <f aca="false">SUM($H$2:$H$26)</f>
        <v>63.017594543745</v>
      </c>
      <c r="I27" s="0" t="n">
        <f aca="false">SUM($I$2:$I$26)</f>
        <v>0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6.0948633119056</v>
      </c>
      <c r="G29" s="13" t="n">
        <f aca="false">G$12+G$13+G$16+G$17+G$18+G$19</f>
        <v>7.4173834627671</v>
      </c>
      <c r="H29" s="13" t="n">
        <f aca="false">H$12+H$13+H$16+H$17+H$18+H$19</f>
        <v>9.1106935094465</v>
      </c>
      <c r="I29" s="14" t="n">
        <f aca="false">$I12+$I13+$I16+$I17+$I18+$I19</f>
        <v>0</v>
      </c>
      <c r="J29" s="15"/>
      <c r="L29" s="0" t="s">
        <v>79</v>
      </c>
      <c r="N29" s="13" t="n">
        <f aca="false">$N$12+$N$13+$N$16+$N$17+$N$18+$N$19</f>
        <v>13.1174800765554</v>
      </c>
      <c r="O29" s="13" t="n">
        <f aca="false">$O$12+$O$13+$O$16+$O$17+$O$18+$O$19</f>
        <v>15.245926960487</v>
      </c>
      <c r="P29" s="13" t="n">
        <f aca="false">$P$12+$P$13+$P$16+$P$17+$P$18+$P$19</f>
        <v>18.6981688427064</v>
      </c>
      <c r="Q29" s="13" t="n">
        <f aca="false">$Q$12+$Q$13+$Q$16+$Q$17+$Q$18+$Q$19</f>
        <v>23.0745856128904</v>
      </c>
      <c r="R29" s="13" t="n">
        <f aca="false">$R$12+$R$13+$R$16+$R$17+$R$18+$R$19</f>
        <v>25.4069141321768</v>
      </c>
      <c r="S29" s="13" t="n">
        <f aca="false">$S$12+$S$13+$S$16+$S$17+$S$18+$S$19</f>
        <v>0</v>
      </c>
      <c r="V29" s="0" t="s">
        <v>79</v>
      </c>
      <c r="X29" s="13" t="n">
        <f aca="false">$N$29/$D$29</f>
        <v>3.1503653160946</v>
      </c>
      <c r="Y29" s="13" t="n">
        <f aca="false">$O$29/$E$29</f>
        <v>2.88364301337107</v>
      </c>
      <c r="Z29" s="13" t="n">
        <f aca="false">$P$29/$F$29</f>
        <v>3.06785696180942</v>
      </c>
      <c r="AA29" s="13" t="n">
        <f aca="false">$Q$29/$G$29</f>
        <v>3.11087942651441</v>
      </c>
      <c r="AB29" s="13" t="n">
        <f aca="false">$R$29/$H$29</f>
        <v>2.78869156402127</v>
      </c>
      <c r="AC29" s="13" t="e">
        <f aca="false">$S$29/$I$29</f>
        <v>#DIV/0!</v>
      </c>
    </row>
    <row r="30" customFormat="false" ht="12.8" hidden="false" customHeight="false" outlineLevel="0" collapsed="false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10.3669748239406</v>
      </c>
      <c r="G30" s="13" t="n">
        <f aca="false">$G$6+$G$7+$G$14+$G$15+$G$22</f>
        <v>8.9385424297271</v>
      </c>
      <c r="H30" s="13" t="n">
        <f aca="false">$H$6+$H$7+$H$14+$H$15+$H$22</f>
        <v>7.8788691988877</v>
      </c>
      <c r="I30" s="13" t="n">
        <f aca="false">$I$6+$I$7+$I$14+$I$15+$I$22</f>
        <v>0</v>
      </c>
      <c r="L30" s="0" t="s">
        <v>80</v>
      </c>
      <c r="N30" s="13" t="n">
        <f aca="false">$N$6+$N$7+$N$14+$N$15+$N$22</f>
        <v>11.581342592947</v>
      </c>
      <c r="O30" s="13" t="n">
        <f aca="false">$O$6+$O$7+$O$14+$O$15+$O$22</f>
        <v>9.6174153547654</v>
      </c>
      <c r="P30" s="13" t="n">
        <f aca="false">$P$6+$P$7+$P$14+$P$15+$P$22</f>
        <v>8.3672483418174</v>
      </c>
      <c r="Q30" s="13" t="n">
        <f aca="false">$Q$6+$Q$7+$Q$14+$Q$15+$Q$22</f>
        <v>7.4681040003095</v>
      </c>
      <c r="R30" s="13" t="n">
        <f aca="false">$R$6+$R$7+$R$14+$R$15+$R$22</f>
        <v>8.0198888926546</v>
      </c>
      <c r="S30" s="13" t="n">
        <f aca="false">$S$6+$S$7+$S$14+$S$15+$S$22</f>
        <v>0</v>
      </c>
      <c r="V30" s="0" t="s">
        <v>80</v>
      </c>
      <c r="X30" s="13" t="n">
        <f aca="false">$N$30/$D$30</f>
        <v>0.834231000036768</v>
      </c>
      <c r="Y30" s="13" t="n">
        <f aca="false">$O$30/$E$30</f>
        <v>0.766209913365467</v>
      </c>
      <c r="Z30" s="13" t="n">
        <f aca="false">$P$30/$F$30</f>
        <v>0.807106073267854</v>
      </c>
      <c r="AA30" s="13" t="n">
        <f aca="false">$Q$30/$G$30</f>
        <v>0.835494607652437</v>
      </c>
      <c r="AB30" s="13" t="n">
        <f aca="false">$R$30/$H$30</f>
        <v>1.01789846870244</v>
      </c>
      <c r="AC30" s="13" t="e">
        <f aca="false">$S$30/$I$30</f>
        <v>#DIV/0!</v>
      </c>
    </row>
    <row r="31" customFormat="false" ht="12.8" hidden="false" customHeight="false" outlineLevel="0" collapsed="false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16.4618381358462</v>
      </c>
      <c r="G31" s="13" t="n">
        <f aca="false">$G$29+$G$30</f>
        <v>16.3559258924942</v>
      </c>
      <c r="H31" s="13" t="n">
        <f aca="false">$H$29+$H$30</f>
        <v>16.9895627083342</v>
      </c>
      <c r="I31" s="13" t="n">
        <f aca="false">$I$29+$I$30</f>
        <v>0</v>
      </c>
      <c r="L31" s="0" t="s">
        <v>13</v>
      </c>
      <c r="N31" s="13" t="n">
        <f aca="false">$N$29+$N$30</f>
        <v>24.6988226695024</v>
      </c>
      <c r="O31" s="13" t="n">
        <f aca="false">$O$29+$O$30</f>
        <v>24.8633423152524</v>
      </c>
      <c r="P31" s="13" t="n">
        <f aca="false">$P$29+$P$30</f>
        <v>27.0654171845238</v>
      </c>
      <c r="Q31" s="13" t="n">
        <f aca="false">$Q$29+$Q$30</f>
        <v>30.5426896131999</v>
      </c>
      <c r="R31" s="13" t="n">
        <f aca="false">$R$29+$R$30</f>
        <v>33.4268030248314</v>
      </c>
      <c r="S31" s="13" t="n">
        <f aca="false">$S$29+$S$30</f>
        <v>0</v>
      </c>
      <c r="V31" s="0" t="s">
        <v>13</v>
      </c>
      <c r="X31" s="13" t="n">
        <f aca="false">$N$31/$D$31</f>
        <v>1.36862475844814</v>
      </c>
      <c r="Y31" s="13" t="n">
        <f aca="false">$O$31/$E$31</f>
        <v>1.39376560083369</v>
      </c>
      <c r="Z31" s="13" t="n">
        <f aca="false">$P$31/$F$31</f>
        <v>1.64413092639928</v>
      </c>
      <c r="AA31" s="13" t="n">
        <f aca="false">$Q$31/$G$31</f>
        <v>1.86737759842847</v>
      </c>
      <c r="AB31" s="13" t="n">
        <f aca="false">$R$31/$H$31</f>
        <v>1.96749048805323</v>
      </c>
      <c r="AC31" s="13" t="e">
        <f aca="false">$S$31/$I$31</f>
        <v>#DIV/0!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$D$29*($X$29-1)</f>
        <v>8.9536835766572</v>
      </c>
      <c r="E33" s="17" t="n">
        <f aca="false">$E$29*($Y$29-1)</f>
        <v>9.9588900804732</v>
      </c>
      <c r="F33" s="17" t="n">
        <f aca="false">$F$29*($Z$29-1)</f>
        <v>12.6033055308008</v>
      </c>
      <c r="G33" s="17" t="n">
        <f aca="false">$G$29*($AA$29-1)</f>
        <v>15.6572021501233</v>
      </c>
      <c r="H33" s="17" t="n">
        <f aca="false">H$29*(AB$29-1)</f>
        <v>16.2962206227303</v>
      </c>
      <c r="I33" s="17" t="e">
        <f aca="false">$I$29*($AC$29-1)</f>
        <v>#DIV/0!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6148301611.5113</v>
      </c>
      <c r="E4" s="3" t="n">
        <v>21364576548.3452</v>
      </c>
      <c r="F4" s="3" t="n">
        <v>3.47487450979062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6001253727.1496</v>
      </c>
      <c r="E5" s="3" t="n">
        <v>23067736986.1885</v>
      </c>
      <c r="F5" s="3" t="n">
        <v>3.84381964752304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6086849772.8583</v>
      </c>
      <c r="E6" s="3" t="n">
        <v>24866885493.028</v>
      </c>
      <c r="F6" s="3" t="n">
        <v>4.08534569128209</v>
      </c>
    </row>
    <row r="7" customFormat="false" ht="12.8" hidden="false" customHeight="false" outlineLevel="0" collapsed="false">
      <c r="A7" s="18" t="s">
        <v>87</v>
      </c>
      <c r="B7" s="18" t="s">
        <v>8</v>
      </c>
      <c r="C7" s="18" t="s">
        <v>86</v>
      </c>
      <c r="D7" s="12" t="n">
        <v>6613170134.2645</v>
      </c>
      <c r="E7" s="12" t="n">
        <v>31148583723.0847</v>
      </c>
      <c r="F7" s="12" t="n">
        <v>4.71008352888066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88</v>
      </c>
      <c r="B11" s="0" t="n">
        <f aca="false">$D2/10^9</f>
        <v>5.4238186881371</v>
      </c>
      <c r="C11" s="0" t="n">
        <f aca="false">$D2/10^9</f>
        <v>5.4238186881371</v>
      </c>
      <c r="D11" s="0" t="n">
        <f aca="false">$D4/10^9</f>
        <v>6.1483016115113</v>
      </c>
      <c r="E11" s="0" t="n">
        <f aca="false">$D5/10^9</f>
        <v>6.0012537271496</v>
      </c>
      <c r="F11" s="0" t="n">
        <f aca="false">$D6/10^9</f>
        <v>6.0868497728583</v>
      </c>
      <c r="G11" s="0" t="n">
        <f aca="false">$D7/10^9</f>
        <v>6.6131701342645</v>
      </c>
    </row>
    <row r="12" customFormat="false" ht="12.8" hidden="false" customHeight="false" outlineLevel="0" collapsed="false">
      <c r="A12" s="0" t="s">
        <v>89</v>
      </c>
      <c r="B12" s="0" t="n">
        <f aca="false">$F2</f>
        <v>3.05790913979661</v>
      </c>
      <c r="C12" s="0" t="n">
        <f aca="false">$F3</f>
        <v>3.20209413418073</v>
      </c>
      <c r="D12" s="0" t="n">
        <f aca="false">$F4</f>
        <v>3.47487450979062</v>
      </c>
      <c r="E12" s="0" t="n">
        <f aca="false">$F4</f>
        <v>3.47487450979062</v>
      </c>
      <c r="F12" s="0" t="n">
        <f aca="false">$F6</f>
        <v>4.08534569128209</v>
      </c>
      <c r="G12" s="0" t="n">
        <f aca="false">$F7</f>
        <v>4.71008352888066</v>
      </c>
    </row>
    <row r="13" customFormat="false" ht="12.8" hidden="false" customHeight="false" outlineLevel="0" collapsed="false">
      <c r="A13" s="0" t="s">
        <v>81</v>
      </c>
      <c r="B13" s="0" t="n">
        <f aca="false">$B11*($B12-1)</f>
        <v>11.161726050917</v>
      </c>
      <c r="C13" s="0" t="n">
        <f aca="false">$C11*($C12-1)</f>
        <v>11.9437593180065</v>
      </c>
      <c r="D13" s="0" t="n">
        <f aca="false">$D11*($D12-1)</f>
        <v>15.2162749368339</v>
      </c>
      <c r="E13" s="0" t="n">
        <f aca="false">$E11*($E12-1)</f>
        <v>14.8523498761085</v>
      </c>
      <c r="F13" s="0" t="n">
        <f aca="false">$F11*($F12-1)</f>
        <v>18.7800357201697</v>
      </c>
      <c r="G13" s="0" t="n">
        <f aca="false">$G11*($G12-1)</f>
        <v>24.5354135888202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90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90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90</v>
      </c>
      <c r="D4" s="2" t="s">
        <v>20</v>
      </c>
      <c r="E4" s="3" t="n">
        <v>3000747637.3637</v>
      </c>
      <c r="F4" s="3" t="n">
        <v>1773008235.8285</v>
      </c>
      <c r="G4" s="3" t="n">
        <v>0.590855496727533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90</v>
      </c>
      <c r="D5" s="2" t="s">
        <v>20</v>
      </c>
      <c r="E5" s="3" t="n">
        <v>3679415912.0482</v>
      </c>
      <c r="F5" s="3" t="n">
        <v>2221185382.4523</v>
      </c>
      <c r="G5" s="3" t="n">
        <v>0.603678799990797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90</v>
      </c>
      <c r="D6" s="2" t="s">
        <v>20</v>
      </c>
      <c r="E6" s="3" t="n">
        <v>3749769170.8425</v>
      </c>
      <c r="F6" s="3" t="n">
        <v>2377540920.9843</v>
      </c>
      <c r="G6" s="3" t="n">
        <v>0.634049940852789</v>
      </c>
    </row>
    <row r="7" customFormat="false" ht="12.8" hidden="false" customHeight="false" outlineLevel="0" collapsed="false">
      <c r="A7" s="2" t="s">
        <v>11</v>
      </c>
      <c r="B7" s="2" t="s">
        <v>3</v>
      </c>
      <c r="C7" s="2" t="s">
        <v>86</v>
      </c>
      <c r="D7" s="2" t="s">
        <v>13</v>
      </c>
      <c r="E7" s="3" t="n">
        <v>6020980789.6891</v>
      </c>
      <c r="F7" s="3" t="n">
        <v>5613877039.829</v>
      </c>
      <c r="G7" s="3" t="n">
        <v>0.932385808212964</v>
      </c>
    </row>
    <row r="8" customFormat="false" ht="12.8" hidden="false" customHeight="false" outlineLevel="0" collapsed="false">
      <c r="A8" s="2" t="s">
        <v>11</v>
      </c>
      <c r="B8" s="2" t="s">
        <v>4</v>
      </c>
      <c r="C8" s="2" t="s">
        <v>86</v>
      </c>
      <c r="D8" s="2" t="s">
        <v>13</v>
      </c>
      <c r="E8" s="3" t="n">
        <v>7981170477.7701</v>
      </c>
      <c r="F8" s="3" t="n">
        <v>7875928299.2103</v>
      </c>
      <c r="G8" s="3" t="n">
        <v>0.986813691193174</v>
      </c>
    </row>
    <row r="9" customFormat="false" ht="12.8" hidden="false" customHeight="false" outlineLevel="0" collapsed="false">
      <c r="A9" s="2" t="s">
        <v>11</v>
      </c>
      <c r="B9" s="2" t="s">
        <v>5</v>
      </c>
      <c r="C9" s="2" t="s">
        <v>86</v>
      </c>
      <c r="D9" s="2" t="s">
        <v>13</v>
      </c>
      <c r="E9" s="3" t="n">
        <v>8912325786.4797</v>
      </c>
      <c r="F9" s="3" t="n">
        <v>9396486292.5106</v>
      </c>
      <c r="G9" s="3" t="n">
        <v>1.05432482133512</v>
      </c>
    </row>
    <row r="10" customFormat="false" ht="12.8" hidden="false" customHeight="false" outlineLevel="0" collapsed="false">
      <c r="A10" s="2" t="s">
        <v>11</v>
      </c>
      <c r="B10" s="2" t="s">
        <v>6</v>
      </c>
      <c r="C10" s="2" t="s">
        <v>86</v>
      </c>
      <c r="D10" s="2" t="s">
        <v>13</v>
      </c>
      <c r="E10" s="3" t="n">
        <v>8757312336.4147</v>
      </c>
      <c r="F10" s="3" t="n">
        <v>10522998516.0919</v>
      </c>
      <c r="G10" s="3" t="n">
        <v>1.20162420978582</v>
      </c>
    </row>
    <row r="11" customFormat="false" ht="12.8" hidden="false" customHeight="false" outlineLevel="0" collapsed="false">
      <c r="A11" s="2" t="s">
        <v>11</v>
      </c>
      <c r="B11" s="2" t="s">
        <v>7</v>
      </c>
      <c r="C11" s="2" t="s">
        <v>86</v>
      </c>
      <c r="D11" s="2" t="s">
        <v>13</v>
      </c>
      <c r="E11" s="3" t="n">
        <v>8275349410.4528</v>
      </c>
      <c r="F11" s="3" t="n">
        <v>10984628284.5357</v>
      </c>
      <c r="G11" s="3" t="n">
        <v>1.32739147795509</v>
      </c>
    </row>
    <row r="12" customFormat="false" ht="12.8" hidden="false" customHeight="false" outlineLevel="0" collapsed="false">
      <c r="A12" s="2" t="s">
        <v>11</v>
      </c>
      <c r="B12" s="2" t="s">
        <v>3</v>
      </c>
      <c r="C12" s="2" t="s">
        <v>91</v>
      </c>
      <c r="D12" s="2" t="s">
        <v>16</v>
      </c>
      <c r="E12" s="3" t="n">
        <v>3735645093.8281</v>
      </c>
      <c r="F12" s="3" t="n">
        <v>1935532160.1835</v>
      </c>
      <c r="G12" s="3" t="n">
        <v>0.518125279990146</v>
      </c>
    </row>
    <row r="13" customFormat="false" ht="12.8" hidden="false" customHeight="false" outlineLevel="0" collapsed="false">
      <c r="A13" s="2" t="s">
        <v>11</v>
      </c>
      <c r="B13" s="2" t="s">
        <v>4</v>
      </c>
      <c r="C13" s="2" t="s">
        <v>91</v>
      </c>
      <c r="D13" s="2" t="s">
        <v>16</v>
      </c>
      <c r="E13" s="3" t="n">
        <v>2384066130.7587</v>
      </c>
      <c r="F13" s="3" t="n">
        <v>1236578586.2921</v>
      </c>
      <c r="G13" s="3" t="n">
        <v>0.518684683423011</v>
      </c>
    </row>
    <row r="14" customFormat="false" ht="12.8" hidden="false" customHeight="false" outlineLevel="0" collapsed="false">
      <c r="A14" s="2" t="s">
        <v>11</v>
      </c>
      <c r="B14" s="2" t="s">
        <v>5</v>
      </c>
      <c r="C14" s="2" t="s">
        <v>91</v>
      </c>
      <c r="D14" s="2" t="s">
        <v>16</v>
      </c>
      <c r="E14" s="3" t="n">
        <v>1210533058.1625</v>
      </c>
      <c r="F14" s="3" t="n">
        <v>631327725.2763</v>
      </c>
      <c r="G14" s="3" t="n">
        <v>0.521528694337856</v>
      </c>
    </row>
    <row r="15" customFormat="false" ht="12.8" hidden="false" customHeight="false" outlineLevel="0" collapsed="false">
      <c r="A15" s="2" t="s">
        <v>11</v>
      </c>
      <c r="B15" s="2" t="s">
        <v>6</v>
      </c>
      <c r="C15" s="2" t="s">
        <v>91</v>
      </c>
      <c r="D15" s="2" t="s">
        <v>16</v>
      </c>
      <c r="E15" s="3" t="n">
        <v>308116491.9971</v>
      </c>
      <c r="F15" s="3" t="n">
        <v>167436116.6525</v>
      </c>
      <c r="G15" s="3" t="n">
        <v>0.543418223306515</v>
      </c>
    </row>
    <row r="16" customFormat="false" ht="12.8" hidden="false" customHeight="false" outlineLevel="0" collapsed="false">
      <c r="A16" s="2" t="s">
        <v>11</v>
      </c>
      <c r="B16" s="2" t="s">
        <v>7</v>
      </c>
      <c r="C16" s="2" t="s">
        <v>91</v>
      </c>
      <c r="D16" s="2" t="s">
        <v>16</v>
      </c>
      <c r="E16" s="3" t="n">
        <v>194362842.4332</v>
      </c>
      <c r="F16" s="3" t="n">
        <v>108709150.5029</v>
      </c>
      <c r="G16" s="3" t="n">
        <v>0.559310355528794</v>
      </c>
    </row>
    <row r="17" customFormat="false" ht="12.8" hidden="false" customHeight="false" outlineLevel="0" collapsed="false">
      <c r="A17" s="2" t="s">
        <v>11</v>
      </c>
      <c r="B17" s="2" t="s">
        <v>3</v>
      </c>
      <c r="C17" s="2" t="s">
        <v>92</v>
      </c>
      <c r="D17" s="2" t="s">
        <v>14</v>
      </c>
      <c r="E17" s="3" t="n">
        <v>10007927646.8595</v>
      </c>
      <c r="F17" s="3" t="n">
        <v>7323790582.9273</v>
      </c>
      <c r="G17" s="3" t="n">
        <v>0.731798913956529</v>
      </c>
    </row>
    <row r="18" customFormat="false" ht="12.8" hidden="false" customHeight="false" outlineLevel="0" collapsed="false">
      <c r="A18" s="2" t="s">
        <v>11</v>
      </c>
      <c r="B18" s="2" t="s">
        <v>4</v>
      </c>
      <c r="C18" s="2" t="s">
        <v>92</v>
      </c>
      <c r="D18" s="2" t="s">
        <v>14</v>
      </c>
      <c r="E18" s="3" t="n">
        <v>8042122608.6564</v>
      </c>
      <c r="F18" s="3" t="n">
        <v>5951971426.7509</v>
      </c>
      <c r="G18" s="3" t="n">
        <v>0.740099562812472</v>
      </c>
    </row>
    <row r="19" customFormat="false" ht="12.8" hidden="false" customHeight="false" outlineLevel="0" collapsed="false">
      <c r="A19" s="2" t="s">
        <v>11</v>
      </c>
      <c r="B19" s="2" t="s">
        <v>5</v>
      </c>
      <c r="C19" s="2" t="s">
        <v>92</v>
      </c>
      <c r="D19" s="2" t="s">
        <v>14</v>
      </c>
      <c r="E19" s="3" t="n">
        <v>6226217204.5187</v>
      </c>
      <c r="F19" s="3" t="n">
        <v>4663152108.3263</v>
      </c>
      <c r="G19" s="3" t="n">
        <v>0.748954293618604</v>
      </c>
    </row>
    <row r="20" customFormat="false" ht="12.8" hidden="false" customHeight="false" outlineLevel="0" collapsed="false">
      <c r="A20" s="2" t="s">
        <v>11</v>
      </c>
      <c r="B20" s="2" t="s">
        <v>6</v>
      </c>
      <c r="C20" s="2" t="s">
        <v>92</v>
      </c>
      <c r="D20" s="2" t="s">
        <v>14</v>
      </c>
      <c r="E20" s="3" t="n">
        <v>4564598744.1814</v>
      </c>
      <c r="F20" s="3" t="n">
        <v>3470121460.4194</v>
      </c>
      <c r="G20" s="3" t="n">
        <v>0.760224864199256</v>
      </c>
    </row>
    <row r="21" customFormat="false" ht="12.8" hidden="false" customHeight="false" outlineLevel="0" collapsed="false">
      <c r="A21" s="2" t="s">
        <v>11</v>
      </c>
      <c r="B21" s="2" t="s">
        <v>7</v>
      </c>
      <c r="C21" s="2" t="s">
        <v>92</v>
      </c>
      <c r="D21" s="2" t="s">
        <v>14</v>
      </c>
      <c r="E21" s="3" t="n">
        <v>3652702730.9672</v>
      </c>
      <c r="F21" s="3" t="n">
        <v>2844317709.1243</v>
      </c>
      <c r="G21" s="3" t="n">
        <v>0.778688526994134</v>
      </c>
    </row>
    <row r="22" customFormat="false" ht="12.8" hidden="false" customHeight="false" outlineLevel="0" collapsed="false">
      <c r="A22" s="2" t="s">
        <v>11</v>
      </c>
      <c r="B22" s="2" t="s">
        <v>3</v>
      </c>
      <c r="C22" s="2" t="s">
        <v>93</v>
      </c>
      <c r="D22" s="2" t="s">
        <v>18</v>
      </c>
      <c r="E22" s="3" t="n">
        <v>1181686470.9462</v>
      </c>
      <c r="F22" s="3" t="n">
        <v>666093367.8383</v>
      </c>
      <c r="G22" s="3" t="n">
        <v>0.563680285943314</v>
      </c>
    </row>
    <row r="23" customFormat="false" ht="12.8" hidden="false" customHeight="false" outlineLevel="0" collapsed="false">
      <c r="A23" s="2" t="s">
        <v>11</v>
      </c>
      <c r="B23" s="2" t="s">
        <v>4</v>
      </c>
      <c r="C23" s="2" t="s">
        <v>93</v>
      </c>
      <c r="D23" s="2" t="s">
        <v>18</v>
      </c>
      <c r="E23" s="3" t="n">
        <v>1237032323.6909</v>
      </c>
      <c r="F23" s="3" t="n">
        <v>708884672.6716</v>
      </c>
      <c r="G23" s="3" t="n">
        <v>0.573052667335741</v>
      </c>
    </row>
    <row r="24" customFormat="false" ht="12.8" hidden="false" customHeight="false" outlineLevel="0" collapsed="false">
      <c r="A24" s="2" t="s">
        <v>11</v>
      </c>
      <c r="B24" s="2" t="s">
        <v>5</v>
      </c>
      <c r="C24" s="2" t="s">
        <v>93</v>
      </c>
      <c r="D24" s="2" t="s">
        <v>18</v>
      </c>
      <c r="E24" s="3" t="n">
        <v>1232963286.054</v>
      </c>
      <c r="F24" s="3" t="n">
        <v>719244328.2496</v>
      </c>
      <c r="G24" s="3" t="n">
        <v>0.583346103152417</v>
      </c>
    </row>
    <row r="25" customFormat="false" ht="12.8" hidden="false" customHeight="false" outlineLevel="0" collapsed="false">
      <c r="A25" s="2" t="s">
        <v>11</v>
      </c>
      <c r="B25" s="2" t="s">
        <v>6</v>
      </c>
      <c r="C25" s="2" t="s">
        <v>93</v>
      </c>
      <c r="D25" s="2" t="s">
        <v>18</v>
      </c>
      <c r="E25" s="3" t="n">
        <v>1197637144.7754</v>
      </c>
      <c r="F25" s="3" t="n">
        <v>718443352.5916</v>
      </c>
      <c r="G25" s="3" t="n">
        <v>0.599883993015542</v>
      </c>
    </row>
    <row r="26" customFormat="false" ht="12.8" hidden="false" customHeight="false" outlineLevel="0" collapsed="false">
      <c r="A26" s="2" t="s">
        <v>11</v>
      </c>
      <c r="B26" s="2" t="s">
        <v>7</v>
      </c>
      <c r="C26" s="2" t="s">
        <v>93</v>
      </c>
      <c r="D26" s="2" t="s">
        <v>18</v>
      </c>
      <c r="E26" s="3" t="n">
        <v>1138220254.2944</v>
      </c>
      <c r="F26" s="3" t="n">
        <v>717039591.5963</v>
      </c>
      <c r="G26" s="3" t="n">
        <v>0.629965587847322</v>
      </c>
    </row>
    <row r="27" customFormat="false" ht="12.8" hidden="false" customHeight="false" outlineLevel="0" collapsed="false">
      <c r="A27" s="18" t="s">
        <v>87</v>
      </c>
      <c r="B27" s="18" t="s">
        <v>4</v>
      </c>
      <c r="C27" s="18" t="s">
        <v>93</v>
      </c>
      <c r="D27" s="18" t="s">
        <v>18</v>
      </c>
      <c r="E27" s="12" t="n">
        <v>1297742894.3203</v>
      </c>
      <c r="F27" s="12" t="n">
        <v>744143989.9363</v>
      </c>
      <c r="G27" s="12" t="n">
        <v>0.57341403539416</v>
      </c>
    </row>
    <row r="28" customFormat="false" ht="12.8" hidden="false" customHeight="false" outlineLevel="0" collapsed="false">
      <c r="A28" s="18" t="s">
        <v>87</v>
      </c>
      <c r="B28" s="18" t="s">
        <v>5</v>
      </c>
      <c r="C28" s="18" t="s">
        <v>93</v>
      </c>
      <c r="D28" s="18" t="s">
        <v>18</v>
      </c>
      <c r="E28" s="12" t="n">
        <v>1337016976.8266</v>
      </c>
      <c r="F28" s="12" t="n">
        <v>801019066.4553</v>
      </c>
      <c r="G28" s="12" t="n">
        <v>0.599109121528518</v>
      </c>
    </row>
    <row r="29" customFormat="false" ht="12.8" hidden="false" customHeight="false" outlineLevel="0" collapsed="false">
      <c r="A29" s="18" t="s">
        <v>87</v>
      </c>
      <c r="B29" s="18" t="s">
        <v>6</v>
      </c>
      <c r="C29" s="18" t="s">
        <v>93</v>
      </c>
      <c r="D29" s="18" t="s">
        <v>18</v>
      </c>
      <c r="E29" s="12" t="n">
        <v>1356646309.3007</v>
      </c>
      <c r="F29" s="12" t="n">
        <v>857903742.5994</v>
      </c>
      <c r="G29" s="12" t="n">
        <v>0.632370970029482</v>
      </c>
    </row>
    <row r="30" customFormat="false" ht="12.8" hidden="false" customHeight="false" outlineLevel="0" collapsed="false">
      <c r="A30" s="18" t="s">
        <v>87</v>
      </c>
      <c r="B30" s="18" t="s">
        <v>7</v>
      </c>
      <c r="C30" s="18" t="s">
        <v>93</v>
      </c>
      <c r="D30" s="18" t="s">
        <v>18</v>
      </c>
      <c r="E30" s="12" t="n">
        <v>1357521523.5321</v>
      </c>
      <c r="F30" s="12" t="n">
        <v>905349739.7401</v>
      </c>
      <c r="G30" s="12" t="n">
        <v>0.666913727735597</v>
      </c>
    </row>
    <row r="31" customFormat="false" ht="12.8" hidden="false" customHeight="false" outlineLevel="0" collapsed="false">
      <c r="A31" s="18" t="s">
        <v>87</v>
      </c>
      <c r="B31" s="18" t="s">
        <v>8</v>
      </c>
      <c r="C31" s="18" t="s">
        <v>93</v>
      </c>
      <c r="D31" s="18" t="s">
        <v>18</v>
      </c>
      <c r="E31" s="12" t="n">
        <v>1460209175.7228</v>
      </c>
      <c r="F31" s="12" t="n">
        <v>1062550164.9531</v>
      </c>
      <c r="G31" s="12" t="n">
        <v>0.727669831568577</v>
      </c>
    </row>
    <row r="34" customFormat="false" ht="12.8" hidden="false" customHeight="false" outlineLevel="0" collapsed="false">
      <c r="B34" s="0" t="s">
        <v>94</v>
      </c>
      <c r="C34" s="0" t="n">
        <v>2.5</v>
      </c>
    </row>
    <row r="35" customFormat="false" ht="12.8" hidden="false" customHeight="false" outlineLevel="0" collapsed="false">
      <c r="B35" s="0" t="s">
        <v>95</v>
      </c>
      <c r="C35" s="0" t="n">
        <v>0.9</v>
      </c>
    </row>
    <row r="36" customFormat="false" ht="12.8" hidden="false" customHeight="false" outlineLevel="0" collapsed="false">
      <c r="K36" s="19" t="s">
        <v>96</v>
      </c>
      <c r="L36" s="19"/>
      <c r="M36" s="19"/>
    </row>
    <row r="37" customFormat="false" ht="12.8" hidden="false" customHeight="false" outlineLevel="0" collapsed="false">
      <c r="A37" s="20" t="s">
        <v>0</v>
      </c>
      <c r="B37" s="20" t="s">
        <v>82</v>
      </c>
      <c r="C37" s="20" t="s">
        <v>83</v>
      </c>
      <c r="D37" s="20" t="s">
        <v>57</v>
      </c>
      <c r="E37" s="20" t="s">
        <v>84</v>
      </c>
      <c r="F37" s="20" t="s">
        <v>85</v>
      </c>
      <c r="G37" s="20" t="s">
        <v>59</v>
      </c>
      <c r="H37" s="0" t="s">
        <v>97</v>
      </c>
      <c r="I37" s="0" t="s">
        <v>98</v>
      </c>
      <c r="J37" s="0" t="s">
        <v>99</v>
      </c>
      <c r="K37" s="19" t="s">
        <v>100</v>
      </c>
      <c r="L37" s="19" t="s">
        <v>101</v>
      </c>
      <c r="M37" s="19"/>
    </row>
    <row r="38" customFormat="false" ht="12.8" hidden="false" customHeight="false" outlineLevel="0" collapsed="false">
      <c r="A38" s="21" t="s">
        <v>102</v>
      </c>
      <c r="B38" s="22" t="n">
        <v>2009</v>
      </c>
      <c r="C38" s="21" t="s">
        <v>86</v>
      </c>
      <c r="D38" s="21" t="s">
        <v>13</v>
      </c>
      <c r="E38" s="22" t="n">
        <f aca="false">E8</f>
        <v>7981170477.7701</v>
      </c>
      <c r="F38" s="22" t="n">
        <f aca="false">F8</f>
        <v>7875928299.2103</v>
      </c>
      <c r="G38" s="22" t="n">
        <f aca="false">G8</f>
        <v>0.986813691193174</v>
      </c>
      <c r="H38" s="0" t="n">
        <v>0.06</v>
      </c>
      <c r="I38" s="0" t="n">
        <f aca="false">1-H38</f>
        <v>0.94</v>
      </c>
      <c r="J38" s="0" t="n">
        <f aca="false">F38/(F38*H38/$C$34+F38*I38/$C$35)</f>
        <v>0.935940099833611</v>
      </c>
      <c r="K38" s="23" t="n">
        <f aca="false">H38*$E38/10^9</f>
        <v>0.478870228666206</v>
      </c>
      <c r="L38" s="23" t="n">
        <f aca="false">I38*$E38/10^9</f>
        <v>7.5023002491039</v>
      </c>
      <c r="M38" s="19"/>
    </row>
    <row r="39" customFormat="false" ht="12.8" hidden="false" customHeight="false" outlineLevel="0" collapsed="false">
      <c r="A39" s="21" t="s">
        <v>102</v>
      </c>
      <c r="B39" s="22" t="n">
        <v>2015</v>
      </c>
      <c r="C39" s="21" t="s">
        <v>86</v>
      </c>
      <c r="D39" s="21" t="s">
        <v>13</v>
      </c>
      <c r="E39" s="22" t="n">
        <f aca="false">E9</f>
        <v>8912325786.4797</v>
      </c>
      <c r="F39" s="22" t="n">
        <f aca="false">F9</f>
        <v>9396486292.5106</v>
      </c>
      <c r="G39" s="22" t="n">
        <f aca="false">G9</f>
        <v>1.05432482133512</v>
      </c>
      <c r="H39" s="0" t="n">
        <v>0.135</v>
      </c>
      <c r="I39" s="0" t="n">
        <f aca="false">1-H39</f>
        <v>0.865</v>
      </c>
      <c r="J39" s="0" t="n">
        <f aca="false">F39/(F39*H39/$C$34+F39*I39/$C$35)</f>
        <v>0.985113835376533</v>
      </c>
      <c r="K39" s="23" t="n">
        <f aca="false">H39*$E39/10^9</f>
        <v>1.20316398117476</v>
      </c>
      <c r="L39" s="23" t="n">
        <f aca="false">I39*$E39/10^9</f>
        <v>7.70916180530494</v>
      </c>
      <c r="M39" s="19"/>
    </row>
    <row r="40" customFormat="false" ht="12.8" hidden="false" customHeight="false" outlineLevel="0" collapsed="false">
      <c r="A40" s="21" t="s">
        <v>102</v>
      </c>
      <c r="B40" s="22" t="n">
        <v>2020</v>
      </c>
      <c r="C40" s="21" t="s">
        <v>86</v>
      </c>
      <c r="D40" s="21" t="s">
        <v>13</v>
      </c>
      <c r="E40" s="22" t="n">
        <f aca="false">E10</f>
        <v>8757312336.4147</v>
      </c>
      <c r="F40" s="22" t="n">
        <f aca="false">F10</f>
        <v>10522998516.0919</v>
      </c>
      <c r="G40" s="22" t="n">
        <f aca="false">G10</f>
        <v>1.20162420978582</v>
      </c>
      <c r="H40" s="0" t="n">
        <v>0.24</v>
      </c>
      <c r="I40" s="0" t="n">
        <f aca="false">1-H40</f>
        <v>0.76</v>
      </c>
      <c r="J40" s="0" t="n">
        <f aca="false">F40/(F40*H40/$C$34+F40*I40/$C$35)</f>
        <v>1.06332703213611</v>
      </c>
      <c r="K40" s="23" t="n">
        <f aca="false">H40*$E40/10^9</f>
        <v>2.10175496073953</v>
      </c>
      <c r="L40" s="23" t="n">
        <f aca="false">I40*$E40/10^9</f>
        <v>6.65555737567517</v>
      </c>
      <c r="M40" s="19"/>
    </row>
    <row r="41" customFormat="false" ht="12.8" hidden="false" customHeight="false" outlineLevel="0" collapsed="false">
      <c r="A41" s="21" t="s">
        <v>102</v>
      </c>
      <c r="B41" s="22" t="n">
        <v>2025</v>
      </c>
      <c r="C41" s="21" t="s">
        <v>86</v>
      </c>
      <c r="D41" s="21" t="s">
        <v>13</v>
      </c>
      <c r="E41" s="22" t="n">
        <f aca="false">E11</f>
        <v>8275349410.4528</v>
      </c>
      <c r="F41" s="22" t="n">
        <f aca="false">F11</f>
        <v>10984628284.5357</v>
      </c>
      <c r="G41" s="22" t="n">
        <f aca="false">G11</f>
        <v>1.32739147795509</v>
      </c>
      <c r="H41" s="0" t="n">
        <v>0.4</v>
      </c>
      <c r="I41" s="0" t="n">
        <f aca="false">1-H41</f>
        <v>0.6</v>
      </c>
      <c r="J41" s="0" t="n">
        <f aca="false">F41/(F41*H41/$C$34+F41*I41/$C$35)</f>
        <v>1.20967741935484</v>
      </c>
      <c r="K41" s="23" t="n">
        <f aca="false">H41*$E41/10^9</f>
        <v>3.31013976418112</v>
      </c>
      <c r="L41" s="23" t="n">
        <f aca="false">I41*$E41/10^9</f>
        <v>4.96520964627168</v>
      </c>
      <c r="M41" s="19"/>
    </row>
    <row r="42" customFormat="false" ht="12.8" hidden="false" customHeight="false" outlineLevel="0" collapsed="false">
      <c r="A42" s="21" t="s">
        <v>102</v>
      </c>
      <c r="B42" s="22" t="n">
        <v>2030</v>
      </c>
      <c r="C42" s="21" t="s">
        <v>86</v>
      </c>
      <c r="D42" s="21" t="s">
        <v>13</v>
      </c>
      <c r="E42" s="22" t="n">
        <f aca="false">E12</f>
        <v>3735645093.8281</v>
      </c>
      <c r="F42" s="22" t="n">
        <f aca="false">F12</f>
        <v>1935532160.1835</v>
      </c>
      <c r="G42" s="22" t="n">
        <f aca="false">G12</f>
        <v>0.518125279990146</v>
      </c>
      <c r="H42" s="0" t="n">
        <v>0.5</v>
      </c>
      <c r="I42" s="0" t="n">
        <f aca="false">1-H42</f>
        <v>0.5</v>
      </c>
      <c r="J42" s="0" t="n">
        <f aca="false">F42/(F42*H42/$C$34+F42*I42/$C$35)</f>
        <v>1.32352941176471</v>
      </c>
      <c r="K42" s="23" t="n">
        <f aca="false">H42*$E42/10^9</f>
        <v>1.86782254691405</v>
      </c>
      <c r="L42" s="23" t="n">
        <f aca="false">I42*$E42/10^9</f>
        <v>1.86782254691405</v>
      </c>
      <c r="M42" s="19"/>
    </row>
    <row r="43" customFormat="false" ht="12.8" hidden="false" customHeight="false" outlineLevel="0" collapsed="false">
      <c r="A43" s="21" t="s">
        <v>102</v>
      </c>
      <c r="B43" s="22" t="n">
        <v>2050</v>
      </c>
      <c r="C43" s="21" t="s">
        <v>86</v>
      </c>
      <c r="D43" s="21" t="s">
        <v>13</v>
      </c>
      <c r="E43" s="22" t="n">
        <f aca="false">E13</f>
        <v>2384066130.7587</v>
      </c>
      <c r="F43" s="22" t="n">
        <f aca="false">F13</f>
        <v>1236578586.2921</v>
      </c>
      <c r="G43" s="22" t="n">
        <f aca="false">G13</f>
        <v>0.518684683423011</v>
      </c>
      <c r="H43" s="0" t="n">
        <v>0.975</v>
      </c>
      <c r="I43" s="0" t="n">
        <f aca="false">1-H43</f>
        <v>0.025</v>
      </c>
      <c r="J43" s="0" t="n">
        <f aca="false">F43/(F43*H43/$C$34+F43*I43/$C$35)</f>
        <v>2.3936170212766</v>
      </c>
      <c r="K43" s="23" t="n">
        <f aca="false">K47</f>
        <v>1.86782254691405</v>
      </c>
      <c r="L43" s="23" t="n">
        <f aca="false">I43*$E43/10^9</f>
        <v>0.0596016532689676</v>
      </c>
      <c r="M43" s="19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100</v>
      </c>
      <c r="F47" s="17" t="n">
        <f aca="false">K38</f>
        <v>0.478870228666206</v>
      </c>
      <c r="G47" s="17" t="n">
        <f aca="false">K39</f>
        <v>1.20316398117476</v>
      </c>
      <c r="H47" s="17" t="n">
        <f aca="false">K40</f>
        <v>2.10175496073953</v>
      </c>
      <c r="I47" s="17" t="n">
        <f aca="false">K41</f>
        <v>3.31013976418112</v>
      </c>
      <c r="J47" s="17" t="n">
        <f aca="false">K42</f>
        <v>1.86782254691405</v>
      </c>
      <c r="K47" s="17" t="n">
        <f aca="false">L42</f>
        <v>1.86782254691405</v>
      </c>
    </row>
    <row r="48" customFormat="false" ht="12.8" hidden="false" customHeight="false" outlineLevel="0" collapsed="false">
      <c r="E48" s="0" t="s">
        <v>101</v>
      </c>
      <c r="F48" s="17" t="n">
        <f aca="false">L38</f>
        <v>7.5023002491039</v>
      </c>
      <c r="G48" s="17" t="n">
        <f aca="false">L39</f>
        <v>7.70916180530494</v>
      </c>
      <c r="H48" s="17" t="n">
        <f aca="false">L40</f>
        <v>6.65555737567517</v>
      </c>
      <c r="I48" s="17" t="n">
        <f aca="false">L41</f>
        <v>4.96520964627168</v>
      </c>
      <c r="J48" s="17" t="n">
        <f aca="false">L42</f>
        <v>1.86782254691405</v>
      </c>
      <c r="K48" s="17" t="n">
        <f aca="false">L43</f>
        <v>0.0596016532689676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F47*($C$34-1)</f>
        <v>0.718305342999309</v>
      </c>
      <c r="G50" s="17" t="n">
        <f aca="false">G47*($C$34-1)</f>
        <v>1.80474597176214</v>
      </c>
      <c r="H50" s="17" t="n">
        <f aca="false">H47*($C$34-1)</f>
        <v>3.15263244110929</v>
      </c>
      <c r="I50" s="17" t="n">
        <f aca="false">I47*($C$34-1)</f>
        <v>4.96520964627168</v>
      </c>
      <c r="J50" s="17" t="n">
        <f aca="false">J47*($C$34-1)</f>
        <v>2.80173382037107</v>
      </c>
      <c r="K50" s="17" t="n">
        <f aca="false">K47*($C$34-1)</f>
        <v>2.80173382037107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G61" activeCellId="0" sqref="G61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4" t="n">
        <v>2015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41.95" hidden="false" customHeight="false" outlineLevel="0" collapsed="false">
      <c r="A2" s="0" t="s">
        <v>96</v>
      </c>
      <c r="B2" s="25" t="s">
        <v>103</v>
      </c>
      <c r="C2" s="26" t="s">
        <v>104</v>
      </c>
      <c r="D2" s="27" t="s">
        <v>105</v>
      </c>
      <c r="E2" s="27" t="s">
        <v>106</v>
      </c>
      <c r="F2" s="0" t="s">
        <v>107</v>
      </c>
      <c r="G2" s="28" t="s">
        <v>108</v>
      </c>
      <c r="H2" s="28" t="s">
        <v>109</v>
      </c>
      <c r="I2" s="27" t="s">
        <v>110</v>
      </c>
      <c r="J2" s="27" t="s">
        <v>111</v>
      </c>
      <c r="K2" s="29" t="s">
        <v>112</v>
      </c>
      <c r="L2" s="29" t="s">
        <v>113</v>
      </c>
    </row>
    <row r="3" customFormat="false" ht="13.8" hidden="false" customHeight="false" outlineLevel="0" collapsed="false">
      <c r="A3" s="0" t="s">
        <v>19</v>
      </c>
      <c r="B3" s="30" t="n">
        <f aca="false">$D$147</f>
        <v>12.5519328150197</v>
      </c>
      <c r="C3" s="30" t="n">
        <f aca="false">$D$146</f>
        <v>5.2870368800138</v>
      </c>
      <c r="D3" s="30" t="n">
        <f aca="false">D104</f>
        <v>6.0440913051639</v>
      </c>
      <c r="E3" s="30"/>
      <c r="F3" s="30" t="n">
        <f aca="false">D105*0.8</f>
        <v>3.92014737444256</v>
      </c>
      <c r="G3" s="30" t="n">
        <f aca="false">D102</f>
        <v>55.1774071232783</v>
      </c>
      <c r="H3" s="30" t="n">
        <f aca="false">D103</f>
        <v>21.1062959004395</v>
      </c>
      <c r="I3" s="30" t="n">
        <f aca="false">D105*0.2</f>
        <v>0.98003684361064</v>
      </c>
      <c r="J3" s="31" t="n">
        <f aca="false">$D$150</f>
        <v>9.9588900804732</v>
      </c>
      <c r="K3" s="32" t="n">
        <f aca="false">SUM(B3:I3)</f>
        <v>105.066948241968</v>
      </c>
      <c r="L3" s="32" t="n">
        <f aca="false">SUM(B3:J3)</f>
        <v>115.025838322442</v>
      </c>
    </row>
    <row r="4" customFormat="false" ht="13.8" hidden="false" customHeight="false" outlineLevel="0" collapsed="false">
      <c r="A4" s="0" t="s">
        <v>24</v>
      </c>
      <c r="B4" s="33" t="n">
        <f aca="false">$D$157</f>
        <v>7.70916180530494</v>
      </c>
      <c r="C4" s="30" t="n">
        <f aca="false">$D$156</f>
        <v>1.20316398117476</v>
      </c>
      <c r="D4" s="34" t="n">
        <f aca="false">$D$124</f>
        <v>1.2370323236909</v>
      </c>
      <c r="E4" s="31" t="n">
        <f aca="false">$D$125/2</f>
        <v>1.03281341623395</v>
      </c>
      <c r="F4" s="35" t="n">
        <v>0</v>
      </c>
      <c r="G4" s="33" t="n">
        <f aca="false">$D$122</f>
        <v>8.0421226086564</v>
      </c>
      <c r="H4" s="33" t="n">
        <f aca="false">$D$123</f>
        <v>2.3840661307587</v>
      </c>
      <c r="I4" s="31" t="n">
        <f aca="false">$D$125/2</f>
        <v>1.03281341623395</v>
      </c>
      <c r="J4" s="31" t="n">
        <f aca="false">$D$159</f>
        <v>1.80474597176214</v>
      </c>
      <c r="K4" s="32" t="n">
        <f aca="false">SUM(B4:I4)</f>
        <v>22.6411736820536</v>
      </c>
      <c r="L4" s="32" t="n">
        <f aca="false">SUM(B4:J4)</f>
        <v>24.4459196538157</v>
      </c>
      <c r="M4" s="0" t="n">
        <f aca="false">SUM($D$121:$D$125)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3" t="n">
        <f aca="false">$D$111</f>
        <v>8.9358473663911</v>
      </c>
      <c r="C5" s="33" t="n">
        <v>0</v>
      </c>
      <c r="D5" s="34" t="n">
        <f aca="false">$D$114</f>
        <v>0</v>
      </c>
      <c r="E5" s="34" t="n">
        <v>0</v>
      </c>
      <c r="F5" s="34" t="n">
        <v>0</v>
      </c>
      <c r="G5" s="34" t="n">
        <f aca="false">$D$112</f>
        <v>4.1110437237771</v>
      </c>
      <c r="H5" s="31" t="n">
        <f aca="false">$D$115</f>
        <v>1.4519374850925</v>
      </c>
      <c r="I5" s="34" t="n">
        <v>0</v>
      </c>
      <c r="J5" s="34" t="n">
        <v>0</v>
      </c>
      <c r="K5" s="32" t="n">
        <f aca="false">SUM(B5:I5)</f>
        <v>14.4988285752607</v>
      </c>
      <c r="L5" s="32" t="n">
        <f aca="false">SUM(B5:J5)</f>
        <v>14.4988285752607</v>
      </c>
      <c r="M5" s="0" t="n">
        <f aca="false">SUM($D$111:$D$115)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3" t="n">
        <f aca="false">$D$116</f>
        <v>24.9401523606955</v>
      </c>
      <c r="C6" s="33" t="n">
        <v>0</v>
      </c>
      <c r="D6" s="34" t="n">
        <v>0</v>
      </c>
      <c r="E6" s="34" t="n">
        <v>0</v>
      </c>
      <c r="F6" s="34" t="n">
        <v>0</v>
      </c>
      <c r="G6" s="34" t="n">
        <v>0</v>
      </c>
      <c r="H6" s="34" t="n">
        <v>0</v>
      </c>
      <c r="I6" s="34" t="n">
        <v>0</v>
      </c>
      <c r="J6" s="34" t="n">
        <v>0</v>
      </c>
      <c r="K6" s="32" t="n">
        <f aca="false">SUM(B6:I6)</f>
        <v>24.9401523606955</v>
      </c>
      <c r="L6" s="32" t="n">
        <f aca="false">SUM(B6:J6)</f>
        <v>24.9401523606955</v>
      </c>
      <c r="M6" s="0" t="n">
        <f aca="false">SUM($D$116:$D$120)</f>
        <v>24.9401523606955</v>
      </c>
    </row>
    <row r="7" customFormat="false" ht="13.8" hidden="false" customHeight="false" outlineLevel="0" collapsed="false">
      <c r="A7" s="0" t="s">
        <v>116</v>
      </c>
      <c r="B7" s="33" t="n">
        <f aca="false">$D$86+$D$91+$D$96+$D$126+$D$131+$D$136</f>
        <v>43.8804507163736</v>
      </c>
      <c r="C7" s="33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2" t="n">
        <f aca="false">SUM(B7:I7)</f>
        <v>43.8804507163736</v>
      </c>
      <c r="L7" s="32" t="n">
        <f aca="false">SUM(B7:J7)</f>
        <v>43.8804507163736</v>
      </c>
      <c r="M7" s="0" t="n">
        <f aca="false">$D$86+SUM($D$91:$D$95)+SUM($D$96:$D$100)+SUM($D$126:$D$140)</f>
        <v>43.8804507163736</v>
      </c>
    </row>
    <row r="8" customFormat="false" ht="13.8" hidden="false" customHeight="false" outlineLevel="0" collapsed="false">
      <c r="A8" s="36" t="s">
        <v>21</v>
      </c>
      <c r="C8" s="33" t="n">
        <f aca="false">$D$106</f>
        <v>5.9124410470313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4" t="n">
        <f aca="false">$D$165</f>
        <v>11.9437593180065</v>
      </c>
      <c r="K8" s="32" t="n">
        <f aca="false">SUM(B8:I8)</f>
        <v>5.9124410470313</v>
      </c>
      <c r="L8" s="32" t="n">
        <f aca="false">SUM(B8:J8)</f>
        <v>17.8562003650378</v>
      </c>
      <c r="M8" s="0" t="n">
        <f aca="false">SUM($D$106:$D$110)</f>
        <v>5.9124410470313</v>
      </c>
    </row>
    <row r="9" customFormat="false" ht="13.8" hidden="false" customHeight="false" outlineLevel="0" collapsed="false">
      <c r="A9" s="36" t="s">
        <v>117</v>
      </c>
      <c r="B9" s="33" t="n">
        <v>0</v>
      </c>
      <c r="C9" s="33" t="n">
        <v>0</v>
      </c>
      <c r="D9" s="34" t="n">
        <v>0</v>
      </c>
      <c r="E9" s="34" t="n">
        <f aca="false">$D$90</f>
        <v>1.2866889215937</v>
      </c>
      <c r="F9" s="34" t="n">
        <v>0</v>
      </c>
      <c r="G9" s="34" t="n">
        <f aca="false">$D$87</f>
        <v>2.5572921097845</v>
      </c>
      <c r="H9" s="34" t="n">
        <v>0</v>
      </c>
      <c r="I9" s="34" t="n">
        <v>0</v>
      </c>
      <c r="J9" s="34" t="n">
        <v>0</v>
      </c>
      <c r="K9" s="32" t="n">
        <f aca="false">SUM(B9:I9)</f>
        <v>3.8439810313782</v>
      </c>
      <c r="L9" s="32" t="n">
        <f aca="false">SUM(B9:J9)</f>
        <v>3.8439810313782</v>
      </c>
      <c r="M9" s="0" t="n">
        <f aca="false">SUM($D$87:$D$90)</f>
        <v>7.2500902424853</v>
      </c>
      <c r="N9" s="0" t="s">
        <v>118</v>
      </c>
    </row>
    <row r="10" customFormat="false" ht="13.8" hidden="false" customHeight="false" outlineLevel="0" collapsed="false">
      <c r="A10" s="36" t="s">
        <v>119</v>
      </c>
      <c r="B10" s="33" t="n">
        <f aca="false">SUM(B3:B9)</f>
        <v>98.0175450637848</v>
      </c>
      <c r="C10" s="33" t="n">
        <f aca="false">SUM(C3:C9)</f>
        <v>12.4026419082199</v>
      </c>
      <c r="D10" s="33" t="n">
        <f aca="false">SUM(D3:D9)</f>
        <v>7.2811236288548</v>
      </c>
      <c r="E10" s="33" t="n">
        <f aca="false">SUM(E3:E9)</f>
        <v>2.31950233782765</v>
      </c>
      <c r="F10" s="33" t="n">
        <f aca="false">SUM(F3:F9)</f>
        <v>3.92014737444256</v>
      </c>
      <c r="G10" s="33" t="n">
        <f aca="false">SUM(G3:G9)</f>
        <v>69.8878655654963</v>
      </c>
      <c r="H10" s="33" t="n">
        <f aca="false">SUM(H3:H9)</f>
        <v>24.9422995162907</v>
      </c>
      <c r="I10" s="33" t="n">
        <f aca="false">SUM(I3:I9)</f>
        <v>2.01285025984459</v>
      </c>
      <c r="J10" s="33" t="n">
        <f aca="false">SUM(J3:J9)</f>
        <v>23.7073953702419</v>
      </c>
      <c r="K10" s="32" t="n">
        <f aca="false">SUM(B10:I10)</f>
        <v>220.783975654761</v>
      </c>
      <c r="L10" s="32" t="n">
        <f aca="false">SUM(B10:J10)</f>
        <v>244.491371025003</v>
      </c>
    </row>
    <row r="11" customFormat="false" ht="13.8" hidden="false" customHeight="false" outlineLevel="0" collapsed="false">
      <c r="A11" s="36" t="s">
        <v>120</v>
      </c>
      <c r="B11" s="33" t="n">
        <f aca="false">$B$80*11.63</f>
        <v>27.6799518849621</v>
      </c>
      <c r="C11" s="33" t="n">
        <v>0</v>
      </c>
      <c r="D11" s="34" t="n">
        <v>0</v>
      </c>
      <c r="E11" s="34" t="n">
        <v>0</v>
      </c>
      <c r="F11" s="34" t="n">
        <v>0</v>
      </c>
      <c r="G11" s="34" t="n">
        <v>0</v>
      </c>
      <c r="H11" s="34" t="n">
        <v>0</v>
      </c>
      <c r="I11" s="34" t="n">
        <v>0</v>
      </c>
      <c r="J11" s="34" t="n">
        <v>0</v>
      </c>
      <c r="K11" s="32" t="n">
        <f aca="false">SUM(B11:I11)</f>
        <v>27.6799518849621</v>
      </c>
      <c r="L11" s="32" t="n">
        <f aca="false">SUM(B11:J11)</f>
        <v>27.6799518849621</v>
      </c>
    </row>
    <row r="12" customFormat="false" ht="13.8" hidden="false" customHeight="false" outlineLevel="0" collapsed="false">
      <c r="A12" s="0" t="s">
        <v>113</v>
      </c>
      <c r="B12" s="34" t="n">
        <f aca="false">B10+B11</f>
        <v>125.697496948747</v>
      </c>
      <c r="C12" s="34" t="n">
        <f aca="false">C10+C11</f>
        <v>12.4026419082199</v>
      </c>
      <c r="D12" s="34" t="n">
        <f aca="false">D10+D11</f>
        <v>7.2811236288548</v>
      </c>
      <c r="E12" s="34" t="n">
        <f aca="false">E10+E11</f>
        <v>2.31950233782765</v>
      </c>
      <c r="F12" s="34" t="n">
        <f aca="false">F10+F11</f>
        <v>3.92014737444256</v>
      </c>
      <c r="G12" s="34" t="n">
        <f aca="false">G10+G11</f>
        <v>69.8878655654963</v>
      </c>
      <c r="H12" s="34" t="n">
        <f aca="false">H10+H11</f>
        <v>24.9422995162907</v>
      </c>
      <c r="I12" s="34" t="n">
        <f aca="false">I10+I11</f>
        <v>2.01285025984459</v>
      </c>
      <c r="J12" s="34" t="n">
        <f aca="false">J10+J11</f>
        <v>23.7073953702419</v>
      </c>
      <c r="K12" s="32" t="n">
        <f aca="false">SUM(B12:I12)</f>
        <v>248.463927539723</v>
      </c>
      <c r="L12" s="32" t="n">
        <f aca="false">SUM(B12:J12)</f>
        <v>272.171322909965</v>
      </c>
      <c r="M12" s="37"/>
    </row>
    <row r="13" customFormat="false" ht="13.8" hidden="false" customHeight="false" outlineLevel="0" collapsed="false">
      <c r="A13" s="0" t="s">
        <v>121</v>
      </c>
      <c r="B13" s="34"/>
      <c r="C13" s="34"/>
      <c r="D13" s="34"/>
      <c r="E13" s="34"/>
      <c r="F13" s="34"/>
      <c r="G13" s="34"/>
      <c r="H13" s="34"/>
      <c r="I13" s="34"/>
      <c r="J13" s="34"/>
      <c r="K13" s="38"/>
      <c r="L13" s="38"/>
    </row>
    <row r="14" customFormat="false" ht="13.8" hidden="false" customHeight="false" outlineLevel="0" collapsed="false">
      <c r="A14" s="39" t="s">
        <v>122</v>
      </c>
      <c r="B14" s="29"/>
      <c r="C14" s="29"/>
      <c r="D14" s="29"/>
      <c r="E14" s="29"/>
      <c r="F14" s="29"/>
      <c r="G14" s="29"/>
      <c r="H14" s="29"/>
      <c r="I14" s="29"/>
      <c r="J14" s="29"/>
      <c r="K14" s="40"/>
      <c r="L14" s="40"/>
    </row>
    <row r="15" customFormat="false" ht="12.8" hidden="false" customHeight="false" outlineLevel="0" collapsed="false">
      <c r="B15" s="41"/>
    </row>
    <row r="17" customFormat="false" ht="12.8" hidden="false" customHeight="false" outlineLevel="0" collapsed="false">
      <c r="A17" s="24" t="n">
        <v>2020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customFormat="false" ht="41.95" hidden="false" customHeight="false" outlineLevel="0" collapsed="false">
      <c r="A18" s="0" t="s">
        <v>96</v>
      </c>
      <c r="B18" s="25" t="s">
        <v>103</v>
      </c>
      <c r="C18" s="26" t="s">
        <v>104</v>
      </c>
      <c r="D18" s="27" t="s">
        <v>105</v>
      </c>
      <c r="E18" s="27" t="s">
        <v>106</v>
      </c>
      <c r="F18" s="0" t="s">
        <v>107</v>
      </c>
      <c r="G18" s="28" t="s">
        <v>108</v>
      </c>
      <c r="H18" s="28" t="s">
        <v>109</v>
      </c>
      <c r="I18" s="27" t="s">
        <v>110</v>
      </c>
      <c r="J18" s="27" t="s">
        <v>111</v>
      </c>
      <c r="K18" s="29" t="s">
        <v>112</v>
      </c>
      <c r="L18" s="29" t="s">
        <v>113</v>
      </c>
    </row>
    <row r="19" customFormat="false" ht="13.8" hidden="false" customHeight="false" outlineLevel="0" collapsed="false">
      <c r="A19" s="0" t="s">
        <v>19</v>
      </c>
      <c r="B19" s="30" t="n">
        <f aca="false">$E$147</f>
        <v>10.3669748239406</v>
      </c>
      <c r="C19" s="30" t="n">
        <f aca="false">$E$146</f>
        <v>6.0948633119056</v>
      </c>
      <c r="D19" s="30" t="n">
        <f aca="false">E104</f>
        <v>4.75507515075</v>
      </c>
      <c r="E19" s="30"/>
      <c r="F19" s="30" t="n">
        <f aca="false">E105*0.8</f>
        <v>4.67606979835696</v>
      </c>
      <c r="G19" s="30" t="n">
        <f aca="false">E102</f>
        <v>49.0018261125873</v>
      </c>
      <c r="H19" s="30" t="n">
        <f aca="false">E103</f>
        <v>14.4330863284689</v>
      </c>
      <c r="I19" s="31" t="n">
        <f aca="false">E105*0.2</f>
        <v>1.16901744958924</v>
      </c>
      <c r="J19" s="31" t="n">
        <f aca="false">$E$150</f>
        <v>12.6033055308008</v>
      </c>
      <c r="K19" s="32" t="n">
        <f aca="false">SUM(B19:I19)</f>
        <v>90.4969129755986</v>
      </c>
      <c r="L19" s="32" t="n">
        <f aca="false">SUM(B19:J19)</f>
        <v>103.100218506399</v>
      </c>
    </row>
    <row r="20" customFormat="false" ht="13.8" hidden="false" customHeight="false" outlineLevel="0" collapsed="false">
      <c r="A20" s="0" t="s">
        <v>24</v>
      </c>
      <c r="B20" s="33" t="n">
        <f aca="false">$E$157</f>
        <v>6.65555737567517</v>
      </c>
      <c r="C20" s="30" t="n">
        <f aca="false">$E$156</f>
        <v>2.10175496073953</v>
      </c>
      <c r="D20" s="34" t="n">
        <f aca="false">$E$124</f>
        <v>1.232963286054</v>
      </c>
      <c r="E20" s="31" t="n">
        <f aca="false">0.3*$E$125</f>
        <v>0.90022429120911</v>
      </c>
      <c r="F20" s="35" t="n">
        <v>0</v>
      </c>
      <c r="G20" s="33" t="n">
        <f aca="false">$E$122</f>
        <v>6.2262172045187</v>
      </c>
      <c r="H20" s="33" t="n">
        <f aca="false">$E$123</f>
        <v>1.2105330581625</v>
      </c>
      <c r="I20" s="31" t="n">
        <f aca="false">0.7*$E$125</f>
        <v>2.10052334615459</v>
      </c>
      <c r="J20" s="31" t="n">
        <f aca="false">$E$159</f>
        <v>3.15263244110929</v>
      </c>
      <c r="K20" s="32" t="n">
        <f aca="false">SUM(B20:I20)</f>
        <v>20.4277735225136</v>
      </c>
      <c r="L20" s="32" t="n">
        <f aca="false">SUM(B20:J20)</f>
        <v>23.5804059636229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3" t="n">
        <f aca="false">$E$111</f>
        <v>10.5272369743842</v>
      </c>
      <c r="C21" s="33" t="n">
        <v>0</v>
      </c>
      <c r="D21" s="34" t="n">
        <v>0</v>
      </c>
      <c r="E21" s="34" t="n">
        <v>0</v>
      </c>
      <c r="F21" s="34" t="n">
        <v>0</v>
      </c>
      <c r="G21" s="34" t="n">
        <f aca="false">$E$112</f>
        <v>3.6096063117338</v>
      </c>
      <c r="H21" s="31" t="n">
        <f aca="false">$E$115</f>
        <v>1.1084108154414</v>
      </c>
      <c r="I21" s="34" t="n">
        <v>0</v>
      </c>
      <c r="J21" s="34"/>
      <c r="K21" s="32" t="n">
        <f aca="false">SUM(B21:I21)</f>
        <v>15.2452541015594</v>
      </c>
      <c r="L21" s="32" t="n">
        <f aca="false">SUM(B21:J21)</f>
        <v>15.2452541015594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3" t="n">
        <f aca="false">$E$116</f>
        <v>23.3908795423861</v>
      </c>
      <c r="C22" s="33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/>
      <c r="K22" s="32" t="n">
        <f aca="false">SUM(B22:I22)</f>
        <v>23.3908795423861</v>
      </c>
      <c r="L22" s="32" t="n">
        <f aca="false">SUM(B22:J22)</f>
        <v>23.3908795423861</v>
      </c>
    </row>
    <row r="23" customFormat="false" ht="13.8" hidden="false" customHeight="false" outlineLevel="0" collapsed="false">
      <c r="A23" s="0" t="s">
        <v>116</v>
      </c>
      <c r="B23" s="33" t="n">
        <f aca="false">$E$86+$E$91+$E$96+$E$126+$E$131+$E$136</f>
        <v>46.7104208401392</v>
      </c>
      <c r="C23" s="33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/>
      <c r="K23" s="32" t="n">
        <f aca="false">SUM(B23:I23)</f>
        <v>46.7104208401392</v>
      </c>
      <c r="L23" s="32" t="n">
        <f aca="false">SUM(B23:J23)</f>
        <v>46.7104208401392</v>
      </c>
    </row>
    <row r="24" customFormat="false" ht="13.8" hidden="false" customHeight="false" outlineLevel="0" collapsed="false">
      <c r="A24" s="36" t="s">
        <v>21</v>
      </c>
      <c r="C24" s="33" t="n">
        <f aca="false">$E$106</f>
        <v>6.1483016115113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f aca="false">$E$165</f>
        <v>15.2162749368339</v>
      </c>
      <c r="K24" s="32" t="n">
        <f aca="false">SUM(B24:I24)</f>
        <v>6.1483016115113</v>
      </c>
      <c r="L24" s="32" t="n">
        <f aca="false">SUM(B24:J24)</f>
        <v>21.3645765483452</v>
      </c>
    </row>
    <row r="25" customFormat="false" ht="13.8" hidden="false" customHeight="false" outlineLevel="0" collapsed="false">
      <c r="A25" s="36" t="s">
        <v>117</v>
      </c>
      <c r="B25" s="33" t="n">
        <f aca="false">0.2*$E$90</f>
        <v>0.22503357583576</v>
      </c>
      <c r="C25" s="33" t="n">
        <v>0</v>
      </c>
      <c r="D25" s="34" t="n">
        <f aca="false">$E$89</f>
        <v>0</v>
      </c>
      <c r="E25" s="34" t="n">
        <f aca="false">0.8*$E$90</f>
        <v>0.90013430334304</v>
      </c>
      <c r="F25" s="34" t="n">
        <v>0</v>
      </c>
      <c r="G25" s="34" t="n">
        <f aca="false">$E$87</f>
        <v>2.2363983609534</v>
      </c>
      <c r="H25" s="34" t="n">
        <v>0</v>
      </c>
      <c r="I25" s="34" t="n">
        <v>0</v>
      </c>
      <c r="J25" s="34"/>
      <c r="K25" s="32" t="n">
        <f aca="false">SUM(B25:I25)</f>
        <v>3.3615662401322</v>
      </c>
      <c r="L25" s="32" t="n">
        <f aca="false">SUM(B25:J25)</f>
        <v>3.3615662401322</v>
      </c>
      <c r="N25" s="0" t="s">
        <v>124</v>
      </c>
    </row>
    <row r="26" customFormat="false" ht="13.8" hidden="false" customHeight="false" outlineLevel="0" collapsed="false">
      <c r="A26" s="36" t="s">
        <v>119</v>
      </c>
      <c r="B26" s="33" t="n">
        <f aca="false">SUM(B19:B25)</f>
        <v>97.876103132361</v>
      </c>
      <c r="C26" s="33" t="n">
        <f aca="false">SUM(C19:C25)</f>
        <v>14.3449198841564</v>
      </c>
      <c r="D26" s="33" t="n">
        <f aca="false">SUM(D19:D25)</f>
        <v>5.988038436804</v>
      </c>
      <c r="E26" s="33" t="n">
        <f aca="false">SUM(E19:E25)</f>
        <v>1.80035859455215</v>
      </c>
      <c r="F26" s="33" t="n">
        <f aca="false">SUM(F19:F25)</f>
        <v>4.67606979835696</v>
      </c>
      <c r="G26" s="33" t="n">
        <f aca="false">SUM(G19:G25)</f>
        <v>61.0740479897932</v>
      </c>
      <c r="H26" s="33" t="n">
        <f aca="false">SUM(H19:H25)</f>
        <v>16.7520302020728</v>
      </c>
      <c r="I26" s="33" t="n">
        <f aca="false">SUM(I19:I25)</f>
        <v>3.26954079574383</v>
      </c>
      <c r="J26" s="33" t="n">
        <f aca="false">SUM(J19:J25)</f>
        <v>30.972212908744</v>
      </c>
      <c r="K26" s="32" t="n">
        <f aca="false">SUM(B26:I26)</f>
        <v>205.78110883384</v>
      </c>
      <c r="L26" s="32" t="n">
        <f aca="false">SUM(B26:J26)</f>
        <v>236.753321742584</v>
      </c>
    </row>
    <row r="27" customFormat="false" ht="13.8" hidden="false" customHeight="false" outlineLevel="0" collapsed="false">
      <c r="A27" s="36" t="s">
        <v>120</v>
      </c>
      <c r="B27" s="33" t="n">
        <f aca="false">$C$80*11.63</f>
        <v>34.388452213464</v>
      </c>
      <c r="C27" s="33" t="n">
        <v>0</v>
      </c>
      <c r="D27" s="34" t="n">
        <v>0</v>
      </c>
      <c r="E27" s="34" t="n">
        <v>0</v>
      </c>
      <c r="F27" s="34" t="n">
        <v>0</v>
      </c>
      <c r="G27" s="34" t="n">
        <v>0</v>
      </c>
      <c r="H27" s="34" t="n">
        <v>0</v>
      </c>
      <c r="I27" s="34" t="n">
        <v>0</v>
      </c>
      <c r="J27" s="34"/>
      <c r="K27" s="32" t="n">
        <f aca="false">SUM(B27:I27)</f>
        <v>34.388452213464</v>
      </c>
      <c r="L27" s="32" t="n">
        <f aca="false">SUM(B27:J27)</f>
        <v>34.388452213464</v>
      </c>
    </row>
    <row r="28" customFormat="false" ht="13.8" hidden="false" customHeight="false" outlineLevel="0" collapsed="false">
      <c r="A28" s="0" t="s">
        <v>113</v>
      </c>
      <c r="B28" s="34" t="n">
        <f aca="false">B26+B27</f>
        <v>132.264555345825</v>
      </c>
      <c r="C28" s="34" t="n">
        <f aca="false">C26+C27</f>
        <v>14.3449198841564</v>
      </c>
      <c r="D28" s="34" t="n">
        <f aca="false">D26+D27</f>
        <v>5.988038436804</v>
      </c>
      <c r="E28" s="34" t="n">
        <f aca="false">E26+E27</f>
        <v>1.80035859455215</v>
      </c>
      <c r="F28" s="34" t="n">
        <f aca="false">F26+F27</f>
        <v>4.67606979835696</v>
      </c>
      <c r="G28" s="34" t="n">
        <f aca="false">G26+G27</f>
        <v>61.0740479897932</v>
      </c>
      <c r="H28" s="34" t="n">
        <f aca="false">H26+H27</f>
        <v>16.7520302020728</v>
      </c>
      <c r="I28" s="34" t="n">
        <f aca="false">I26+I27</f>
        <v>3.26954079574383</v>
      </c>
      <c r="J28" s="34" t="n">
        <f aca="false">J26+J27</f>
        <v>30.972212908744</v>
      </c>
      <c r="K28" s="32" t="n">
        <f aca="false">SUM(B28:I28)</f>
        <v>240.169561047304</v>
      </c>
      <c r="L28" s="32" t="n">
        <f aca="false">SUM(B28:J28)</f>
        <v>271.141773956048</v>
      </c>
      <c r="M28" s="37"/>
    </row>
    <row r="29" customFormat="false" ht="13.8" hidden="false" customHeight="false" outlineLevel="0" collapsed="false">
      <c r="A29" s="0" t="s">
        <v>121</v>
      </c>
      <c r="B29" s="34"/>
      <c r="C29" s="34"/>
      <c r="D29" s="34"/>
      <c r="E29" s="34"/>
      <c r="F29" s="34"/>
      <c r="G29" s="34"/>
      <c r="H29" s="34"/>
      <c r="I29" s="34"/>
      <c r="J29" s="34"/>
      <c r="K29" s="38"/>
      <c r="L29" s="38"/>
    </row>
    <row r="30" customFormat="false" ht="13.8" hidden="false" customHeight="false" outlineLevel="0" collapsed="false">
      <c r="A30" s="39" t="s">
        <v>122</v>
      </c>
      <c r="B30" s="29"/>
      <c r="C30" s="29"/>
      <c r="D30" s="29"/>
      <c r="E30" s="29"/>
      <c r="F30" s="29"/>
      <c r="G30" s="29"/>
      <c r="H30" s="29"/>
      <c r="I30" s="29"/>
      <c r="J30" s="29"/>
      <c r="K30" s="40"/>
      <c r="L30" s="40"/>
    </row>
    <row r="32" customFormat="false" ht="12.8" hidden="false" customHeight="false" outlineLevel="0" collapsed="false">
      <c r="A32" s="24" t="n">
        <v>2025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customFormat="false" ht="41.95" hidden="false" customHeight="false" outlineLevel="0" collapsed="false">
      <c r="A33" s="0" t="s">
        <v>96</v>
      </c>
      <c r="B33" s="25" t="s">
        <v>103</v>
      </c>
      <c r="C33" s="26" t="s">
        <v>104</v>
      </c>
      <c r="D33" s="27" t="s">
        <v>105</v>
      </c>
      <c r="E33" s="27" t="s">
        <v>106</v>
      </c>
      <c r="F33" s="0" t="s">
        <v>107</v>
      </c>
      <c r="G33" s="28" t="s">
        <v>108</v>
      </c>
      <c r="H33" s="28" t="s">
        <v>109</v>
      </c>
      <c r="I33" s="27" t="s">
        <v>110</v>
      </c>
      <c r="J33" s="27" t="s">
        <v>111</v>
      </c>
      <c r="K33" s="29" t="s">
        <v>112</v>
      </c>
      <c r="L33" s="29" t="s">
        <v>113</v>
      </c>
    </row>
    <row r="34" customFormat="false" ht="13.8" hidden="false" customHeight="false" outlineLevel="0" collapsed="false">
      <c r="A34" s="0" t="s">
        <v>19</v>
      </c>
      <c r="B34" s="30" t="n">
        <f aca="false">$F$147</f>
        <v>8.9385424297271</v>
      </c>
      <c r="C34" s="30" t="n">
        <f aca="false">$F$146</f>
        <v>7.4173834627671</v>
      </c>
      <c r="D34" s="30" t="n">
        <f aca="false">F104</f>
        <v>3.9371593782234</v>
      </c>
      <c r="E34" s="30"/>
      <c r="F34" s="30" t="n">
        <f aca="false">F105*0.8</f>
        <v>5.47641762097608</v>
      </c>
      <c r="G34" s="30" t="n">
        <f aca="false">F102</f>
        <v>40.8446030691883</v>
      </c>
      <c r="H34" s="30" t="n">
        <f aca="false">F103</f>
        <v>8.9978659083537</v>
      </c>
      <c r="I34" s="31" t="n">
        <f aca="false">F105*0.2</f>
        <v>1.36910440524402</v>
      </c>
      <c r="J34" s="31" t="n">
        <f aca="false">$F$150</f>
        <v>15.6572021501233</v>
      </c>
      <c r="K34" s="42" t="n">
        <f aca="false">SUM(B34:I34)</f>
        <v>76.9810762744797</v>
      </c>
      <c r="L34" s="32" t="n">
        <f aca="false">SUM(B34:J34)</f>
        <v>92.638278424603</v>
      </c>
    </row>
    <row r="35" customFormat="false" ht="13.8" hidden="false" customHeight="false" outlineLevel="0" collapsed="false">
      <c r="A35" s="0" t="s">
        <v>24</v>
      </c>
      <c r="B35" s="33" t="n">
        <f aca="false">$F$157</f>
        <v>4.96520964627168</v>
      </c>
      <c r="C35" s="30" t="n">
        <f aca="false">$F$156</f>
        <v>3.31013976418112</v>
      </c>
      <c r="D35" s="34" t="n">
        <f aca="false">$F$124</f>
        <v>1.1976371447754</v>
      </c>
      <c r="E35" s="31" t="n">
        <f aca="false">0.2*$F$125</f>
        <v>0.73588318240964</v>
      </c>
      <c r="F35" s="35" t="n">
        <v>0</v>
      </c>
      <c r="G35" s="33" t="n">
        <f aca="false">$F$122</f>
        <v>4.5645987441814</v>
      </c>
      <c r="H35" s="33" t="n">
        <f aca="false">$F$123</f>
        <v>0.3081164919971</v>
      </c>
      <c r="I35" s="31" t="n">
        <f aca="false">0.8*$F$125</f>
        <v>2.94353272963856</v>
      </c>
      <c r="J35" s="31" t="n">
        <f aca="false">$F$159</f>
        <v>4.96520964627168</v>
      </c>
      <c r="K35" s="32" t="n">
        <f aca="false">SUM(B35:I35)</f>
        <v>18.0251177034549</v>
      </c>
      <c r="L35" s="32" t="n">
        <f aca="false">SUM(B35:J35)</f>
        <v>22.9903273497266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3" t="n">
        <f aca="false">$F$111</f>
        <v>11.2850996228932</v>
      </c>
      <c r="C36" s="33" t="n">
        <v>0</v>
      </c>
      <c r="D36" s="34" t="n">
        <v>0</v>
      </c>
      <c r="E36" s="34" t="n">
        <v>0</v>
      </c>
      <c r="F36" s="34" t="n">
        <v>0</v>
      </c>
      <c r="G36" s="34" t="n">
        <f aca="false">$F$112</f>
        <v>3.0165677208262</v>
      </c>
      <c r="H36" s="31" t="n">
        <f aca="false">$F$115</f>
        <v>0.8214757696414</v>
      </c>
      <c r="I36" s="34" t="n">
        <v>0</v>
      </c>
      <c r="J36" s="34"/>
      <c r="K36" s="32" t="n">
        <f aca="false">SUM(B36:I36)</f>
        <v>15.1231431133608</v>
      </c>
      <c r="L36" s="32" t="n">
        <f aca="false">SUM(B36:J36)</f>
        <v>15.1231431133608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3" t="n">
        <f aca="false">$F$116</f>
        <v>19.3849773116933</v>
      </c>
      <c r="C37" s="33" t="n">
        <v>0</v>
      </c>
      <c r="D37" s="34" t="n">
        <v>0</v>
      </c>
      <c r="E37" s="34" t="n">
        <v>0</v>
      </c>
      <c r="F37" s="34" t="n">
        <v>0</v>
      </c>
      <c r="G37" s="34" t="n">
        <v>0</v>
      </c>
      <c r="H37" s="34" t="n">
        <v>0</v>
      </c>
      <c r="I37" s="34" t="n">
        <v>0</v>
      </c>
      <c r="J37" s="34"/>
      <c r="K37" s="32" t="n">
        <f aca="false">SUM(B37:I37)</f>
        <v>19.3849773116933</v>
      </c>
      <c r="L37" s="32" t="n">
        <f aca="false">SUM(B37:J37)</f>
        <v>19.3849773116933</v>
      </c>
    </row>
    <row r="38" customFormat="false" ht="13.8" hidden="false" customHeight="false" outlineLevel="0" collapsed="false">
      <c r="A38" s="0" t="s">
        <v>116</v>
      </c>
      <c r="B38" s="33" t="n">
        <f aca="false">$F$86+$F$91+$F$96+$F$126+$F$131+$F$136</f>
        <v>46.4622764782629</v>
      </c>
      <c r="C38" s="33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/>
      <c r="K38" s="32" t="n">
        <f aca="false">SUM(B38:I38)</f>
        <v>46.4622764782629</v>
      </c>
      <c r="L38" s="32" t="n">
        <f aca="false">SUM(B38:J38)</f>
        <v>46.4622764782629</v>
      </c>
    </row>
    <row r="39" customFormat="false" ht="13.8" hidden="false" customHeight="false" outlineLevel="0" collapsed="false">
      <c r="A39" s="36" t="s">
        <v>21</v>
      </c>
      <c r="C39" s="33" t="n">
        <f aca="false">$F$106</f>
        <v>6.0012537271496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f aca="false">$F$165</f>
        <v>14.8523498761085</v>
      </c>
      <c r="K39" s="32" t="n">
        <f aca="false">SUM(B39:I39)</f>
        <v>6.0012537271496</v>
      </c>
      <c r="L39" s="32" t="n">
        <f aca="false">SUM(B39:J39)</f>
        <v>20.8536036032581</v>
      </c>
    </row>
    <row r="40" customFormat="false" ht="13.8" hidden="false" customHeight="false" outlineLevel="0" collapsed="false">
      <c r="A40" s="36" t="s">
        <v>117</v>
      </c>
      <c r="B40" s="33" t="n">
        <f aca="false">0.6*$F$90</f>
        <v>0.57553962163926</v>
      </c>
      <c r="C40" s="30"/>
      <c r="D40" s="34" t="n">
        <v>0</v>
      </c>
      <c r="E40" s="34" t="n">
        <f aca="false">0.4*$F$90</f>
        <v>0.38369308109284</v>
      </c>
      <c r="F40" s="34" t="n">
        <v>0</v>
      </c>
      <c r="G40" s="34" t="n">
        <f aca="false">$F$87</f>
        <v>1.911845136065</v>
      </c>
      <c r="H40" s="34" t="n">
        <v>0</v>
      </c>
      <c r="I40" s="34" t="n">
        <v>0</v>
      </c>
      <c r="J40" s="34"/>
      <c r="K40" s="32" t="n">
        <f aca="false">SUM(B40:I40)</f>
        <v>2.8710778387971</v>
      </c>
      <c r="L40" s="32" t="n">
        <f aca="false">SUM(B40:J40)</f>
        <v>2.8710778387971</v>
      </c>
      <c r="N40" s="0" t="s">
        <v>126</v>
      </c>
    </row>
    <row r="41" customFormat="false" ht="13.8" hidden="false" customHeight="false" outlineLevel="0" collapsed="false">
      <c r="A41" s="36" t="s">
        <v>119</v>
      </c>
      <c r="B41" s="33" t="n">
        <f aca="false">SUM(B34:B40)</f>
        <v>91.6116451104874</v>
      </c>
      <c r="C41" s="33" t="n">
        <f aca="false">SUM(C34:C40)</f>
        <v>16.7287769540978</v>
      </c>
      <c r="D41" s="33" t="n">
        <f aca="false">SUM(D34:D40)</f>
        <v>5.1347965229988</v>
      </c>
      <c r="E41" s="33" t="n">
        <f aca="false">SUM(E34:E40)</f>
        <v>1.11957626350248</v>
      </c>
      <c r="F41" s="33" t="n">
        <f aca="false">SUM(F34:F40)</f>
        <v>5.47641762097608</v>
      </c>
      <c r="G41" s="33" t="n">
        <f aca="false">SUM(G34:G40)</f>
        <v>50.3376146702609</v>
      </c>
      <c r="H41" s="33" t="n">
        <f aca="false">SUM(H34:H40)</f>
        <v>10.1274581699922</v>
      </c>
      <c r="I41" s="33" t="n">
        <f aca="false">SUM(I34:I40)</f>
        <v>4.31263713488258</v>
      </c>
      <c r="J41" s="33" t="n">
        <f aca="false">SUM(J34:J40)</f>
        <v>35.4747616725035</v>
      </c>
      <c r="K41" s="32" t="n">
        <f aca="false">SUM(B41:I41)</f>
        <v>184.848922447198</v>
      </c>
      <c r="L41" s="32" t="n">
        <f aca="false">SUM(B41:J41)</f>
        <v>220.323684119702</v>
      </c>
    </row>
    <row r="42" customFormat="false" ht="13.8" hidden="false" customHeight="false" outlineLevel="0" collapsed="false">
      <c r="A42" s="36" t="s">
        <v>120</v>
      </c>
      <c r="B42" s="33" t="n">
        <f aca="false">$D$80*11.63</f>
        <v>39.8656411063733</v>
      </c>
      <c r="C42" s="33" t="n">
        <v>0</v>
      </c>
      <c r="D42" s="34" t="n">
        <v>0</v>
      </c>
      <c r="E42" s="34" t="n">
        <v>0</v>
      </c>
      <c r="F42" s="34" t="n">
        <v>0</v>
      </c>
      <c r="G42" s="34" t="n">
        <v>0</v>
      </c>
      <c r="H42" s="34" t="n">
        <v>0</v>
      </c>
      <c r="I42" s="34" t="n">
        <v>0</v>
      </c>
      <c r="J42" s="34"/>
      <c r="K42" s="32" t="n">
        <f aca="false">SUM(B42:I42)</f>
        <v>39.8656411063733</v>
      </c>
      <c r="L42" s="32" t="n">
        <f aca="false">SUM(B42:J42)</f>
        <v>39.8656411063733</v>
      </c>
    </row>
    <row r="43" customFormat="false" ht="13.8" hidden="false" customHeight="false" outlineLevel="0" collapsed="false">
      <c r="A43" s="0" t="s">
        <v>113</v>
      </c>
      <c r="B43" s="34" t="n">
        <f aca="false">B41+B42</f>
        <v>131.477286216861</v>
      </c>
      <c r="C43" s="34" t="n">
        <f aca="false">C41+C42</f>
        <v>16.7287769540978</v>
      </c>
      <c r="D43" s="34" t="n">
        <f aca="false">D41+D42</f>
        <v>5.1347965229988</v>
      </c>
      <c r="E43" s="34" t="n">
        <f aca="false">E41+E42</f>
        <v>1.11957626350248</v>
      </c>
      <c r="F43" s="34" t="n">
        <f aca="false">F41+F42</f>
        <v>5.47641762097608</v>
      </c>
      <c r="G43" s="34" t="n">
        <f aca="false">G41+G42</f>
        <v>50.3376146702609</v>
      </c>
      <c r="H43" s="34" t="n">
        <f aca="false">H41+H42</f>
        <v>10.1274581699922</v>
      </c>
      <c r="I43" s="34" t="n">
        <f aca="false">I41+I42</f>
        <v>4.31263713488258</v>
      </c>
      <c r="J43" s="34" t="n">
        <f aca="false">J41+J42</f>
        <v>35.4747616725035</v>
      </c>
      <c r="K43" s="32" t="n">
        <f aca="false">SUM(B43:I43)</f>
        <v>224.714563553572</v>
      </c>
      <c r="L43" s="32" t="n">
        <f aca="false">SUM(B43:J43)</f>
        <v>260.189325226075</v>
      </c>
      <c r="M43" s="37"/>
    </row>
    <row r="44" customFormat="false" ht="13.8" hidden="false" customHeight="false" outlineLevel="0" collapsed="false">
      <c r="A44" s="0" t="s">
        <v>121</v>
      </c>
      <c r="B44" s="34"/>
      <c r="C44" s="34"/>
      <c r="D44" s="34"/>
      <c r="E44" s="34"/>
      <c r="F44" s="34"/>
      <c r="G44" s="34"/>
      <c r="H44" s="34"/>
      <c r="I44" s="34"/>
      <c r="J44" s="34"/>
      <c r="K44" s="38"/>
      <c r="L44" s="38"/>
    </row>
    <row r="45" customFormat="false" ht="13.8" hidden="false" customHeight="false" outlineLevel="0" collapsed="false">
      <c r="A45" s="39" t="s">
        <v>122</v>
      </c>
      <c r="B45" s="29"/>
      <c r="C45" s="29"/>
      <c r="D45" s="29"/>
      <c r="E45" s="29"/>
      <c r="F45" s="29"/>
      <c r="G45" s="29"/>
      <c r="H45" s="29"/>
      <c r="I45" s="29"/>
      <c r="J45" s="29"/>
      <c r="K45" s="40"/>
      <c r="L45" s="40"/>
    </row>
    <row r="46" customFormat="false" ht="13.8" hidden="false" customHeight="false" outlineLevel="0" collapsed="false">
      <c r="A46" s="39"/>
      <c r="B46" s="29"/>
      <c r="C46" s="29"/>
      <c r="D46" s="29"/>
      <c r="E46" s="29"/>
      <c r="F46" s="29"/>
      <c r="G46" s="29"/>
      <c r="H46" s="29"/>
      <c r="I46" s="29"/>
      <c r="J46" s="29"/>
      <c r="K46" s="40"/>
      <c r="L46" s="40"/>
    </row>
    <row r="47" customFormat="false" ht="12.8" hidden="false" customHeight="false" outlineLevel="0" collapsed="false">
      <c r="A47" s="24" t="n">
        <v>2030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customFormat="false" ht="41.95" hidden="false" customHeight="false" outlineLevel="0" collapsed="false">
      <c r="A48" s="0" t="s">
        <v>96</v>
      </c>
      <c r="B48" s="25" t="s">
        <v>103</v>
      </c>
      <c r="C48" s="26" t="s">
        <v>104</v>
      </c>
      <c r="D48" s="27" t="s">
        <v>105</v>
      </c>
      <c r="E48" s="27" t="s">
        <v>106</v>
      </c>
      <c r="F48" s="0" t="s">
        <v>107</v>
      </c>
      <c r="G48" s="28" t="s">
        <v>108</v>
      </c>
      <c r="H48" s="28" t="s">
        <v>109</v>
      </c>
      <c r="I48" s="27" t="s">
        <v>110</v>
      </c>
      <c r="J48" s="27" t="s">
        <v>111</v>
      </c>
      <c r="K48" s="29" t="s">
        <v>112</v>
      </c>
      <c r="L48" s="29" t="s">
        <v>113</v>
      </c>
    </row>
    <row r="49" customFormat="false" ht="13.8" hidden="false" customHeight="false" outlineLevel="0" collapsed="false">
      <c r="A49" s="0" t="s">
        <v>19</v>
      </c>
      <c r="B49" s="30" t="n">
        <f aca="false">$G$147</f>
        <v>7.8788691988877</v>
      </c>
      <c r="C49" s="30" t="n">
        <f aca="false">$G$146</f>
        <v>9.1106935094465</v>
      </c>
      <c r="D49" s="30" t="n">
        <f aca="false">G104</f>
        <v>3.7613072775736</v>
      </c>
      <c r="E49" s="30"/>
      <c r="F49" s="30" t="n">
        <f aca="false">G105*0.8</f>
        <v>6.56437969663776</v>
      </c>
      <c r="G49" s="30" t="n">
        <f aca="false">G102</f>
        <v>30.0590424440736</v>
      </c>
      <c r="H49" s="30" t="n">
        <f aca="false">G103</f>
        <v>4.0022074929664</v>
      </c>
      <c r="I49" s="31" t="n">
        <f aca="false">G105*0.2</f>
        <v>1.64109492415944</v>
      </c>
      <c r="J49" s="31" t="n">
        <f aca="false">$G$150</f>
        <v>16.2962206227303</v>
      </c>
      <c r="K49" s="43" t="n">
        <f aca="false">SUM(B49:I49)</f>
        <v>63.017594543745</v>
      </c>
      <c r="L49" s="32" t="n">
        <f aca="false">SUM(B49:J49)</f>
        <v>79.3138151664753</v>
      </c>
    </row>
    <row r="50" customFormat="false" ht="13.8" hidden="false" customHeight="false" outlineLevel="0" collapsed="false">
      <c r="A50" s="0" t="s">
        <v>24</v>
      </c>
      <c r="B50" s="33" t="n">
        <f aca="false">$G$157</f>
        <v>1.86782254691405</v>
      </c>
      <c r="C50" s="30" t="n">
        <f aca="false">$G$156</f>
        <v>1.86782254691405</v>
      </c>
      <c r="D50" s="34" t="n">
        <f aca="false">$H$124</f>
        <v>0</v>
      </c>
      <c r="E50" s="31" t="n">
        <v>0</v>
      </c>
      <c r="F50" s="35" t="n">
        <v>0</v>
      </c>
      <c r="G50" s="33" t="n">
        <f aca="false">$G$122</f>
        <v>3.6527027309672</v>
      </c>
      <c r="H50" s="33" t="n">
        <f aca="false">$G$123</f>
        <v>0.1943628424332</v>
      </c>
      <c r="I50" s="31" t="n">
        <f aca="false">$G$125</f>
        <v>3.7497691708425</v>
      </c>
      <c r="J50" s="31" t="n">
        <f aca="false">$G$159</f>
        <v>2.80173382037107</v>
      </c>
      <c r="K50" s="43" t="n">
        <f aca="false">SUM(B50:I50)</f>
        <v>11.332479838071</v>
      </c>
      <c r="L50" s="32" t="n">
        <f aca="false">SUM(B50:J50)</f>
        <v>14.1342136584421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3" t="n">
        <f aca="false">$G$111</f>
        <v>11.8721513581027</v>
      </c>
      <c r="C51" s="33" t="n">
        <v>0</v>
      </c>
      <c r="D51" s="34" t="n">
        <v>0</v>
      </c>
      <c r="E51" s="34" t="n">
        <v>0</v>
      </c>
      <c r="F51" s="34" t="n">
        <v>0</v>
      </c>
      <c r="G51" s="34" t="n">
        <f aca="false">$G$112</f>
        <v>2.5273809765205</v>
      </c>
      <c r="H51" s="31" t="n">
        <f aca="false">$G$115</f>
        <v>0.6116631566029</v>
      </c>
      <c r="I51" s="34" t="n">
        <v>0</v>
      </c>
      <c r="J51" s="34"/>
      <c r="K51" s="43" t="n">
        <f aca="false">SUM(B51:I51)</f>
        <v>15.0111954912261</v>
      </c>
      <c r="L51" s="32" t="n">
        <f aca="false">SUM(B51:J51)</f>
        <v>15.0111954912261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3" t="n">
        <f aca="false">$G$116</f>
        <v>15.2963658618237</v>
      </c>
      <c r="C52" s="33" t="n">
        <v>0</v>
      </c>
      <c r="D52" s="34" t="n">
        <v>0</v>
      </c>
      <c r="E52" s="34" t="n">
        <v>0</v>
      </c>
      <c r="F52" s="34" t="n">
        <v>0</v>
      </c>
      <c r="G52" s="34" t="n">
        <v>0</v>
      </c>
      <c r="H52" s="34" t="n">
        <v>0</v>
      </c>
      <c r="I52" s="34" t="n">
        <v>0</v>
      </c>
      <c r="J52" s="34"/>
      <c r="K52" s="43" t="n">
        <f aca="false">SUM(B52:I52)</f>
        <v>15.2963658618237</v>
      </c>
      <c r="L52" s="32" t="n">
        <f aca="false">SUM(B52:J52)</f>
        <v>15.2963658618237</v>
      </c>
    </row>
    <row r="53" customFormat="false" ht="13.8" hidden="false" customHeight="false" outlineLevel="0" collapsed="false">
      <c r="A53" s="0" t="s">
        <v>116</v>
      </c>
      <c r="B53" s="33" t="n">
        <f aca="false">$G$86+$G$96+$G$91+$G$126+$G$131+$G$136</f>
        <v>46.0427998359409</v>
      </c>
      <c r="C53" s="33" t="n">
        <v>0</v>
      </c>
      <c r="D53" s="34" t="n">
        <v>0</v>
      </c>
      <c r="E53" s="34" t="n">
        <v>0</v>
      </c>
      <c r="F53" s="34" t="n">
        <v>0</v>
      </c>
      <c r="G53" s="34" t="n">
        <v>0</v>
      </c>
      <c r="H53" s="34" t="n">
        <v>0</v>
      </c>
      <c r="I53" s="34" t="n">
        <v>0</v>
      </c>
      <c r="J53" s="34"/>
      <c r="K53" s="43" t="n">
        <f aca="false">SUM(B53:I53)</f>
        <v>46.0427998359409</v>
      </c>
      <c r="L53" s="32" t="n">
        <f aca="false">SUM(B53:J53)</f>
        <v>46.0427998359409</v>
      </c>
    </row>
    <row r="54" customFormat="false" ht="13.8" hidden="false" customHeight="false" outlineLevel="0" collapsed="false">
      <c r="A54" s="36" t="s">
        <v>21</v>
      </c>
      <c r="C54" s="33" t="n">
        <f aca="false">$G$106</f>
        <v>6.0868497728583</v>
      </c>
      <c r="D54" s="34" t="n">
        <v>0</v>
      </c>
      <c r="E54" s="34" t="n">
        <v>0</v>
      </c>
      <c r="F54" s="34" t="n">
        <v>0</v>
      </c>
      <c r="G54" s="34" t="n">
        <v>0</v>
      </c>
      <c r="H54" s="34" t="n">
        <v>0</v>
      </c>
      <c r="I54" s="34" t="n">
        <v>0</v>
      </c>
      <c r="J54" s="34" t="n">
        <f aca="false">$G$165</f>
        <v>18.7800357201697</v>
      </c>
      <c r="K54" s="43" t="n">
        <f aca="false">SUM(B54:I54)</f>
        <v>6.0868497728583</v>
      </c>
      <c r="L54" s="32" t="n">
        <f aca="false">SUM(B54:J54)</f>
        <v>24.866885493028</v>
      </c>
    </row>
    <row r="55" customFormat="false" ht="13.8" hidden="false" customHeight="false" outlineLevel="0" collapsed="false">
      <c r="A55" s="36" t="s">
        <v>117</v>
      </c>
      <c r="B55" s="33" t="n">
        <f aca="false">$G$90</f>
        <v>0.8198828066753</v>
      </c>
      <c r="C55" s="30"/>
      <c r="D55" s="34" t="n">
        <v>0</v>
      </c>
      <c r="E55" s="34" t="n">
        <v>0</v>
      </c>
      <c r="F55" s="34" t="n">
        <v>0</v>
      </c>
      <c r="G55" s="34" t="n">
        <f aca="false">$G$87</f>
        <v>1.6393655576662</v>
      </c>
      <c r="H55" s="34" t="n">
        <v>0</v>
      </c>
      <c r="I55" s="34" t="n">
        <v>0</v>
      </c>
      <c r="J55" s="34"/>
      <c r="K55" s="43" t="n">
        <f aca="false">SUM(B55:I55)</f>
        <v>2.4592483643415</v>
      </c>
      <c r="L55" s="32" t="n">
        <f aca="false">SUM(B55:J55)</f>
        <v>2.4592483643415</v>
      </c>
      <c r="N55" s="0" t="s">
        <v>128</v>
      </c>
    </row>
    <row r="56" customFormat="false" ht="13.8" hidden="false" customHeight="false" outlineLevel="0" collapsed="false">
      <c r="A56" s="36" t="s">
        <v>119</v>
      </c>
      <c r="B56" s="33" t="n">
        <f aca="false">SUM(B49:B55)</f>
        <v>83.7778916083444</v>
      </c>
      <c r="C56" s="33" t="n">
        <f aca="false">SUM(C49:C55)</f>
        <v>17.0653658292189</v>
      </c>
      <c r="D56" s="33" t="n">
        <f aca="false">SUM(D49:D55)</f>
        <v>3.7613072775736</v>
      </c>
      <c r="E56" s="33" t="n">
        <f aca="false">SUM(E49:E55)</f>
        <v>0</v>
      </c>
      <c r="F56" s="33" t="n">
        <f aca="false">SUM(F49:F55)</f>
        <v>6.56437969663776</v>
      </c>
      <c r="G56" s="33" t="n">
        <f aca="false">SUM(G49:G55)</f>
        <v>37.8784917092275</v>
      </c>
      <c r="H56" s="33" t="n">
        <f aca="false">SUM(H49:H55)</f>
        <v>4.8082334920025</v>
      </c>
      <c r="I56" s="33" t="n">
        <f aca="false">SUM(I49:I55)</f>
        <v>5.39086409500194</v>
      </c>
      <c r="J56" s="33" t="n">
        <f aca="false">SUM(J49:J55)</f>
        <v>37.8779901632711</v>
      </c>
      <c r="K56" s="43" t="n">
        <f aca="false">SUM(B56:I56)</f>
        <v>159.246533708007</v>
      </c>
      <c r="L56" s="32" t="n">
        <f aca="false">SUM(B56:J56)</f>
        <v>197.124523871278</v>
      </c>
    </row>
    <row r="57" customFormat="false" ht="13.8" hidden="false" customHeight="false" outlineLevel="0" collapsed="false">
      <c r="A57" s="36" t="s">
        <v>120</v>
      </c>
      <c r="B57" s="33" t="n">
        <f aca="false">$E$80*11.63</f>
        <v>44.0148890528076</v>
      </c>
      <c r="C57" s="33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/>
      <c r="K57" s="43" t="n">
        <f aca="false">SUM(B57:I57)</f>
        <v>44.0148890528076</v>
      </c>
      <c r="L57" s="32" t="n">
        <f aca="false">SUM(B57:J57)</f>
        <v>44.0148890528076</v>
      </c>
    </row>
    <row r="58" customFormat="false" ht="13.8" hidden="false" customHeight="false" outlineLevel="0" collapsed="false">
      <c r="A58" s="0" t="s">
        <v>113</v>
      </c>
      <c r="B58" s="34" t="n">
        <f aca="false">B56+B57</f>
        <v>127.792780661152</v>
      </c>
      <c r="C58" s="34" t="n">
        <f aca="false">C56+C57</f>
        <v>17.0653658292189</v>
      </c>
      <c r="D58" s="34" t="n">
        <f aca="false">D56+D57</f>
        <v>3.7613072775736</v>
      </c>
      <c r="E58" s="34" t="n">
        <f aca="false">E56+E57</f>
        <v>0</v>
      </c>
      <c r="F58" s="34" t="n">
        <f aca="false">F56+F57</f>
        <v>6.56437969663776</v>
      </c>
      <c r="G58" s="34" t="n">
        <f aca="false">G56+G57</f>
        <v>37.8784917092275</v>
      </c>
      <c r="H58" s="34" t="n">
        <f aca="false">H56+H57</f>
        <v>4.8082334920025</v>
      </c>
      <c r="I58" s="34" t="n">
        <f aca="false">I56+I57</f>
        <v>5.39086409500194</v>
      </c>
      <c r="J58" s="34" t="n">
        <f aca="false">J56+J57</f>
        <v>37.8779901632711</v>
      </c>
      <c r="K58" s="43" t="n">
        <f aca="false">SUM(B58:I58)</f>
        <v>203.261422760814</v>
      </c>
      <c r="L58" s="32" t="n">
        <f aca="false">SUM(B58:J58)</f>
        <v>241.139412924085</v>
      </c>
      <c r="M58" s="37"/>
    </row>
    <row r="59" customFormat="false" ht="13.8" hidden="false" customHeight="false" outlineLevel="0" collapsed="false">
      <c r="A59" s="0" t="s">
        <v>121</v>
      </c>
      <c r="B59" s="34"/>
      <c r="C59" s="34"/>
      <c r="D59" s="34"/>
      <c r="E59" s="34"/>
      <c r="F59" s="34"/>
      <c r="G59" s="34"/>
      <c r="H59" s="34"/>
      <c r="I59" s="34"/>
      <c r="J59" s="34"/>
      <c r="K59" s="38"/>
      <c r="L59" s="38"/>
    </row>
    <row r="60" customFormat="false" ht="13.8" hidden="false" customHeight="false" outlineLevel="0" collapsed="false">
      <c r="A60" s="39" t="s">
        <v>129</v>
      </c>
      <c r="B60" s="29" t="n">
        <f aca="false">$B$49/L$49</f>
        <v>0.0993379171377696</v>
      </c>
      <c r="C60" s="29" t="n">
        <f aca="false">$C$49/L$49</f>
        <v>0.11486893538438</v>
      </c>
      <c r="D60" s="29" t="n">
        <f aca="false">$D$49/L$49</f>
        <v>0.0474231036507174</v>
      </c>
      <c r="E60" s="29" t="n">
        <f aca="false">$E$49/L$49</f>
        <v>0</v>
      </c>
      <c r="F60" s="29" t="n">
        <f aca="false">$F$49/L$49</f>
        <v>0.0827646442534569</v>
      </c>
      <c r="G60" s="29" t="n">
        <f aca="false">$G$49/L$49</f>
        <v>0.378988734572676</v>
      </c>
      <c r="H60" s="29" t="n">
        <f aca="false">$H$49/L$49</f>
        <v>0.0504604082474912</v>
      </c>
      <c r="I60" s="29" t="n">
        <f aca="false">$I$49/L$49</f>
        <v>0.0206911610633642</v>
      </c>
      <c r="J60" s="29" t="n">
        <f aca="false">$J$49/L$49</f>
        <v>0.205465095690145</v>
      </c>
      <c r="K60" s="40"/>
      <c r="L60" s="40"/>
    </row>
    <row r="61" customFormat="false" ht="13.8" hidden="false" customHeight="false" outlineLevel="0" collapsed="false">
      <c r="A61" s="39"/>
      <c r="B61" s="29"/>
      <c r="C61" s="29"/>
      <c r="D61" s="29"/>
      <c r="E61" s="29"/>
      <c r="F61" s="29"/>
      <c r="G61" s="29"/>
      <c r="H61" s="29"/>
      <c r="I61" s="29"/>
      <c r="J61" s="29"/>
      <c r="K61" s="40"/>
      <c r="L61" s="40"/>
    </row>
    <row r="62" customFormat="false" ht="12.8" hidden="false" customHeight="false" outlineLevel="0" collapsed="false">
      <c r="A62" s="24" t="n">
        <v>2050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customFormat="false" ht="41.75" hidden="false" customHeight="false" outlineLevel="0" collapsed="false">
      <c r="A63" s="0" t="s">
        <v>96</v>
      </c>
      <c r="B63" s="25" t="s">
        <v>103</v>
      </c>
      <c r="C63" s="26" t="s">
        <v>104</v>
      </c>
      <c r="D63" s="27" t="s">
        <v>105</v>
      </c>
      <c r="E63" s="27" t="s">
        <v>106</v>
      </c>
      <c r="F63" s="0" t="s">
        <v>107</v>
      </c>
      <c r="G63" s="28" t="s">
        <v>108</v>
      </c>
      <c r="H63" s="28" t="s">
        <v>109</v>
      </c>
      <c r="I63" s="27" t="s">
        <v>110</v>
      </c>
      <c r="J63" s="27" t="s">
        <v>111</v>
      </c>
      <c r="K63" s="29" t="s">
        <v>112</v>
      </c>
      <c r="L63" s="29" t="s">
        <v>113</v>
      </c>
      <c r="M63" s="44" t="s">
        <v>130</v>
      </c>
      <c r="N63" s="44" t="s">
        <v>131</v>
      </c>
      <c r="R63" s="0" t="s">
        <v>132</v>
      </c>
      <c r="S63" s="0" t="s">
        <v>96</v>
      </c>
      <c r="T63" s="25" t="s">
        <v>103</v>
      </c>
      <c r="U63" s="26" t="s">
        <v>133</v>
      </c>
      <c r="V63" s="27" t="s">
        <v>105</v>
      </c>
      <c r="X63" s="28" t="s">
        <v>108</v>
      </c>
      <c r="Y63" s="27" t="s">
        <v>110</v>
      </c>
      <c r="Z63" s="29" t="s">
        <v>113</v>
      </c>
      <c r="AA63" s="0" t="s">
        <v>134</v>
      </c>
      <c r="AB63" s="0" t="s">
        <v>135</v>
      </c>
    </row>
    <row r="64" customFormat="false" ht="13.8" hidden="false" customHeight="false" outlineLevel="0" collapsed="false">
      <c r="A64" s="0" t="s">
        <v>19</v>
      </c>
      <c r="B64" s="30" t="n">
        <f aca="false">$H$147</f>
        <v>0</v>
      </c>
      <c r="C64" s="30" t="n">
        <f aca="false">$H$146</f>
        <v>0</v>
      </c>
      <c r="D64" s="30" t="n">
        <f aca="false">H104</f>
        <v>0</v>
      </c>
      <c r="E64" s="30"/>
      <c r="F64" s="30" t="n">
        <f aca="false">H105*0.8</f>
        <v>0</v>
      </c>
      <c r="G64" s="30" t="n">
        <f aca="false">H102</f>
        <v>0</v>
      </c>
      <c r="H64" s="30" t="n">
        <f aca="false">H103</f>
        <v>0</v>
      </c>
      <c r="I64" s="31" t="n">
        <f aca="false">H105*0.2</f>
        <v>0</v>
      </c>
      <c r="J64" s="31" t="e">
        <f aca="false">$H$150</f>
        <v>#DIV/0!</v>
      </c>
      <c r="K64" s="32" t="n">
        <f aca="false">SUM(B64:I64)</f>
        <v>0</v>
      </c>
      <c r="L64" s="32" t="e">
        <f aca="false">SUM(B64:J64)</f>
        <v>#DIV/0!</v>
      </c>
      <c r="M64" s="45" t="n">
        <f aca="false">K64/K3-1</f>
        <v>-1</v>
      </c>
      <c r="N64" s="45" t="e">
        <f aca="false">L64/L3 -1</f>
        <v>#DIV/0!</v>
      </c>
      <c r="S64" s="0" t="s">
        <v>19</v>
      </c>
      <c r="T64" s="46" t="n">
        <v>4.316</v>
      </c>
      <c r="U64" s="46" t="n">
        <v>6.474</v>
      </c>
      <c r="V64" s="46" t="n">
        <v>21.58</v>
      </c>
      <c r="W64" s="46" t="n">
        <v>6.474</v>
      </c>
      <c r="X64" s="46" t="n">
        <v>2.158</v>
      </c>
      <c r="Y64" s="47" t="n">
        <v>2.158</v>
      </c>
      <c r="Z64" s="42" t="n">
        <v>43.16</v>
      </c>
      <c r="AA64" s="17" t="e">
        <f aca="false">L64</f>
        <v>#DIV/0!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3" t="n">
        <f aca="false">$H$157</f>
        <v>0.0596016532689676</v>
      </c>
      <c r="C65" s="30" t="n">
        <f aca="false">$H$156</f>
        <v>1.86782254691405</v>
      </c>
      <c r="D65" s="34" t="n">
        <f aca="false">$H$124</f>
        <v>0</v>
      </c>
      <c r="E65" s="31" t="n">
        <v>0</v>
      </c>
      <c r="F65" s="35" t="n">
        <v>0</v>
      </c>
      <c r="G65" s="33" t="n">
        <f aca="false">$H$122</f>
        <v>0</v>
      </c>
      <c r="H65" s="33" t="n">
        <f aca="false">$H$123</f>
        <v>0</v>
      </c>
      <c r="I65" s="31" t="n">
        <f aca="false">$H$125</f>
        <v>0</v>
      </c>
      <c r="J65" s="31" t="n">
        <f aca="false">$H$159</f>
        <v>2.80173382037107</v>
      </c>
      <c r="K65" s="32" t="n">
        <f aca="false">SUM(B65:I65)</f>
        <v>1.92742420018302</v>
      </c>
      <c r="L65" s="32" t="n">
        <f aca="false">SUM(B65:J65)</f>
        <v>4.72915802055409</v>
      </c>
      <c r="M65" s="45" t="n">
        <f aca="false">K65/K4-1</f>
        <v>-0.91487083544124</v>
      </c>
      <c r="N65" s="45" t="n">
        <f aca="false">L65/L4 -1</f>
        <v>-0.806546119453685</v>
      </c>
      <c r="O65" s="0" t="s">
        <v>127</v>
      </c>
      <c r="S65" s="0" t="s">
        <v>24</v>
      </c>
      <c r="T65" s="46" t="n">
        <v>2.49</v>
      </c>
      <c r="U65" s="46" t="n">
        <v>6.64</v>
      </c>
      <c r="V65" s="47" t="n">
        <v>0</v>
      </c>
      <c r="W65" s="47" t="n">
        <v>0</v>
      </c>
      <c r="X65" s="46" t="n">
        <v>3.32</v>
      </c>
      <c r="Y65" s="47" t="n">
        <v>4.15</v>
      </c>
      <c r="Z65" s="42" t="n">
        <v>16.6</v>
      </c>
      <c r="AA65" s="17" t="n">
        <f aca="false">L65</f>
        <v>4.72915802055409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3" t="n">
        <f aca="false">$H$111</f>
        <v>0</v>
      </c>
      <c r="C66" s="33" t="n">
        <v>0</v>
      </c>
      <c r="D66" s="34" t="n">
        <v>0</v>
      </c>
      <c r="E66" s="34" t="n">
        <v>0</v>
      </c>
      <c r="F66" s="34" t="n">
        <v>0</v>
      </c>
      <c r="G66" s="34" t="n">
        <f aca="false">$H$112</f>
        <v>0</v>
      </c>
      <c r="H66" s="31" t="n">
        <f aca="false">$H$115</f>
        <v>0</v>
      </c>
      <c r="I66" s="34" t="n">
        <v>0</v>
      </c>
      <c r="J66" s="34"/>
      <c r="K66" s="32" t="n">
        <f aca="false">SUM(B66:I66)</f>
        <v>0</v>
      </c>
      <c r="L66" s="32" t="n">
        <f aca="false">SUM(B66:J66)</f>
        <v>0</v>
      </c>
      <c r="M66" s="45" t="n">
        <f aca="false">K66/K5-1</f>
        <v>-1</v>
      </c>
      <c r="N66" s="45" t="n">
        <f aca="false">L66/L5 -1</f>
        <v>-1</v>
      </c>
      <c r="O66" s="0" t="s">
        <v>115</v>
      </c>
      <c r="S66" s="0" t="s">
        <v>22</v>
      </c>
      <c r="T66" s="46" t="n">
        <v>13.28</v>
      </c>
      <c r="U66" s="46" t="n">
        <v>0</v>
      </c>
      <c r="V66" s="47" t="n">
        <v>0</v>
      </c>
      <c r="W66" s="47" t="n">
        <v>0</v>
      </c>
      <c r="X66" s="47" t="n">
        <v>3.32</v>
      </c>
      <c r="Y66" s="47" t="n">
        <v>0</v>
      </c>
      <c r="Z66" s="42" t="n">
        <v>16.6</v>
      </c>
      <c r="AA66" s="17" t="n">
        <f aca="false">L66</f>
        <v>0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3" t="n">
        <f aca="false">$H$116</f>
        <v>0</v>
      </c>
      <c r="C67" s="33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/>
      <c r="K67" s="32" t="n">
        <f aca="false">SUM(B67:I67)</f>
        <v>0</v>
      </c>
      <c r="L67" s="32" t="n">
        <f aca="false">SUM(B67:J67)</f>
        <v>0</v>
      </c>
      <c r="M67" s="45" t="n">
        <f aca="false">K67/K6-1</f>
        <v>-1</v>
      </c>
      <c r="N67" s="45" t="n">
        <f aca="false">L67/L6 -1</f>
        <v>-1</v>
      </c>
      <c r="S67" s="36" t="s">
        <v>136</v>
      </c>
      <c r="T67" s="46" t="n">
        <v>80</v>
      </c>
      <c r="U67" s="46" t="n">
        <v>0</v>
      </c>
      <c r="V67" s="47" t="n">
        <v>0</v>
      </c>
      <c r="W67" s="47" t="n">
        <v>0</v>
      </c>
      <c r="X67" s="47" t="n">
        <v>0</v>
      </c>
      <c r="Y67" s="47" t="n">
        <v>0</v>
      </c>
      <c r="Z67" s="42" t="n">
        <v>90</v>
      </c>
      <c r="AA67" s="17" t="n">
        <f aca="false">L67+L68+L69+L70</f>
        <v>24.5354135888202</v>
      </c>
      <c r="AB67" s="17" t="n">
        <v>82.2993773756886</v>
      </c>
    </row>
    <row r="68" customFormat="false" ht="13.8" hidden="false" customHeight="false" outlineLevel="0" collapsed="false">
      <c r="A68" s="0" t="s">
        <v>116</v>
      </c>
      <c r="B68" s="33" t="n">
        <f aca="false">$H$86+$H$91+$H$96+$H$126+$H$131+$H$136</f>
        <v>0</v>
      </c>
      <c r="C68" s="33" t="n">
        <v>0</v>
      </c>
      <c r="D68" s="34" t="n">
        <v>0</v>
      </c>
      <c r="E68" s="34" t="n">
        <v>0</v>
      </c>
      <c r="F68" s="34" t="n">
        <v>0</v>
      </c>
      <c r="G68" s="34" t="n">
        <v>0</v>
      </c>
      <c r="H68" s="34" t="n">
        <v>0</v>
      </c>
      <c r="I68" s="34" t="n">
        <v>0</v>
      </c>
      <c r="J68" s="34"/>
      <c r="K68" s="32" t="n">
        <f aca="false">SUM(B68:I68)</f>
        <v>0</v>
      </c>
      <c r="L68" s="32" t="n">
        <f aca="false">SUM(B68:J68)</f>
        <v>0</v>
      </c>
      <c r="M68" s="45" t="n">
        <f aca="false">K68/K7-1</f>
        <v>-1</v>
      </c>
      <c r="N68" s="45" t="n">
        <f aca="false">L68/L7 -1</f>
        <v>-1</v>
      </c>
      <c r="S68" s="0" t="s">
        <v>119</v>
      </c>
      <c r="T68" s="17" t="n">
        <f aca="false">SUM(T64:T67)</f>
        <v>100.086</v>
      </c>
      <c r="U68" s="17" t="n">
        <f aca="false">SUM(U64:U67)</f>
        <v>13.114</v>
      </c>
      <c r="V68" s="17" t="n">
        <f aca="false">SUM(V64:V67)</f>
        <v>21.58</v>
      </c>
      <c r="W68" s="17" t="n">
        <f aca="false">SUM(W64:W67)</f>
        <v>6.474</v>
      </c>
      <c r="X68" s="17" t="n">
        <f aca="false">SUM(X64:X67)</f>
        <v>8.798</v>
      </c>
      <c r="Y68" s="17" t="n">
        <f aca="false">SUM(Y64:Y67)</f>
        <v>6.308</v>
      </c>
      <c r="Z68" s="17" t="n">
        <f aca="false">SUM(Z64:Z67)</f>
        <v>166.36</v>
      </c>
      <c r="AA68" s="17" t="e">
        <f aca="false">$L$71</f>
        <v>#DIV/0!</v>
      </c>
      <c r="AB68" s="17" t="n">
        <v>163.780270713838</v>
      </c>
    </row>
    <row r="69" customFormat="false" ht="13.8" hidden="false" customHeight="false" outlineLevel="0" collapsed="false">
      <c r="A69" s="36" t="s">
        <v>21</v>
      </c>
      <c r="C69" s="33" t="n">
        <f aca="false">$H$106</f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f aca="false">$H$165</f>
        <v>24.5354135888202</v>
      </c>
      <c r="K69" s="32" t="n">
        <f aca="false">SUM(B69:I69)</f>
        <v>0</v>
      </c>
      <c r="L69" s="32" t="n">
        <f aca="false">SUM(B69:J69)</f>
        <v>24.5354135888202</v>
      </c>
      <c r="M69" s="45" t="n">
        <f aca="false">K69/K8-1</f>
        <v>-1</v>
      </c>
      <c r="N69" s="45" t="n">
        <f aca="false">L69/L8 -1</f>
        <v>0.374055683025387</v>
      </c>
    </row>
    <row r="70" customFormat="false" ht="13.8" hidden="false" customHeight="false" outlineLevel="0" collapsed="false">
      <c r="A70" s="36" t="s">
        <v>117</v>
      </c>
      <c r="B70" s="33" t="n">
        <f aca="false">$H$90</f>
        <v>0</v>
      </c>
      <c r="C70" s="30"/>
      <c r="D70" s="34" t="n">
        <v>0</v>
      </c>
      <c r="E70" s="34" t="n">
        <v>0</v>
      </c>
      <c r="F70" s="34" t="n">
        <v>0</v>
      </c>
      <c r="G70" s="34" t="n">
        <f aca="false">$H$87</f>
        <v>0</v>
      </c>
      <c r="H70" s="34" t="n">
        <v>0</v>
      </c>
      <c r="I70" s="34" t="n">
        <v>0</v>
      </c>
      <c r="J70" s="34"/>
      <c r="K70" s="32" t="n">
        <f aca="false">SUM(B70:I70)</f>
        <v>0</v>
      </c>
      <c r="L70" s="32" t="n">
        <f aca="false">SUM(B70:J70)</f>
        <v>0</v>
      </c>
      <c r="M70" s="45" t="n">
        <f aca="false">K70/K9-1</f>
        <v>-1</v>
      </c>
      <c r="N70" s="45" t="n">
        <f aca="false">L70/L9 -1</f>
        <v>-1</v>
      </c>
      <c r="O70" s="0" t="s">
        <v>128</v>
      </c>
    </row>
    <row r="71" customFormat="false" ht="13.8" hidden="false" customHeight="false" outlineLevel="0" collapsed="false">
      <c r="A71" s="36" t="s">
        <v>119</v>
      </c>
      <c r="B71" s="33" t="n">
        <f aca="false">SUM(B64:B70)</f>
        <v>0.0596016532689676</v>
      </c>
      <c r="C71" s="33" t="n">
        <f aca="false">SUM(C64:C70)</f>
        <v>1.86782254691405</v>
      </c>
      <c r="D71" s="33" t="n">
        <f aca="false">SUM(D64:D70)</f>
        <v>0</v>
      </c>
      <c r="E71" s="33" t="n">
        <f aca="false">SUM(E64:E70)</f>
        <v>0</v>
      </c>
      <c r="F71" s="33" t="n">
        <f aca="false">SUM(F64:F70)</f>
        <v>0</v>
      </c>
      <c r="G71" s="33" t="n">
        <f aca="false">SUM(G64:G70)</f>
        <v>0</v>
      </c>
      <c r="H71" s="33" t="n">
        <f aca="false">SUM(H64:H70)</f>
        <v>0</v>
      </c>
      <c r="I71" s="33" t="n">
        <f aca="false">SUM(I64:I70)</f>
        <v>0</v>
      </c>
      <c r="J71" s="33" t="e">
        <f aca="false">SUM(J64:J70)</f>
        <v>#DIV/0!</v>
      </c>
      <c r="K71" s="32" t="n">
        <f aca="false">SUM(B71:I71)</f>
        <v>1.92742420018302</v>
      </c>
      <c r="L71" s="32" t="e">
        <f aca="false">SUM(B71:J71)</f>
        <v>#DIV/0!</v>
      </c>
      <c r="M71" s="45" t="n">
        <f aca="false">K71/K10-1</f>
        <v>-0.99127009016634</v>
      </c>
      <c r="N71" s="45" t="e">
        <f aca="false">L71/L10 -1</f>
        <v>#DIV/0!</v>
      </c>
    </row>
    <row r="72" customFormat="false" ht="13.8" hidden="false" customHeight="false" outlineLevel="0" collapsed="false">
      <c r="A72" s="36" t="s">
        <v>120</v>
      </c>
      <c r="B72" s="33" t="n">
        <f aca="false">$F$80*11.63</f>
        <v>65.4038097722956</v>
      </c>
      <c r="C72" s="33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/>
      <c r="K72" s="32" t="n">
        <f aca="false">SUM(B72:I72)</f>
        <v>65.4038097722956</v>
      </c>
      <c r="L72" s="32" t="n">
        <f aca="false">SUM(B72:J72)</f>
        <v>65.4038097722956</v>
      </c>
      <c r="M72" s="45" t="n">
        <f aca="false">K72/K11-1</f>
        <v>1.36285850655065</v>
      </c>
      <c r="N72" s="45" t="n">
        <f aca="false">L72/L11 -1</f>
        <v>1.36285850655065</v>
      </c>
      <c r="S72" s="36"/>
      <c r="T72" s="33"/>
      <c r="U72" s="33"/>
      <c r="V72" s="34"/>
      <c r="W72" s="34"/>
      <c r="X72" s="34"/>
      <c r="Y72" s="34"/>
      <c r="Z72" s="38"/>
    </row>
    <row r="73" customFormat="false" ht="13.8" hidden="false" customHeight="false" outlineLevel="0" collapsed="false">
      <c r="A73" s="0" t="s">
        <v>113</v>
      </c>
      <c r="B73" s="34" t="n">
        <f aca="false">B71+B72</f>
        <v>65.4634114255645</v>
      </c>
      <c r="C73" s="34" t="n">
        <f aca="false">C71+C72</f>
        <v>1.86782254691405</v>
      </c>
      <c r="D73" s="34" t="n">
        <f aca="false">D71+D72</f>
        <v>0</v>
      </c>
      <c r="E73" s="34" t="n">
        <f aca="false">E71+E72</f>
        <v>0</v>
      </c>
      <c r="F73" s="34" t="n">
        <f aca="false">F71+F72</f>
        <v>0</v>
      </c>
      <c r="G73" s="34" t="n">
        <f aca="false">G71+G72</f>
        <v>0</v>
      </c>
      <c r="H73" s="34" t="n">
        <f aca="false">H71+H72</f>
        <v>0</v>
      </c>
      <c r="I73" s="34" t="n">
        <f aca="false">I71+I72</f>
        <v>0</v>
      </c>
      <c r="J73" s="34" t="e">
        <f aca="false">J71+J72</f>
        <v>#DIV/0!</v>
      </c>
      <c r="K73" s="32" t="n">
        <f aca="false">SUM(B73:I73)</f>
        <v>67.3312339724786</v>
      </c>
      <c r="L73" s="32" t="e">
        <f aca="false">SUM(B73:J73)</f>
        <v>#DIV/0!</v>
      </c>
      <c r="M73" s="45" t="n">
        <f aca="false">K73/K12-1</f>
        <v>-0.729010023148274</v>
      </c>
      <c r="N73" s="45" t="e">
        <f aca="false">L73/L12 -1</f>
        <v>#DIV/0!</v>
      </c>
      <c r="T73" s="34"/>
      <c r="U73" s="34"/>
      <c r="V73" s="34"/>
      <c r="W73" s="34"/>
      <c r="X73" s="34"/>
      <c r="Y73" s="34"/>
      <c r="Z73" s="38"/>
    </row>
    <row r="74" customFormat="false" ht="13.8" hidden="false" customHeight="false" outlineLevel="0" collapsed="false">
      <c r="A74" s="0" t="s">
        <v>121</v>
      </c>
      <c r="B74" s="34"/>
      <c r="C74" s="34"/>
      <c r="D74" s="34"/>
      <c r="E74" s="34"/>
      <c r="F74" s="34"/>
      <c r="G74" s="34"/>
      <c r="H74" s="34"/>
      <c r="I74" s="34"/>
      <c r="J74" s="34"/>
      <c r="K74" s="38"/>
      <c r="L74" s="38"/>
      <c r="S74" s="34"/>
      <c r="T74" s="34"/>
      <c r="U74" s="34"/>
      <c r="V74" s="34"/>
      <c r="W74" s="34"/>
      <c r="X74" s="34"/>
      <c r="Y74" s="38"/>
    </row>
    <row r="75" customFormat="false" ht="13.8" hidden="false" customHeight="false" outlineLevel="0" collapsed="false">
      <c r="A75" s="39" t="s">
        <v>122</v>
      </c>
      <c r="B75" s="29" t="e">
        <f aca="false">$B$73/L$73</f>
        <v>#DIV/0!</v>
      </c>
      <c r="C75" s="29" t="e">
        <f aca="false">$C$73/L$73</f>
        <v>#DIV/0!</v>
      </c>
      <c r="D75" s="29" t="e">
        <f aca="false">$D$73/L$73</f>
        <v>#DIV/0!</v>
      </c>
      <c r="E75" s="29" t="e">
        <f aca="false">$E$73/L$73</f>
        <v>#DIV/0!</v>
      </c>
      <c r="F75" s="29" t="e">
        <f aca="false">$F$73/L$73</f>
        <v>#DIV/0!</v>
      </c>
      <c r="G75" s="29" t="e">
        <f aca="false">$G$73/L$73</f>
        <v>#DIV/0!</v>
      </c>
      <c r="H75" s="29" t="e">
        <f aca="false">$H$73/L$73</f>
        <v>#DIV/0!</v>
      </c>
      <c r="I75" s="29" t="e">
        <f aca="false">$I$73/L$73</f>
        <v>#DIV/0!</v>
      </c>
      <c r="J75" s="29" t="e">
        <f aca="false">$J$73/L$73</f>
        <v>#DIV/0!</v>
      </c>
      <c r="K75" s="29"/>
      <c r="L75" s="29" t="e">
        <f aca="false">$L$73/L$73</f>
        <v>#DIV/0!</v>
      </c>
      <c r="R75" s="39"/>
      <c r="S75" s="29"/>
      <c r="T75" s="29"/>
      <c r="U75" s="29"/>
      <c r="V75" s="29"/>
      <c r="W75" s="29"/>
      <c r="X75" s="29"/>
      <c r="Y75" s="40"/>
    </row>
    <row r="76" customFormat="false" ht="13.8" hidden="false" customHeight="false" outlineLevel="0" collapsed="false">
      <c r="A76" s="39"/>
      <c r="B76" s="29"/>
      <c r="C76" s="29"/>
      <c r="D76" s="29"/>
      <c r="E76" s="29"/>
      <c r="F76" s="29"/>
      <c r="G76" s="29"/>
      <c r="H76" s="29"/>
      <c r="I76" s="29"/>
      <c r="J76" s="29"/>
      <c r="K76" s="40"/>
      <c r="L76" s="40"/>
      <c r="S76" s="48"/>
      <c r="T76" s="48"/>
      <c r="U76" s="48"/>
      <c r="V76" s="49"/>
      <c r="W76" s="48"/>
      <c r="X76" s="49"/>
      <c r="Y76" s="50"/>
    </row>
    <row r="78" s="51" customFormat="true" ht="12.8" hidden="false" customHeight="false" outlineLevel="0" collapsed="false">
      <c r="A78" s="51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2" customFormat="true" ht="12.8" hidden="false" customHeight="false" outlineLevel="0" collapsed="false">
      <c r="A83" s="52" t="s">
        <v>139</v>
      </c>
    </row>
    <row r="85" customFormat="false" ht="13.4" hidden="false" customHeight="false" outlineLevel="0" collapsed="false">
      <c r="A85" s="53" t="s">
        <v>1</v>
      </c>
      <c r="B85" s="53" t="s">
        <v>2</v>
      </c>
      <c r="C85" s="53" t="s">
        <v>3</v>
      </c>
      <c r="D85" s="53" t="s">
        <v>4</v>
      </c>
      <c r="E85" s="53" t="s">
        <v>5</v>
      </c>
      <c r="F85" s="53" t="s">
        <v>6</v>
      </c>
      <c r="G85" s="53" t="s">
        <v>7</v>
      </c>
      <c r="H85" s="53" t="s">
        <v>8</v>
      </c>
      <c r="K85" s="53" t="s">
        <v>3</v>
      </c>
      <c r="L85" s="53" t="s">
        <v>4</v>
      </c>
      <c r="M85" s="53" t="s">
        <v>5</v>
      </c>
      <c r="N85" s="53" t="s">
        <v>6</v>
      </c>
      <c r="O85" s="53" t="s">
        <v>7</v>
      </c>
      <c r="P85" s="53" t="s">
        <v>8</v>
      </c>
    </row>
    <row r="86" customFormat="false" ht="13.4" hidden="false" customHeight="false" outlineLevel="0" collapsed="false">
      <c r="A86" s="54" t="str">
        <f aca="false">Conso_energie_usage!$B$2</f>
        <v>Autre</v>
      </c>
      <c r="B86" s="54" t="str">
        <f aca="false">Conso_energie_usage!$C$2</f>
        <v>Electricité</v>
      </c>
      <c r="C86" s="54" t="n">
        <f aca="false">Conso_energie_usage!$D$2</f>
        <v>6.0791570898897</v>
      </c>
      <c r="D86" s="54" t="n">
        <f aca="false">Conso_energie_usage!$E$2</f>
        <v>8.8789881517377</v>
      </c>
      <c r="E86" s="54" t="n">
        <f aca="false">Conso_energie_usage!$F$2</f>
        <v>10.6077629700981</v>
      </c>
      <c r="F86" s="54" t="n">
        <f aca="false">Conso_energie_usage!$G$2</f>
        <v>11.4793890781941</v>
      </c>
      <c r="G86" s="54" t="n">
        <f aca="false">Conso_energie_usage!$H$2</f>
        <v>12.1456114081617</v>
      </c>
      <c r="H86" s="54" t="n">
        <f aca="false">Conso_energie_usage!$I$2</f>
        <v>0</v>
      </c>
      <c r="J86" s="4" t="s">
        <v>12</v>
      </c>
      <c r="K86" s="0" t="n">
        <f aca="false">SUMIFS(C$86:C$140,$A$86:$A$140,$J86)</f>
        <v>15.303179490221</v>
      </c>
      <c r="L86" s="0" t="n">
        <f aca="false">SUMIFS(D$86:D$140,$A$86:$A$140,$J86)</f>
        <v>16.129078394223</v>
      </c>
      <c r="M86" s="0" t="n">
        <f aca="false">SUMIFS(E$86:E$140,$A$86:$A$140,$J86)</f>
        <v>16.6146965105533</v>
      </c>
      <c r="N86" s="0" t="n">
        <f aca="false">SUMIFS(F$86:F$140,$A$86:$A$140,$J86)</f>
        <v>16.3873880850958</v>
      </c>
      <c r="O86" s="0" t="n">
        <f aca="false">SUMIFS(G$86:G$140,$A$86:$A$140,$J86)</f>
        <v>16.1810881649796</v>
      </c>
      <c r="P86" s="0" t="n">
        <f aca="false">SUMIFS(H$86:H$140,$A$86:$A$140,$J86)</f>
        <v>0</v>
      </c>
    </row>
    <row r="87" customFormat="false" ht="13.4" hidden="false" customHeight="false" outlineLevel="0" collapsed="false">
      <c r="A87" s="54" t="str">
        <f aca="false">Conso_energie_usage!$B$3</f>
        <v>Autre</v>
      </c>
      <c r="B87" s="54" t="str">
        <f aca="false">Conso_energie_usage!$C$3</f>
        <v>Gaz</v>
      </c>
      <c r="C87" s="54" t="n">
        <f aca="false">Conso_energie_usage!$D$3</f>
        <v>3.0083180403482</v>
      </c>
      <c r="D87" s="54" t="n">
        <f aca="false">Conso_energie_usage!$E$3</f>
        <v>2.5572921097845</v>
      </c>
      <c r="E87" s="54" t="n">
        <f aca="false">Conso_energie_usage!$F$3</f>
        <v>2.2363983609534</v>
      </c>
      <c r="F87" s="54" t="n">
        <f aca="false">Conso_energie_usage!$G$3</f>
        <v>1.911845136065</v>
      </c>
      <c r="G87" s="54" t="n">
        <f aca="false">Conso_energie_usage!$H$3</f>
        <v>1.6393655576662</v>
      </c>
      <c r="H87" s="54" t="n">
        <f aca="false">Conso_energie_usage!$I$3</f>
        <v>0</v>
      </c>
      <c r="J87" s="4" t="s">
        <v>15</v>
      </c>
      <c r="K87" s="0" t="n">
        <f aca="false">SUMIFS(C$86:C$140,$A$86:$A$140,$J87)</f>
        <v>4.9206550760369</v>
      </c>
      <c r="L87" s="0" t="n">
        <f aca="false">SUMIFS(D$86:D$140,$A$86:$A$140,$J87)</f>
        <v>5.6582719124568</v>
      </c>
      <c r="M87" s="0" t="n">
        <f aca="false">SUMIFS(E$86:E$140,$A$86:$A$140,$J87)</f>
        <v>5.6985405007338</v>
      </c>
      <c r="N87" s="0" t="n">
        <f aca="false">SUMIFS(F$86:F$140,$A$86:$A$140,$J87)</f>
        <v>5.6641522046184</v>
      </c>
      <c r="O87" s="0" t="n">
        <f aca="false">SUMIFS(G$86:G$140,$A$86:$A$140,$J87)</f>
        <v>5.504885421932</v>
      </c>
      <c r="P87" s="0" t="n">
        <f aca="false">SUMIFS(H$86:H$140,$A$86:$A$140,$J87)</f>
        <v>0</v>
      </c>
    </row>
    <row r="88" customFormat="false" ht="13.4" hidden="false" customHeight="false" outlineLevel="0" collapsed="false">
      <c r="A88" s="54" t="str">
        <f aca="false">Conso_energie_usage!$B$4</f>
        <v>Autre</v>
      </c>
      <c r="B88" s="54" t="str">
        <f aca="false">Conso_energie_usage!$C$4</f>
        <v>Fioul</v>
      </c>
      <c r="C88" s="54" t="n">
        <f aca="false">Conso_energie_usage!$D$4</f>
        <v>4.7065148885455</v>
      </c>
      <c r="D88" s="54" t="n">
        <f aca="false">Conso_energie_usage!$E$4</f>
        <v>3.4061092111071</v>
      </c>
      <c r="E88" s="54" t="n">
        <f aca="false">Conso_energie_usage!$F$4</f>
        <v>2.645367300323</v>
      </c>
      <c r="F88" s="54" t="n">
        <f aca="false">Conso_energie_usage!$G$4</f>
        <v>2.0369211681046</v>
      </c>
      <c r="G88" s="54" t="n">
        <f aca="false">Conso_energie_usage!$H$4</f>
        <v>1.5762283924764</v>
      </c>
      <c r="H88" s="54" t="n">
        <f aca="false">Conso_energie_usage!$I$4</f>
        <v>0</v>
      </c>
      <c r="J88" s="4" t="s">
        <v>17</v>
      </c>
      <c r="K88" s="0" t="n">
        <f aca="false">SUMIFS(C$86:C$140,$A$86:$A$140,$J88)</f>
        <v>9.1684083833807</v>
      </c>
      <c r="L88" s="0" t="n">
        <f aca="false">SUMIFS(D$86:D$140,$A$86:$A$140,$J88)</f>
        <v>10.5406316064033</v>
      </c>
      <c r="M88" s="0" t="n">
        <f aca="false">SUMIFS(E$86:E$140,$A$86:$A$140,$J88)</f>
        <v>11.4746887797179</v>
      </c>
      <c r="N88" s="0" t="n">
        <f aca="false">SUMIFS(F$86:F$140,$A$86:$A$140,$J88)</f>
        <v>10.6625245129573</v>
      </c>
      <c r="O88" s="0" t="n">
        <f aca="false">SUMIFS(G$86:G$140,$A$86:$A$140,$J88)</f>
        <v>9.9237732239603</v>
      </c>
      <c r="P88" s="0" t="n">
        <f aca="false">SUMIFS(H$86:H$140,$A$86:$A$140,$J88)</f>
        <v>0</v>
      </c>
    </row>
    <row r="89" customFormat="false" ht="13.4" hidden="false" customHeight="false" outlineLevel="0" collapsed="false">
      <c r="A89" s="54" t="str">
        <f aca="false">Conso_energie_usage!$B$5</f>
        <v>Autre</v>
      </c>
      <c r="B89" s="54" t="str">
        <f aca="false">Conso_energie_usage!$C$5</f>
        <v>Urbain</v>
      </c>
      <c r="C89" s="54" t="n">
        <f aca="false">Conso_energie_usage!$D$5</f>
        <v>0</v>
      </c>
      <c r="D89" s="54" t="n">
        <f aca="false">Conso_energie_usage!$E$5</f>
        <v>0</v>
      </c>
      <c r="E89" s="54" t="n">
        <f aca="false">Conso_energie_usage!$F$5</f>
        <v>0</v>
      </c>
      <c r="F89" s="54" t="n">
        <f aca="false">Conso_energie_usage!$G$5</f>
        <v>0</v>
      </c>
      <c r="G89" s="54" t="n">
        <f aca="false">Conso_energie_usage!$H$5</f>
        <v>0</v>
      </c>
      <c r="H89" s="54" t="n">
        <f aca="false">Conso_energie_usage!$I$5</f>
        <v>0</v>
      </c>
      <c r="J89" s="4" t="s">
        <v>19</v>
      </c>
      <c r="K89" s="0" t="n">
        <f aca="false">SUMIFS(C$86:C$140,$A$86:$A$140,$J89)</f>
        <v>111.71019013645</v>
      </c>
      <c r="L89" s="0" t="n">
        <f aca="false">SUMIFS(D$86:D$140,$A$86:$A$140,$J89)</f>
        <v>105.066948241968</v>
      </c>
      <c r="M89" s="0" t="n">
        <f aca="false">SUMIFS(E$86:E$140,$A$86:$A$140,$J89)</f>
        <v>90.4969129755986</v>
      </c>
      <c r="N89" s="0" t="n">
        <f aca="false">SUMIFS(F$86:F$140,$A$86:$A$140,$J89)</f>
        <v>76.9810762744797</v>
      </c>
      <c r="O89" s="0" t="n">
        <f aca="false">SUMIFS(G$86:G$140,$A$86:$A$140,$J89)</f>
        <v>63.017594543745</v>
      </c>
      <c r="P89" s="0" t="n">
        <f aca="false">SUMIFS(H$86:H$140,$A$86:$A$140,$J89)</f>
        <v>0</v>
      </c>
    </row>
    <row r="90" customFormat="false" ht="14.9" hidden="false" customHeight="false" outlineLevel="0" collapsed="false">
      <c r="A90" s="54" t="str">
        <f aca="false">Conso_energie_usage!$B$6</f>
        <v>Autre</v>
      </c>
      <c r="B90" s="54" t="str">
        <f aca="false">Conso_energie_usage!$C$6</f>
        <v>Autres</v>
      </c>
      <c r="C90" s="54" t="n">
        <f aca="false">Conso_energie_usage!$D$6</f>
        <v>1.5091894714376</v>
      </c>
      <c r="D90" s="54" t="n">
        <f aca="false">Conso_energie_usage!$E$6</f>
        <v>1.2866889215937</v>
      </c>
      <c r="E90" s="54" t="n">
        <f aca="false">Conso_energie_usage!$F$6</f>
        <v>1.1251678791788</v>
      </c>
      <c r="F90" s="54" t="n">
        <f aca="false">Conso_energie_usage!$G$6</f>
        <v>0.9592327027321</v>
      </c>
      <c r="G90" s="54" t="n">
        <f aca="false">Conso_energie_usage!$H$6</f>
        <v>0.8198828066753</v>
      </c>
      <c r="H90" s="54" t="n">
        <f aca="false">Conso_energie_usage!$I$6</f>
        <v>0</v>
      </c>
      <c r="J90" s="4" t="s">
        <v>21</v>
      </c>
      <c r="K90" s="0" t="n">
        <f aca="false">SUMIFS(C$86:C$140,$A$86:$A$140,$J90)</f>
        <v>5.4238186881371</v>
      </c>
      <c r="L90" s="0" t="n">
        <f aca="false">SUMIFS(D$86:D$140,$A$86:$A$140,$J90)</f>
        <v>5.9124410470313</v>
      </c>
      <c r="M90" s="0" t="n">
        <f aca="false">SUMIFS(E$86:E$140,$A$86:$A$140,$J90)</f>
        <v>6.1483016115113</v>
      </c>
      <c r="N90" s="0" t="n">
        <f aca="false">SUMIFS(F$86:F$140,$A$86:$A$140,$J90)</f>
        <v>6.0012537271496</v>
      </c>
      <c r="O90" s="0" t="n">
        <f aca="false">SUMIFS(G$86:G$140,$A$86:$A$140,$J90)</f>
        <v>6.0868497728583</v>
      </c>
      <c r="P90" s="0" t="n">
        <f aca="false">SUMIFS(H$86:H$140,$A$86:$A$140,$J90)</f>
        <v>0</v>
      </c>
    </row>
    <row r="91" customFormat="false" ht="13.4" hidden="false" customHeight="false" outlineLevel="0" collapsed="false">
      <c r="A91" s="54" t="str">
        <f aca="false">Conso_energie_usage!$B$7</f>
        <v>Auxiliaires</v>
      </c>
      <c r="B91" s="54" t="str">
        <f aca="false">Conso_energie_usage!$C$7</f>
        <v>Electricité</v>
      </c>
      <c r="C91" s="54" t="n">
        <f aca="false">Conso_energie_usage!$D$7</f>
        <v>4.9206550760369</v>
      </c>
      <c r="D91" s="54" t="n">
        <f aca="false">Conso_energie_usage!$E$7</f>
        <v>5.6582719124568</v>
      </c>
      <c r="E91" s="54" t="n">
        <f aca="false">Conso_energie_usage!$F$7</f>
        <v>5.6985405007338</v>
      </c>
      <c r="F91" s="54" t="n">
        <f aca="false">Conso_energie_usage!$G$7</f>
        <v>5.6641522046184</v>
      </c>
      <c r="G91" s="54" t="n">
        <f aca="false">Conso_energie_usage!$H$7</f>
        <v>5.504885421932</v>
      </c>
      <c r="H91" s="54" t="n">
        <f aca="false">Conso_energie_usage!$I$7</f>
        <v>0</v>
      </c>
      <c r="J91" s="4" t="s">
        <v>22</v>
      </c>
      <c r="K91" s="0" t="n">
        <f aca="false">SUMIFS(C$86:C$140,$A$86:$A$140,$J91)</f>
        <v>13.7919529816168</v>
      </c>
      <c r="L91" s="0" t="n">
        <f aca="false">SUMIFS(D$86:D$140,$A$86:$A$140,$J91)</f>
        <v>14.4988285752607</v>
      </c>
      <c r="M91" s="0" t="n">
        <f aca="false">SUMIFS(E$86:E$140,$A$86:$A$140,$J91)</f>
        <v>15.2452541015594</v>
      </c>
      <c r="N91" s="0" t="n">
        <f aca="false">SUMIFS(F$86:F$140,$A$86:$A$140,$J91)</f>
        <v>15.1231431133608</v>
      </c>
      <c r="O91" s="0" t="n">
        <f aca="false">SUMIFS(G$86:G$140,$A$86:$A$140,$J91)</f>
        <v>15.0111954912261</v>
      </c>
      <c r="P91" s="0" t="n">
        <f aca="false">SUMIFS(H$86:H$140,$A$86:$A$140,$J91)</f>
        <v>0</v>
      </c>
    </row>
    <row r="92" customFormat="false" ht="13.4" hidden="false" customHeight="false" outlineLevel="0" collapsed="false">
      <c r="A92" s="54" t="str">
        <f aca="false">Conso_energie_usage!$B$8</f>
        <v>Auxiliaires</v>
      </c>
      <c r="B92" s="54" t="str">
        <f aca="false">Conso_energie_usage!$C$8</f>
        <v>Gaz</v>
      </c>
      <c r="C92" s="54" t="n">
        <f aca="false">Conso_energie_usage!$D$8</f>
        <v>0</v>
      </c>
      <c r="D92" s="54" t="n">
        <f aca="false">Conso_energie_usage!$E$8</f>
        <v>0</v>
      </c>
      <c r="E92" s="54" t="n">
        <f aca="false">Conso_energie_usage!$F$8</f>
        <v>0</v>
      </c>
      <c r="F92" s="54" t="n">
        <f aca="false">Conso_energie_usage!$G$8</f>
        <v>0</v>
      </c>
      <c r="G92" s="54" t="n">
        <f aca="false">Conso_energie_usage!$H$8</f>
        <v>0</v>
      </c>
      <c r="H92" s="54" t="n">
        <f aca="false">Conso_energie_usage!$I$8</f>
        <v>0</v>
      </c>
      <c r="J92" s="4" t="s">
        <v>23</v>
      </c>
      <c r="K92" s="0" t="n">
        <f aca="false">SUMIFS(C$86:C$140,$A$86:$A$140,$J92)</f>
        <v>24.6721905629085</v>
      </c>
      <c r="L92" s="0" t="n">
        <f aca="false">SUMIFS(D$86:D$140,$A$86:$A$140,$J92)</f>
        <v>24.9401523606955</v>
      </c>
      <c r="M92" s="0" t="n">
        <f aca="false">SUMIFS(E$86:E$140,$A$86:$A$140,$J92)</f>
        <v>23.3908795423861</v>
      </c>
      <c r="N92" s="0" t="n">
        <f aca="false">SUMIFS(F$86:F$140,$A$86:$A$140,$J92)</f>
        <v>19.3849773116933</v>
      </c>
      <c r="O92" s="0" t="n">
        <f aca="false">SUMIFS(G$86:G$140,$A$86:$A$140,$J92)</f>
        <v>15.2963658618237</v>
      </c>
      <c r="P92" s="0" t="n">
        <f aca="false">SUMIFS(H$86:H$140,$A$86:$A$140,$J92)</f>
        <v>0</v>
      </c>
    </row>
    <row r="93" customFormat="false" ht="13.4" hidden="false" customHeight="false" outlineLevel="0" collapsed="false">
      <c r="A93" s="54" t="str">
        <f aca="false">Conso_energie_usage!$B$9</f>
        <v>Auxiliaires</v>
      </c>
      <c r="B93" s="54" t="str">
        <f aca="false">Conso_energie_usage!$C$9</f>
        <v>Fioul</v>
      </c>
      <c r="C93" s="54" t="n">
        <f aca="false">Conso_energie_usage!$D$9</f>
        <v>0</v>
      </c>
      <c r="D93" s="54" t="n">
        <f aca="false">Conso_energie_usage!$E$9</f>
        <v>0</v>
      </c>
      <c r="E93" s="54" t="n">
        <f aca="false">Conso_energie_usage!$F$9</f>
        <v>0</v>
      </c>
      <c r="F93" s="54" t="n">
        <f aca="false">Conso_energie_usage!$G$9</f>
        <v>0</v>
      </c>
      <c r="G93" s="54" t="n">
        <f aca="false">Conso_energie_usage!$H$9</f>
        <v>0</v>
      </c>
      <c r="H93" s="54" t="n">
        <f aca="false">Conso_energie_usage!$I$9</f>
        <v>0</v>
      </c>
      <c r="J93" s="4" t="s">
        <v>24</v>
      </c>
      <c r="K93" s="0" t="n">
        <f aca="false">SUMIFS(C$86:C$140,$A$86:$A$140,$J93)</f>
        <v>21.7172314310581</v>
      </c>
      <c r="L93" s="0" t="n">
        <f aca="false">SUMIFS(D$86:D$140,$A$86:$A$140,$J93)</f>
        <v>21.710018373344</v>
      </c>
      <c r="M93" s="0" t="n">
        <f aca="false">SUMIFS(E$86:E$140,$A$86:$A$140,$J93)</f>
        <v>20.5827869725786</v>
      </c>
      <c r="N93" s="0" t="n">
        <f aca="false">SUMIFS(F$86:F$140,$A$86:$A$140,$J93)</f>
        <v>18.5070806294168</v>
      </c>
      <c r="O93" s="0" t="n">
        <f aca="false">SUMIFS(G$86:G$140,$A$86:$A$140,$J93)</f>
        <v>17.0104044089901</v>
      </c>
      <c r="P93" s="0" t="n">
        <f aca="false">SUMIFS(H$86:H$140,$A$86:$A$140,$J93)</f>
        <v>0</v>
      </c>
    </row>
    <row r="94" customFormat="false" ht="25.35" hidden="false" customHeight="false" outlineLevel="0" collapsed="false">
      <c r="A94" s="54" t="str">
        <f aca="false">Conso_energie_usage!$B$10</f>
        <v>Auxiliaires</v>
      </c>
      <c r="B94" s="54" t="str">
        <f aca="false">Conso_energie_usage!$C$10</f>
        <v>Urbain</v>
      </c>
      <c r="C94" s="54" t="n">
        <f aca="false">Conso_energie_usage!$D$10</f>
        <v>0</v>
      </c>
      <c r="D94" s="54" t="n">
        <f aca="false">Conso_energie_usage!$E$10</f>
        <v>0</v>
      </c>
      <c r="E94" s="54" t="n">
        <f aca="false">Conso_energie_usage!$F$10</f>
        <v>0</v>
      </c>
      <c r="F94" s="54" t="n">
        <f aca="false">Conso_energie_usage!$G$10</f>
        <v>0</v>
      </c>
      <c r="G94" s="54" t="n">
        <f aca="false">Conso_energie_usage!$H$10</f>
        <v>0</v>
      </c>
      <c r="H94" s="54" t="n">
        <f aca="false">Conso_energie_usage!$I$10</f>
        <v>0</v>
      </c>
      <c r="J94" s="4" t="s">
        <v>25</v>
      </c>
      <c r="K94" s="0" t="n">
        <f aca="false">SUMIFS(C$86:C$140,$A$86:$A$140,$J94)</f>
        <v>7.8370158116684</v>
      </c>
      <c r="L94" s="0" t="n">
        <f aca="false">SUMIFS(D$86:D$140,$A$86:$A$140,$J94)</f>
        <v>7.6079977446449</v>
      </c>
      <c r="M94" s="0" t="n">
        <f aca="false">SUMIFS(E$86:E$140,$A$86:$A$140,$J94)</f>
        <v>7.3344476498696</v>
      </c>
      <c r="N94" s="0" t="n">
        <f aca="false">SUMIFS(F$86:F$140,$A$86:$A$140,$J94)</f>
        <v>6.9438432083087</v>
      </c>
      <c r="O94" s="0" t="n">
        <f aca="false">SUMIFS(G$86:G$140,$A$86:$A$140,$J94)</f>
        <v>6.5873021052954</v>
      </c>
      <c r="P94" s="0" t="n">
        <f aca="false">SUMIFS(H$86:H$140,$A$86:$A$140,$J94)</f>
        <v>0</v>
      </c>
    </row>
    <row r="95" customFormat="false" ht="13.4" hidden="false" customHeight="false" outlineLevel="0" collapsed="false">
      <c r="A95" s="54" t="str">
        <f aca="false">Conso_energie_usage!$B$11</f>
        <v>Auxiliaires</v>
      </c>
      <c r="B95" s="54" t="str">
        <f aca="false">Conso_energie_usage!$C$11</f>
        <v>Autres</v>
      </c>
      <c r="C95" s="54" t="n">
        <f aca="false">Conso_energie_usage!$D$11</f>
        <v>0</v>
      </c>
      <c r="D95" s="54" t="n">
        <f aca="false">Conso_energie_usage!$E$11</f>
        <v>0</v>
      </c>
      <c r="E95" s="54" t="n">
        <f aca="false">Conso_energie_usage!$F$11</f>
        <v>0</v>
      </c>
      <c r="F95" s="54" t="n">
        <f aca="false">Conso_energie_usage!$G$11</f>
        <v>0</v>
      </c>
      <c r="G95" s="54" t="n">
        <f aca="false">Conso_energie_usage!$H$11</f>
        <v>0</v>
      </c>
      <c r="H95" s="54" t="n">
        <f aca="false">Conso_energie_usage!$I$11</f>
        <v>0</v>
      </c>
      <c r="J95" s="4" t="s">
        <v>26</v>
      </c>
      <c r="K95" s="0" t="n">
        <f aca="false">SUMIFS(C$86:C$140,$A$86:$A$140,$J95)</f>
        <v>4.0699795790205</v>
      </c>
      <c r="L95" s="0" t="n">
        <f aca="false">SUMIFS(D$86:D$140,$A$86:$A$140,$J95)</f>
        <v>4.2312854683671</v>
      </c>
      <c r="M95" s="0" t="n">
        <f aca="false">SUMIFS(E$86:E$140,$A$86:$A$140,$J95)</f>
        <v>4.351208838654</v>
      </c>
      <c r="N95" s="0" t="n">
        <f aca="false">SUMIFS(F$86:F$140,$A$86:$A$140,$J95)</f>
        <v>4.2659969785534</v>
      </c>
      <c r="O95" s="0" t="n">
        <f aca="false">SUMIFS(G$86:G$140,$A$86:$A$140,$J95)</f>
        <v>4.1864179277342</v>
      </c>
      <c r="P95" s="0" t="n">
        <f aca="false">SUMIFS(H$86:H$140,$A$86:$A$140,$J95)</f>
        <v>0</v>
      </c>
    </row>
    <row r="96" customFormat="false" ht="13.4" hidden="false" customHeight="false" outlineLevel="0" collapsed="false">
      <c r="A96" s="54" t="str">
        <f aca="false">Conso_energie_usage!$B$12</f>
        <v>Bureautique</v>
      </c>
      <c r="B96" s="54" t="str">
        <f aca="false">Conso_energie_usage!$C$12</f>
        <v>Electricité</v>
      </c>
      <c r="C96" s="54" t="n">
        <f aca="false">Conso_energie_usage!$D$12</f>
        <v>9.1684083833807</v>
      </c>
      <c r="D96" s="54" t="n">
        <f aca="false">Conso_energie_usage!$E$12</f>
        <v>10.5406316064033</v>
      </c>
      <c r="E96" s="54" t="n">
        <f aca="false">Conso_energie_usage!$F$12</f>
        <v>11.4746887797179</v>
      </c>
      <c r="F96" s="54" t="n">
        <f aca="false">Conso_energie_usage!$G$12</f>
        <v>10.6625245129573</v>
      </c>
      <c r="G96" s="54" t="n">
        <f aca="false">Conso_energie_usage!$H$12</f>
        <v>9.9237732239603</v>
      </c>
      <c r="H96" s="54" t="n">
        <f aca="false">Conso_energie_usage!$I$12</f>
        <v>0</v>
      </c>
      <c r="J96" s="4" t="s">
        <v>27</v>
      </c>
      <c r="K96" s="0" t="n">
        <f aca="false">SUMIFS(C$86:C$140,$A$86:$A$140,$J96)</f>
        <v>6.5991087150315</v>
      </c>
      <c r="L96" s="0" t="n">
        <f aca="false">SUMIFS(D$86:D$140,$A$86:$A$140,$J96)</f>
        <v>6.9632758327638</v>
      </c>
      <c r="M96" s="0" t="n">
        <f aca="false">SUMIFS(E$86:E$140,$A$86:$A$140,$J96)</f>
        <v>7.2437721010658</v>
      </c>
      <c r="N96" s="0" t="n">
        <f aca="false">SUMIFS(F$86:F$140,$A$86:$A$140,$J96)</f>
        <v>7.446370495631</v>
      </c>
      <c r="O96" s="0" t="n">
        <f aca="false">SUMIFS(G$86:G$140,$A$86:$A$140,$J96)</f>
        <v>7.6948097488573</v>
      </c>
      <c r="P96" s="0" t="n">
        <f aca="false">SUMIFS(H$86:H$140,$A$86:$A$140,$J96)</f>
        <v>0</v>
      </c>
    </row>
    <row r="97" customFormat="false" ht="13.4" hidden="false" customHeight="false" outlineLevel="0" collapsed="false">
      <c r="A97" s="54" t="str">
        <f aca="false">Conso_energie_usage!$B$13</f>
        <v>Bureautique</v>
      </c>
      <c r="B97" s="54" t="str">
        <f aca="false">Conso_energie_usage!$C$13</f>
        <v>Gaz</v>
      </c>
      <c r="C97" s="54" t="n">
        <f aca="false">Conso_energie_usage!$D$13</f>
        <v>0</v>
      </c>
      <c r="D97" s="54" t="n">
        <f aca="false">Conso_energie_usage!$E$13</f>
        <v>0</v>
      </c>
      <c r="E97" s="54" t="n">
        <f aca="false">Conso_energie_usage!$F$13</f>
        <v>0</v>
      </c>
      <c r="F97" s="54" t="n">
        <f aca="false">Conso_energie_usage!$G$13</f>
        <v>0</v>
      </c>
      <c r="G97" s="54" t="n">
        <f aca="false">Conso_energie_usage!$H$13</f>
        <v>0</v>
      </c>
      <c r="H97" s="54" t="n">
        <f aca="false">Conso_energie_usage!$I$13</f>
        <v>0</v>
      </c>
    </row>
    <row r="98" customFormat="false" ht="13.4" hidden="false" customHeight="false" outlineLevel="0" collapsed="false">
      <c r="A98" s="54" t="str">
        <f aca="false">Conso_energie_usage!$B$14</f>
        <v>Bureautique</v>
      </c>
      <c r="B98" s="54" t="str">
        <f aca="false">Conso_energie_usage!$C$14</f>
        <v>Fioul</v>
      </c>
      <c r="C98" s="54" t="n">
        <f aca="false">Conso_energie_usage!$D$14</f>
        <v>0</v>
      </c>
      <c r="D98" s="54" t="n">
        <f aca="false">Conso_energie_usage!$E$14</f>
        <v>0</v>
      </c>
      <c r="E98" s="54" t="n">
        <f aca="false">Conso_energie_usage!$F$14</f>
        <v>0</v>
      </c>
      <c r="F98" s="54" t="n">
        <f aca="false">Conso_energie_usage!$G$14</f>
        <v>0</v>
      </c>
      <c r="G98" s="54" t="n">
        <f aca="false">Conso_energie_usage!$H$14</f>
        <v>0</v>
      </c>
      <c r="H98" s="54" t="n">
        <f aca="false">Conso_energie_usage!$I$14</f>
        <v>0</v>
      </c>
    </row>
    <row r="99" customFormat="false" ht="13.4" hidden="false" customHeight="false" outlineLevel="0" collapsed="false">
      <c r="A99" s="54" t="str">
        <f aca="false">Conso_energie_usage!$B$15</f>
        <v>Bureautique</v>
      </c>
      <c r="B99" s="54" t="str">
        <f aca="false">Conso_energie_usage!$C$15</f>
        <v>Urbain</v>
      </c>
      <c r="C99" s="54" t="n">
        <f aca="false">Conso_energie_usage!$D$15</f>
        <v>0</v>
      </c>
      <c r="D99" s="54" t="n">
        <f aca="false">Conso_energie_usage!$E$15</f>
        <v>0</v>
      </c>
      <c r="E99" s="54" t="n">
        <f aca="false">Conso_energie_usage!$F$15</f>
        <v>0</v>
      </c>
      <c r="F99" s="54" t="n">
        <f aca="false">Conso_energie_usage!$G$15</f>
        <v>0</v>
      </c>
      <c r="G99" s="54" t="n">
        <f aca="false">Conso_energie_usage!$H$15</f>
        <v>0</v>
      </c>
      <c r="H99" s="54" t="n">
        <f aca="false">Conso_energie_usage!$I$15</f>
        <v>0</v>
      </c>
    </row>
    <row r="100" customFormat="false" ht="13.4" hidden="false" customHeight="false" outlineLevel="0" collapsed="false">
      <c r="A100" s="54" t="str">
        <f aca="false">Conso_energie_usage!$B$16</f>
        <v>Bureautique</v>
      </c>
      <c r="B100" s="54" t="str">
        <f aca="false">Conso_energie_usage!$C$16</f>
        <v>Autres</v>
      </c>
      <c r="C100" s="54" t="n">
        <f aca="false">Conso_energie_usage!$D$16</f>
        <v>0</v>
      </c>
      <c r="D100" s="54" t="n">
        <f aca="false">Conso_energie_usage!$E$16</f>
        <v>0</v>
      </c>
      <c r="E100" s="54" t="n">
        <f aca="false">Conso_energie_usage!$F$16</f>
        <v>0</v>
      </c>
      <c r="F100" s="54" t="n">
        <f aca="false">Conso_energie_usage!$G$16</f>
        <v>0</v>
      </c>
      <c r="G100" s="54" t="n">
        <f aca="false">Conso_energie_usage!$H$16</f>
        <v>0</v>
      </c>
      <c r="H100" s="54" t="n">
        <f aca="false">Conso_energie_usage!$I$16</f>
        <v>0</v>
      </c>
    </row>
    <row r="101" customFormat="false" ht="13.4" hidden="false" customHeight="false" outlineLevel="0" collapsed="false">
      <c r="A101" s="54" t="str">
        <f aca="false">Conso_energie_usage!$B$17</f>
        <v>Chauffage</v>
      </c>
      <c r="B101" s="54" t="str">
        <f aca="false">Conso_energie_usage!$C$17</f>
        <v>Electricité</v>
      </c>
      <c r="C101" s="54" t="n">
        <f aca="false">Conso_energie_usage!$D$17</f>
        <v>18.1231218519064</v>
      </c>
      <c r="D101" s="54" t="n">
        <f aca="false">Conso_energie_usage!$E$17</f>
        <v>17.8389696950335</v>
      </c>
      <c r="E101" s="54" t="n">
        <f aca="false">Conso_energie_usage!$F$17</f>
        <v>16.4618381358462</v>
      </c>
      <c r="F101" s="54" t="n">
        <f aca="false">Conso_energie_usage!$G$17</f>
        <v>16.3559258924942</v>
      </c>
      <c r="G101" s="54" t="n">
        <f aca="false">Conso_energie_usage!$H$17</f>
        <v>16.9895627083342</v>
      </c>
      <c r="H101" s="54" t="n">
        <f aca="false">Conso_energie_usage!$I$17</f>
        <v>0</v>
      </c>
    </row>
    <row r="102" customFormat="false" ht="13.4" hidden="false" customHeight="false" outlineLevel="0" collapsed="false">
      <c r="A102" s="54" t="str">
        <f aca="false">Conso_energie_usage!$B$18</f>
        <v>Chauffage</v>
      </c>
      <c r="B102" s="54" t="str">
        <f aca="false">Conso_energie_usage!$C$18</f>
        <v>Gaz</v>
      </c>
      <c r="C102" s="54" t="n">
        <f aca="false">Conso_energie_usage!$D$18</f>
        <v>53.814126684671</v>
      </c>
      <c r="D102" s="54" t="n">
        <f aca="false">Conso_energie_usage!$E$18</f>
        <v>55.1774071232783</v>
      </c>
      <c r="E102" s="54" t="n">
        <f aca="false">Conso_energie_usage!$F$18</f>
        <v>49.0018261125873</v>
      </c>
      <c r="F102" s="54" t="n">
        <f aca="false">Conso_energie_usage!$G$18</f>
        <v>40.8446030691883</v>
      </c>
      <c r="G102" s="54" t="n">
        <f aca="false">Conso_energie_usage!$H$18</f>
        <v>30.0590424440736</v>
      </c>
      <c r="H102" s="54" t="n">
        <f aca="false">Conso_energie_usage!$I$18</f>
        <v>0</v>
      </c>
    </row>
    <row r="103" customFormat="false" ht="13.4" hidden="false" customHeight="false" outlineLevel="0" collapsed="false">
      <c r="A103" s="54" t="str">
        <f aca="false">Conso_energie_usage!$B$19</f>
        <v>Chauffage</v>
      </c>
      <c r="B103" s="54" t="str">
        <f aca="false">Conso_energie_usage!$C$19</f>
        <v>Fioul</v>
      </c>
      <c r="C103" s="54" t="n">
        <f aca="false">Conso_energie_usage!$D$19</f>
        <v>28.560264679199</v>
      </c>
      <c r="D103" s="54" t="n">
        <f aca="false">Conso_energie_usage!$E$19</f>
        <v>21.1062959004395</v>
      </c>
      <c r="E103" s="54" t="n">
        <f aca="false">Conso_energie_usage!$F$19</f>
        <v>14.4330863284689</v>
      </c>
      <c r="F103" s="54" t="n">
        <f aca="false">Conso_energie_usage!$G$19</f>
        <v>8.9978659083537</v>
      </c>
      <c r="G103" s="54" t="n">
        <f aca="false">Conso_energie_usage!$H$19</f>
        <v>4.0022074929664</v>
      </c>
      <c r="H103" s="54" t="n">
        <f aca="false">Conso_energie_usage!$I$19</f>
        <v>0</v>
      </c>
    </row>
    <row r="104" customFormat="false" ht="13.4" hidden="false" customHeight="false" outlineLevel="0" collapsed="false">
      <c r="A104" s="54" t="str">
        <f aca="false">Conso_energie_usage!$B$20</f>
        <v>Chauffage</v>
      </c>
      <c r="B104" s="54" t="str">
        <f aca="false">Conso_energie_usage!$C$20</f>
        <v>Urbain</v>
      </c>
      <c r="C104" s="54" t="n">
        <f aca="false">Conso_energie_usage!$D$20</f>
        <v>7.898782779317</v>
      </c>
      <c r="D104" s="54" t="n">
        <f aca="false">Conso_energie_usage!$E$20</f>
        <v>6.0440913051639</v>
      </c>
      <c r="E104" s="54" t="n">
        <f aca="false">Conso_energie_usage!$F$20</f>
        <v>4.75507515075</v>
      </c>
      <c r="F104" s="54" t="n">
        <f aca="false">Conso_energie_usage!$G$20</f>
        <v>3.9371593782234</v>
      </c>
      <c r="G104" s="54" t="n">
        <f aca="false">Conso_energie_usage!$H$20</f>
        <v>3.7613072775736</v>
      </c>
      <c r="H104" s="54" t="n">
        <f aca="false">Conso_energie_usage!$I$20</f>
        <v>0</v>
      </c>
    </row>
    <row r="105" customFormat="false" ht="13.4" hidden="false" customHeight="false" outlineLevel="0" collapsed="false">
      <c r="A105" s="54" t="str">
        <f aca="false">Conso_energie_usage!$B$21</f>
        <v>Chauffage</v>
      </c>
      <c r="B105" s="54" t="str">
        <f aca="false">Conso_energie_usage!$C$21</f>
        <v>Autres</v>
      </c>
      <c r="C105" s="54" t="n">
        <f aca="false">Conso_energie_usage!$D$21</f>
        <v>3.313894141357</v>
      </c>
      <c r="D105" s="54" t="n">
        <f aca="false">Conso_energie_usage!$E$21</f>
        <v>4.9001842180532</v>
      </c>
      <c r="E105" s="54" t="n">
        <f aca="false">Conso_energie_usage!$F$21</f>
        <v>5.8450872479462</v>
      </c>
      <c r="F105" s="54" t="n">
        <f aca="false">Conso_energie_usage!$G$21</f>
        <v>6.8455220262201</v>
      </c>
      <c r="G105" s="54" t="n">
        <f aca="false">Conso_energie_usage!$H$21</f>
        <v>8.2054746207972</v>
      </c>
      <c r="H105" s="54" t="n">
        <f aca="false">Conso_energie_usage!$I$21</f>
        <v>0</v>
      </c>
    </row>
    <row r="106" customFormat="false" ht="13.4" hidden="false" customHeight="false" outlineLevel="0" collapsed="false">
      <c r="A106" s="54" t="str">
        <f aca="false">Conso_energie_usage!$B$22</f>
        <v>Climatisation</v>
      </c>
      <c r="B106" s="54" t="str">
        <f aca="false">Conso_energie_usage!$C$22</f>
        <v>Electricité</v>
      </c>
      <c r="C106" s="54" t="n">
        <f aca="false">Conso_energie_usage!$D$22</f>
        <v>5.4238186881371</v>
      </c>
      <c r="D106" s="54" t="n">
        <f aca="false">Conso_energie_usage!$E$22</f>
        <v>5.9124410470313</v>
      </c>
      <c r="E106" s="54" t="n">
        <f aca="false">Conso_energie_usage!$F$22</f>
        <v>6.1483016115113</v>
      </c>
      <c r="F106" s="54" t="n">
        <f aca="false">Conso_energie_usage!$G$22</f>
        <v>6.0012537271496</v>
      </c>
      <c r="G106" s="54" t="n">
        <f aca="false">Conso_energie_usage!$H$22</f>
        <v>6.0868497728583</v>
      </c>
      <c r="H106" s="54" t="n">
        <f aca="false">Conso_energie_usage!$I$22</f>
        <v>0</v>
      </c>
    </row>
    <row r="107" customFormat="false" ht="13.4" hidden="false" customHeight="false" outlineLevel="0" collapsed="false">
      <c r="A107" s="54" t="str">
        <f aca="false">Conso_energie_usage!$B$23</f>
        <v>Climatisation</v>
      </c>
      <c r="B107" s="54" t="str">
        <f aca="false">Conso_energie_usage!$C$23</f>
        <v>Gaz</v>
      </c>
      <c r="C107" s="54" t="n">
        <f aca="false">Conso_energie_usage!$D$23</f>
        <v>0</v>
      </c>
      <c r="D107" s="54" t="n">
        <f aca="false">Conso_energie_usage!$E$23</f>
        <v>0</v>
      </c>
      <c r="E107" s="54" t="n">
        <f aca="false">Conso_energie_usage!$F$23</f>
        <v>0</v>
      </c>
      <c r="F107" s="54" t="n">
        <f aca="false">Conso_energie_usage!$G$23</f>
        <v>0</v>
      </c>
      <c r="G107" s="54" t="n">
        <f aca="false">Conso_energie_usage!$H$23</f>
        <v>0</v>
      </c>
      <c r="H107" s="54" t="n">
        <f aca="false">Conso_energie_usage!$I$23</f>
        <v>0</v>
      </c>
    </row>
    <row r="108" customFormat="false" ht="13.4" hidden="false" customHeight="false" outlineLevel="0" collapsed="false">
      <c r="A108" s="54" t="str">
        <f aca="false">Conso_energie_usage!$B$24</f>
        <v>Climatisation</v>
      </c>
      <c r="B108" s="54" t="str">
        <f aca="false">Conso_energie_usage!$C$24</f>
        <v>Fioul</v>
      </c>
      <c r="C108" s="54" t="n">
        <f aca="false">Conso_energie_usage!$D$24</f>
        <v>0</v>
      </c>
      <c r="D108" s="54" t="n">
        <f aca="false">Conso_energie_usage!$E$24</f>
        <v>0</v>
      </c>
      <c r="E108" s="54" t="n">
        <f aca="false">Conso_energie_usage!$F$24</f>
        <v>0</v>
      </c>
      <c r="F108" s="54" t="n">
        <f aca="false">Conso_energie_usage!$G$24</f>
        <v>0</v>
      </c>
      <c r="G108" s="54" t="n">
        <f aca="false">Conso_energie_usage!$H$24</f>
        <v>0</v>
      </c>
      <c r="H108" s="54" t="n">
        <f aca="false">Conso_energie_usage!$I$24</f>
        <v>0</v>
      </c>
    </row>
    <row r="109" customFormat="false" ht="13.4" hidden="false" customHeight="false" outlineLevel="0" collapsed="false">
      <c r="A109" s="54" t="str">
        <f aca="false">Conso_energie_usage!$B$25</f>
        <v>Climatisation</v>
      </c>
      <c r="B109" s="54" t="str">
        <f aca="false">Conso_energie_usage!$C$25</f>
        <v>Urbain</v>
      </c>
      <c r="C109" s="54" t="n">
        <f aca="false">Conso_energie_usage!$D$25</f>
        <v>0</v>
      </c>
      <c r="D109" s="54" t="n">
        <f aca="false">Conso_energie_usage!$E$25</f>
        <v>0</v>
      </c>
      <c r="E109" s="54" t="n">
        <f aca="false">Conso_energie_usage!$F$25</f>
        <v>0</v>
      </c>
      <c r="F109" s="54" t="n">
        <f aca="false">Conso_energie_usage!$G$25</f>
        <v>0</v>
      </c>
      <c r="G109" s="54" t="n">
        <f aca="false">Conso_energie_usage!$H$25</f>
        <v>0</v>
      </c>
      <c r="H109" s="54" t="n">
        <f aca="false">Conso_energie_usage!$I$25</f>
        <v>0</v>
      </c>
    </row>
    <row r="110" customFormat="false" ht="13.4" hidden="false" customHeight="false" outlineLevel="0" collapsed="false">
      <c r="A110" s="54" t="str">
        <f aca="false">Conso_energie_usage!$B$26</f>
        <v>Climatisation</v>
      </c>
      <c r="B110" s="54" t="str">
        <f aca="false">Conso_energie_usage!$C$26</f>
        <v>Autres</v>
      </c>
      <c r="C110" s="54" t="n">
        <f aca="false">Conso_energie_usage!$D$26</f>
        <v>0</v>
      </c>
      <c r="D110" s="54" t="n">
        <f aca="false">Conso_energie_usage!$E$26</f>
        <v>0</v>
      </c>
      <c r="E110" s="54" t="n">
        <f aca="false">Conso_energie_usage!$F$26</f>
        <v>0</v>
      </c>
      <c r="F110" s="54" t="n">
        <f aca="false">Conso_energie_usage!$G$26</f>
        <v>0</v>
      </c>
      <c r="G110" s="54" t="n">
        <f aca="false">Conso_energie_usage!$H$26</f>
        <v>0</v>
      </c>
      <c r="H110" s="54" t="n">
        <f aca="false">Conso_energie_usage!$I$26</f>
        <v>0</v>
      </c>
    </row>
    <row r="111" customFormat="false" ht="13.4" hidden="false" customHeight="false" outlineLevel="0" collapsed="false">
      <c r="A111" s="54" t="str">
        <f aca="false">Conso_energie_usage!$B$27</f>
        <v>Cuisson</v>
      </c>
      <c r="B111" s="54" t="str">
        <f aca="false">Conso_energie_usage!$C$27</f>
        <v>Electricité</v>
      </c>
      <c r="C111" s="54" t="n">
        <f aca="false">Conso_energie_usage!$D$27</f>
        <v>6.651089238429</v>
      </c>
      <c r="D111" s="54" t="n">
        <f aca="false">Conso_energie_usage!$E$27</f>
        <v>8.9358473663911</v>
      </c>
      <c r="E111" s="54" t="n">
        <f aca="false">Conso_energie_usage!$F$27</f>
        <v>10.5272369743842</v>
      </c>
      <c r="F111" s="54" t="n">
        <f aca="false">Conso_energie_usage!$G$27</f>
        <v>11.2850996228932</v>
      </c>
      <c r="G111" s="54" t="n">
        <f aca="false">Conso_energie_usage!$H$27</f>
        <v>11.8721513581027</v>
      </c>
      <c r="H111" s="54" t="n">
        <f aca="false">Conso_energie_usage!$I$27</f>
        <v>0</v>
      </c>
    </row>
    <row r="112" customFormat="false" ht="13.4" hidden="false" customHeight="false" outlineLevel="0" collapsed="false">
      <c r="A112" s="54" t="str">
        <f aca="false">Conso_energie_usage!$B$28</f>
        <v>Cuisson</v>
      </c>
      <c r="B112" s="54" t="str">
        <f aca="false">Conso_energie_usage!$C$28</f>
        <v>Gaz</v>
      </c>
      <c r="C112" s="54" t="n">
        <f aca="false">Conso_energie_usage!$D$28</f>
        <v>4.9291756450348</v>
      </c>
      <c r="D112" s="54" t="n">
        <f aca="false">Conso_energie_usage!$E$28</f>
        <v>4.1110437237771</v>
      </c>
      <c r="E112" s="54" t="n">
        <f aca="false">Conso_energie_usage!$F$28</f>
        <v>3.6096063117338</v>
      </c>
      <c r="F112" s="54" t="n">
        <f aca="false">Conso_energie_usage!$G$28</f>
        <v>3.0165677208262</v>
      </c>
      <c r="G112" s="54" t="n">
        <f aca="false">Conso_energie_usage!$H$28</f>
        <v>2.5273809765205</v>
      </c>
      <c r="H112" s="54" t="n">
        <f aca="false">Conso_energie_usage!$I$28</f>
        <v>0</v>
      </c>
    </row>
    <row r="113" customFormat="false" ht="13.4" hidden="false" customHeight="false" outlineLevel="0" collapsed="false">
      <c r="A113" s="54" t="str">
        <f aca="false">Conso_energie_usage!$B$29</f>
        <v>Cuisson</v>
      </c>
      <c r="B113" s="54" t="str">
        <f aca="false">Conso_energie_usage!$C$29</f>
        <v>Fioul</v>
      </c>
      <c r="C113" s="54" t="n">
        <f aca="false">Conso_energie_usage!$D$29</f>
        <v>0.1311633673827</v>
      </c>
      <c r="D113" s="54" t="n">
        <f aca="false">Conso_energie_usage!$E$29</f>
        <v>0</v>
      </c>
      <c r="E113" s="54" t="n">
        <f aca="false">Conso_energie_usage!$F$29</f>
        <v>0</v>
      </c>
      <c r="F113" s="54" t="n">
        <f aca="false">Conso_energie_usage!$G$29</f>
        <v>0</v>
      </c>
      <c r="G113" s="54" t="n">
        <f aca="false">Conso_energie_usage!$H$29</f>
        <v>0</v>
      </c>
      <c r="H113" s="54" t="n">
        <f aca="false">Conso_energie_usage!$I$29</f>
        <v>0</v>
      </c>
    </row>
    <row r="114" customFormat="false" ht="13.4" hidden="false" customHeight="false" outlineLevel="0" collapsed="false">
      <c r="A114" s="54" t="str">
        <f aca="false">Conso_energie_usage!$B$30</f>
        <v>Cuisson</v>
      </c>
      <c r="B114" s="54" t="str">
        <f aca="false">Conso_energie_usage!$C$30</f>
        <v>Urbain</v>
      </c>
      <c r="C114" s="54" t="n">
        <f aca="false">Conso_energie_usage!$D$30</f>
        <v>0</v>
      </c>
      <c r="D114" s="54" t="n">
        <f aca="false">Conso_energie_usage!$E$30</f>
        <v>0</v>
      </c>
      <c r="E114" s="54" t="n">
        <f aca="false">Conso_energie_usage!$F$30</f>
        <v>0</v>
      </c>
      <c r="F114" s="54" t="n">
        <f aca="false">Conso_energie_usage!$G$30</f>
        <v>0</v>
      </c>
      <c r="G114" s="54" t="n">
        <f aca="false">Conso_energie_usage!$H$30</f>
        <v>0</v>
      </c>
      <c r="H114" s="54" t="n">
        <f aca="false">Conso_energie_usage!$I$30</f>
        <v>0</v>
      </c>
    </row>
    <row r="115" customFormat="false" ht="13.4" hidden="false" customHeight="false" outlineLevel="0" collapsed="false">
      <c r="A115" s="54" t="str">
        <f aca="false">Conso_energie_usage!$B$31</f>
        <v>Cuisson</v>
      </c>
      <c r="B115" s="54" t="str">
        <f aca="false">Conso_energie_usage!$C$31</f>
        <v>Autres</v>
      </c>
      <c r="C115" s="54" t="n">
        <f aca="false">Conso_energie_usage!$D$31</f>
        <v>2.0805247307703</v>
      </c>
      <c r="D115" s="54" t="n">
        <f aca="false">Conso_energie_usage!$E$31</f>
        <v>1.4519374850925</v>
      </c>
      <c r="E115" s="54" t="n">
        <f aca="false">Conso_energie_usage!$F$31</f>
        <v>1.1084108154414</v>
      </c>
      <c r="F115" s="54" t="n">
        <f aca="false">Conso_energie_usage!$G$31</f>
        <v>0.8214757696414</v>
      </c>
      <c r="G115" s="54" t="n">
        <f aca="false">Conso_energie_usage!$H$31</f>
        <v>0.6116631566029</v>
      </c>
      <c r="H115" s="54" t="n">
        <f aca="false">Conso_energie_usage!$I$31</f>
        <v>0</v>
      </c>
    </row>
    <row r="116" customFormat="false" ht="13.4" hidden="false" customHeight="false" outlineLevel="0" collapsed="false">
      <c r="A116" s="54" t="str">
        <f aca="false">Conso_energie_usage!$B$32</f>
        <v>Eclairage</v>
      </c>
      <c r="B116" s="54" t="str">
        <f aca="false">Conso_energie_usage!$C$32</f>
        <v>Electricité</v>
      </c>
      <c r="C116" s="54" t="n">
        <f aca="false">Conso_energie_usage!$D$32</f>
        <v>24.6721905629085</v>
      </c>
      <c r="D116" s="54" t="n">
        <f aca="false">Conso_energie_usage!$E$32</f>
        <v>24.9401523606955</v>
      </c>
      <c r="E116" s="54" t="n">
        <f aca="false">Conso_energie_usage!$F$32</f>
        <v>23.3908795423861</v>
      </c>
      <c r="F116" s="54" t="n">
        <f aca="false">Conso_energie_usage!$G$32</f>
        <v>19.3849773116933</v>
      </c>
      <c r="G116" s="54" t="n">
        <f aca="false">Conso_energie_usage!$H$32</f>
        <v>15.2963658618237</v>
      </c>
      <c r="H116" s="54" t="n">
        <f aca="false">Conso_energie_usage!$I$32</f>
        <v>0</v>
      </c>
    </row>
    <row r="117" customFormat="false" ht="13.4" hidden="false" customHeight="false" outlineLevel="0" collapsed="false">
      <c r="A117" s="54" t="str">
        <f aca="false">Conso_energie_usage!$B$33</f>
        <v>Eclairage</v>
      </c>
      <c r="B117" s="54" t="str">
        <f aca="false">Conso_energie_usage!$C$33</f>
        <v>Gaz</v>
      </c>
      <c r="C117" s="54" t="n">
        <f aca="false">Conso_energie_usage!$D$33</f>
        <v>0</v>
      </c>
      <c r="D117" s="54" t="n">
        <f aca="false">Conso_energie_usage!$E$33</f>
        <v>0</v>
      </c>
      <c r="E117" s="54" t="n">
        <f aca="false">Conso_energie_usage!$F$33</f>
        <v>0</v>
      </c>
      <c r="F117" s="54" t="n">
        <f aca="false">Conso_energie_usage!$G$33</f>
        <v>0</v>
      </c>
      <c r="G117" s="54" t="n">
        <f aca="false">Conso_energie_usage!$H$33</f>
        <v>0</v>
      </c>
      <c r="H117" s="54" t="n">
        <f aca="false">Conso_energie_usage!$I$33</f>
        <v>0</v>
      </c>
    </row>
    <row r="118" customFormat="false" ht="13.4" hidden="false" customHeight="false" outlineLevel="0" collapsed="false">
      <c r="A118" s="54" t="str">
        <f aca="false">Conso_energie_usage!$B$34</f>
        <v>Eclairage</v>
      </c>
      <c r="B118" s="54" t="str">
        <f aca="false">Conso_energie_usage!$C$34</f>
        <v>Fioul</v>
      </c>
      <c r="C118" s="54" t="n">
        <f aca="false">Conso_energie_usage!$D$34</f>
        <v>0</v>
      </c>
      <c r="D118" s="54" t="n">
        <f aca="false">Conso_energie_usage!$E$34</f>
        <v>0</v>
      </c>
      <c r="E118" s="54" t="n">
        <f aca="false">Conso_energie_usage!$F$34</f>
        <v>0</v>
      </c>
      <c r="F118" s="54" t="n">
        <f aca="false">Conso_energie_usage!$G$34</f>
        <v>0</v>
      </c>
      <c r="G118" s="54" t="n">
        <f aca="false">Conso_energie_usage!$H$34</f>
        <v>0</v>
      </c>
      <c r="H118" s="54" t="n">
        <f aca="false">Conso_energie_usage!$I$34</f>
        <v>0</v>
      </c>
    </row>
    <row r="119" customFormat="false" ht="13.4" hidden="false" customHeight="false" outlineLevel="0" collapsed="false">
      <c r="A119" s="54" t="str">
        <f aca="false">Conso_energie_usage!$B$35</f>
        <v>Eclairage</v>
      </c>
      <c r="B119" s="54" t="str">
        <f aca="false">Conso_energie_usage!$C$35</f>
        <v>Urbain</v>
      </c>
      <c r="C119" s="54" t="n">
        <f aca="false">Conso_energie_usage!$D$35</f>
        <v>0</v>
      </c>
      <c r="D119" s="54" t="n">
        <f aca="false">Conso_energie_usage!$E$35</f>
        <v>0</v>
      </c>
      <c r="E119" s="54" t="n">
        <f aca="false">Conso_energie_usage!$F$35</f>
        <v>0</v>
      </c>
      <c r="F119" s="54" t="n">
        <f aca="false">Conso_energie_usage!$G$35</f>
        <v>0</v>
      </c>
      <c r="G119" s="54" t="n">
        <f aca="false">Conso_energie_usage!$H$35</f>
        <v>0</v>
      </c>
      <c r="H119" s="54" t="n">
        <f aca="false">Conso_energie_usage!$I$35</f>
        <v>0</v>
      </c>
    </row>
    <row r="120" customFormat="false" ht="13.4" hidden="false" customHeight="false" outlineLevel="0" collapsed="false">
      <c r="A120" s="54" t="str">
        <f aca="false">Conso_energie_usage!$B$36</f>
        <v>Eclairage</v>
      </c>
      <c r="B120" s="54" t="str">
        <f aca="false">Conso_energie_usage!$C$36</f>
        <v>Autres</v>
      </c>
      <c r="C120" s="54" t="n">
        <f aca="false">Conso_energie_usage!$D$36</f>
        <v>0</v>
      </c>
      <c r="D120" s="54" t="n">
        <f aca="false">Conso_energie_usage!$E$36</f>
        <v>0</v>
      </c>
      <c r="E120" s="54" t="n">
        <f aca="false">Conso_energie_usage!$F$36</f>
        <v>0</v>
      </c>
      <c r="F120" s="54" t="n">
        <f aca="false">Conso_energie_usage!$G$36</f>
        <v>0</v>
      </c>
      <c r="G120" s="54" t="n">
        <f aca="false">Conso_energie_usage!$H$36</f>
        <v>0</v>
      </c>
      <c r="H120" s="54" t="n">
        <f aca="false">Conso_energie_usage!$I$36</f>
        <v>0</v>
      </c>
    </row>
    <row r="121" customFormat="false" ht="13.4" hidden="false" customHeight="false" outlineLevel="0" collapsed="false">
      <c r="A121" s="54" t="str">
        <f aca="false">Conso_energie_usage!$B$37</f>
        <v>ECS</v>
      </c>
      <c r="B121" s="54" t="str">
        <f aca="false">Conso_energie_usage!$C$37</f>
        <v>Electricité</v>
      </c>
      <c r="C121" s="54" t="n">
        <f aca="false">Conso_energie_usage!$D$37</f>
        <v>6.0209807896891</v>
      </c>
      <c r="D121" s="54" t="n">
        <f aca="false">Conso_energie_usage!$E$37</f>
        <v>7.9811704777701</v>
      </c>
      <c r="E121" s="54" t="n">
        <f aca="false">Conso_energie_usage!$F$37</f>
        <v>8.9123257864797</v>
      </c>
      <c r="F121" s="54" t="n">
        <f aca="false">Conso_energie_usage!$G$37</f>
        <v>8.7573123364147</v>
      </c>
      <c r="G121" s="54" t="n">
        <f aca="false">Conso_energie_usage!$H$37</f>
        <v>8.2753494104528</v>
      </c>
      <c r="H121" s="54" t="n">
        <f aca="false">Conso_energie_usage!$I$37</f>
        <v>0</v>
      </c>
    </row>
    <row r="122" customFormat="false" ht="13.4" hidden="false" customHeight="false" outlineLevel="0" collapsed="false">
      <c r="A122" s="54" t="str">
        <f aca="false">Conso_energie_usage!$B$38</f>
        <v>ECS</v>
      </c>
      <c r="B122" s="54" t="str">
        <f aca="false">Conso_energie_usage!$C$38</f>
        <v>Gaz</v>
      </c>
      <c r="C122" s="54" t="n">
        <f aca="false">Conso_energie_usage!$D$38</f>
        <v>10.0079276468595</v>
      </c>
      <c r="D122" s="54" t="n">
        <f aca="false">Conso_energie_usage!$E$38</f>
        <v>8.0421226086564</v>
      </c>
      <c r="E122" s="54" t="n">
        <f aca="false">Conso_energie_usage!$F$38</f>
        <v>6.2262172045187</v>
      </c>
      <c r="F122" s="54" t="n">
        <f aca="false">Conso_energie_usage!$G$38</f>
        <v>4.5645987441814</v>
      </c>
      <c r="G122" s="54" t="n">
        <f aca="false">Conso_energie_usage!$H$38</f>
        <v>3.6527027309672</v>
      </c>
      <c r="H122" s="54" t="n">
        <f aca="false">Conso_energie_usage!$I$38</f>
        <v>0</v>
      </c>
    </row>
    <row r="123" customFormat="false" ht="13.4" hidden="false" customHeight="false" outlineLevel="0" collapsed="false">
      <c r="A123" s="54" t="str">
        <f aca="false">Conso_energie_usage!$B$39</f>
        <v>ECS</v>
      </c>
      <c r="B123" s="54" t="str">
        <f aca="false">Conso_energie_usage!$C$39</f>
        <v>Fioul</v>
      </c>
      <c r="C123" s="54" t="n">
        <f aca="false">Conso_energie_usage!$D$39</f>
        <v>3.7356450938281</v>
      </c>
      <c r="D123" s="54" t="n">
        <f aca="false">Conso_energie_usage!$E$39</f>
        <v>2.3840661307587</v>
      </c>
      <c r="E123" s="54" t="n">
        <f aca="false">Conso_energie_usage!$F$39</f>
        <v>1.2105330581625</v>
      </c>
      <c r="F123" s="54" t="n">
        <f aca="false">Conso_energie_usage!$G$39</f>
        <v>0.3081164919971</v>
      </c>
      <c r="G123" s="54" t="n">
        <f aca="false">Conso_energie_usage!$H$39</f>
        <v>0.1943628424332</v>
      </c>
      <c r="H123" s="54" t="n">
        <f aca="false">Conso_energie_usage!$I$39</f>
        <v>0</v>
      </c>
    </row>
    <row r="124" customFormat="false" ht="13.4" hidden="false" customHeight="false" outlineLevel="0" collapsed="false">
      <c r="A124" s="54" t="str">
        <f aca="false">Conso_energie_usage!$B$40</f>
        <v>ECS</v>
      </c>
      <c r="B124" s="54" t="str">
        <f aca="false">Conso_energie_usage!$C$40</f>
        <v>Urbain</v>
      </c>
      <c r="C124" s="54" t="n">
        <f aca="false">Conso_energie_usage!$D$40</f>
        <v>1.1816864709462</v>
      </c>
      <c r="D124" s="54" t="n">
        <f aca="false">Conso_energie_usage!$E$40</f>
        <v>1.2370323236909</v>
      </c>
      <c r="E124" s="54" t="n">
        <f aca="false">Conso_energie_usage!$F$40</f>
        <v>1.232963286054</v>
      </c>
      <c r="F124" s="54" t="n">
        <f aca="false">Conso_energie_usage!$G$40</f>
        <v>1.1976371447754</v>
      </c>
      <c r="G124" s="54" t="n">
        <f aca="false">Conso_energie_usage!$H$40</f>
        <v>1.1382202542944</v>
      </c>
      <c r="H124" s="54" t="n">
        <f aca="false">Conso_energie_usage!$I$40</f>
        <v>0</v>
      </c>
    </row>
    <row r="125" customFormat="false" ht="13.4" hidden="false" customHeight="false" outlineLevel="0" collapsed="false">
      <c r="A125" s="54" t="str">
        <f aca="false">Conso_energie_usage!$B$41</f>
        <v>ECS</v>
      </c>
      <c r="B125" s="54" t="str">
        <f aca="false">Conso_energie_usage!$C$41</f>
        <v>Autres</v>
      </c>
      <c r="C125" s="54" t="n">
        <f aca="false">Conso_energie_usage!$D$41</f>
        <v>0.7709914297352</v>
      </c>
      <c r="D125" s="54" t="n">
        <f aca="false">Conso_energie_usage!$E$41</f>
        <v>2.0656268324679</v>
      </c>
      <c r="E125" s="54" t="n">
        <f aca="false">Conso_energie_usage!$F$41</f>
        <v>3.0007476373637</v>
      </c>
      <c r="F125" s="54" t="n">
        <f aca="false">Conso_energie_usage!$G$41</f>
        <v>3.6794159120482</v>
      </c>
      <c r="G125" s="54" t="n">
        <f aca="false">Conso_energie_usage!$H$41</f>
        <v>3.7497691708425</v>
      </c>
      <c r="H125" s="54" t="n">
        <f aca="false">Conso_energie_usage!$I$41</f>
        <v>0</v>
      </c>
    </row>
    <row r="126" customFormat="false" ht="13.4" hidden="false" customHeight="false" outlineLevel="0" collapsed="false">
      <c r="A126" s="54" t="str">
        <f aca="false">Conso_energie_usage!$B$42</f>
        <v>Froid_alimentaire</v>
      </c>
      <c r="B126" s="54" t="str">
        <f aca="false">Conso_energie_usage!$C$42</f>
        <v>Electricité</v>
      </c>
      <c r="C126" s="54" t="n">
        <f aca="false">Conso_energie_usage!$D$42</f>
        <v>7.8370158116684</v>
      </c>
      <c r="D126" s="54" t="n">
        <f aca="false">Conso_energie_usage!$E$42</f>
        <v>7.6079977446449</v>
      </c>
      <c r="E126" s="54" t="n">
        <f aca="false">Conso_energie_usage!$F$42</f>
        <v>7.3344476498696</v>
      </c>
      <c r="F126" s="54" t="n">
        <f aca="false">Conso_energie_usage!$G$42</f>
        <v>6.9438432083087</v>
      </c>
      <c r="G126" s="54" t="n">
        <f aca="false">Conso_energie_usage!$H$42</f>
        <v>6.5873021052954</v>
      </c>
      <c r="H126" s="54" t="n">
        <f aca="false">Conso_energie_usage!$I$42</f>
        <v>0</v>
      </c>
    </row>
    <row r="127" customFormat="false" ht="13.4" hidden="false" customHeight="false" outlineLevel="0" collapsed="false">
      <c r="A127" s="54" t="str">
        <f aca="false">Conso_energie_usage!$B$43</f>
        <v>Froid_alimentaire</v>
      </c>
      <c r="B127" s="54" t="str">
        <f aca="false">Conso_energie_usage!$C$43</f>
        <v>Gaz</v>
      </c>
      <c r="C127" s="54" t="n">
        <f aca="false">Conso_energie_usage!$D$43</f>
        <v>0</v>
      </c>
      <c r="D127" s="54" t="n">
        <f aca="false">Conso_energie_usage!$E$43</f>
        <v>0</v>
      </c>
      <c r="E127" s="54" t="n">
        <f aca="false">Conso_energie_usage!$F$43</f>
        <v>0</v>
      </c>
      <c r="F127" s="54" t="n">
        <f aca="false">Conso_energie_usage!$G$43</f>
        <v>0</v>
      </c>
      <c r="G127" s="54" t="n">
        <f aca="false">Conso_energie_usage!$H$43</f>
        <v>0</v>
      </c>
      <c r="H127" s="54" t="n">
        <f aca="false">Conso_energie_usage!$I$43</f>
        <v>0</v>
      </c>
    </row>
    <row r="128" customFormat="false" ht="13.4" hidden="false" customHeight="false" outlineLevel="0" collapsed="false">
      <c r="A128" s="54" t="str">
        <f aca="false">Conso_energie_usage!$B$44</f>
        <v>Froid_alimentaire</v>
      </c>
      <c r="B128" s="54" t="str">
        <f aca="false">Conso_energie_usage!$C$44</f>
        <v>Fioul</v>
      </c>
      <c r="C128" s="54" t="n">
        <f aca="false">Conso_energie_usage!$D$44</f>
        <v>0</v>
      </c>
      <c r="D128" s="54" t="n">
        <f aca="false">Conso_energie_usage!$E$44</f>
        <v>0</v>
      </c>
      <c r="E128" s="54" t="n">
        <f aca="false">Conso_energie_usage!$F$44</f>
        <v>0</v>
      </c>
      <c r="F128" s="54" t="n">
        <f aca="false">Conso_energie_usage!$G$44</f>
        <v>0</v>
      </c>
      <c r="G128" s="54" t="n">
        <f aca="false">Conso_energie_usage!$H$44</f>
        <v>0</v>
      </c>
      <c r="H128" s="54" t="n">
        <f aca="false">Conso_energie_usage!$I$44</f>
        <v>0</v>
      </c>
    </row>
    <row r="129" customFormat="false" ht="13.4" hidden="false" customHeight="false" outlineLevel="0" collapsed="false">
      <c r="A129" s="54" t="str">
        <f aca="false">Conso_energie_usage!$B$45</f>
        <v>Froid_alimentaire</v>
      </c>
      <c r="B129" s="54" t="str">
        <f aca="false">Conso_energie_usage!$C$45</f>
        <v>Urbain</v>
      </c>
      <c r="C129" s="54" t="n">
        <f aca="false">Conso_energie_usage!$D$45</f>
        <v>0</v>
      </c>
      <c r="D129" s="54" t="n">
        <f aca="false">Conso_energie_usage!$E$45</f>
        <v>0</v>
      </c>
      <c r="E129" s="54" t="n">
        <f aca="false">Conso_energie_usage!$F$45</f>
        <v>0</v>
      </c>
      <c r="F129" s="54" t="n">
        <f aca="false">Conso_energie_usage!$G$45</f>
        <v>0</v>
      </c>
      <c r="G129" s="54" t="n">
        <f aca="false">Conso_energie_usage!$H$45</f>
        <v>0</v>
      </c>
      <c r="H129" s="54" t="n">
        <f aca="false">Conso_energie_usage!$I$45</f>
        <v>0</v>
      </c>
    </row>
    <row r="130" customFormat="false" ht="13.4" hidden="false" customHeight="false" outlineLevel="0" collapsed="false">
      <c r="A130" s="54" t="str">
        <f aca="false">Conso_energie_usage!$B$46</f>
        <v>Froid_alimentaire</v>
      </c>
      <c r="B130" s="54" t="str">
        <f aca="false">Conso_energie_usage!$C$46</f>
        <v>Autres</v>
      </c>
      <c r="C130" s="54" t="n">
        <f aca="false">Conso_energie_usage!$D$46</f>
        <v>0</v>
      </c>
      <c r="D130" s="54" t="n">
        <f aca="false">Conso_energie_usage!$E$46</f>
        <v>0</v>
      </c>
      <c r="E130" s="54" t="n">
        <f aca="false">Conso_energie_usage!$F$46</f>
        <v>0</v>
      </c>
      <c r="F130" s="54" t="n">
        <f aca="false">Conso_energie_usage!$G$46</f>
        <v>0</v>
      </c>
      <c r="G130" s="54" t="n">
        <f aca="false">Conso_energie_usage!$H$46</f>
        <v>0</v>
      </c>
      <c r="H130" s="54" t="n">
        <f aca="false">Conso_energie_usage!$I$46</f>
        <v>0</v>
      </c>
    </row>
    <row r="131" customFormat="false" ht="13.4" hidden="false" customHeight="false" outlineLevel="0" collapsed="false">
      <c r="A131" s="54" t="str">
        <f aca="false">Conso_energie_usage!$B$47</f>
        <v>Process</v>
      </c>
      <c r="B131" s="54" t="str">
        <f aca="false">Conso_energie_usage!$C$47</f>
        <v>Electricité</v>
      </c>
      <c r="C131" s="54" t="n">
        <f aca="false">Conso_energie_usage!$D$47</f>
        <v>4.0699795790205</v>
      </c>
      <c r="D131" s="54" t="n">
        <f aca="false">Conso_energie_usage!$E$47</f>
        <v>4.2312854683671</v>
      </c>
      <c r="E131" s="54" t="n">
        <f aca="false">Conso_energie_usage!$F$47</f>
        <v>4.351208838654</v>
      </c>
      <c r="F131" s="54" t="n">
        <f aca="false">Conso_energie_usage!$G$47</f>
        <v>4.2659969785534</v>
      </c>
      <c r="G131" s="54" t="n">
        <f aca="false">Conso_energie_usage!$H$47</f>
        <v>4.1864179277342</v>
      </c>
      <c r="H131" s="54" t="n">
        <f aca="false">Conso_energie_usage!$I$47</f>
        <v>0</v>
      </c>
    </row>
    <row r="132" customFormat="false" ht="13.4" hidden="false" customHeight="false" outlineLevel="0" collapsed="false">
      <c r="A132" s="54" t="str">
        <f aca="false">Conso_energie_usage!$B$48</f>
        <v>Process</v>
      </c>
      <c r="B132" s="54" t="str">
        <f aca="false">Conso_energie_usage!$C$48</f>
        <v>Gaz</v>
      </c>
      <c r="C132" s="54" t="n">
        <f aca="false">Conso_energie_usage!$D$48</f>
        <v>0</v>
      </c>
      <c r="D132" s="54" t="n">
        <f aca="false">Conso_energie_usage!$E$48</f>
        <v>0</v>
      </c>
      <c r="E132" s="54" t="n">
        <f aca="false">Conso_energie_usage!$F$48</f>
        <v>0</v>
      </c>
      <c r="F132" s="54" t="n">
        <f aca="false">Conso_energie_usage!$G$48</f>
        <v>0</v>
      </c>
      <c r="G132" s="54" t="n">
        <f aca="false">Conso_energie_usage!$H$48</f>
        <v>0</v>
      </c>
      <c r="H132" s="54" t="n">
        <f aca="false">Conso_energie_usage!$I$48</f>
        <v>0</v>
      </c>
    </row>
    <row r="133" customFormat="false" ht="13.4" hidden="false" customHeight="false" outlineLevel="0" collapsed="false">
      <c r="A133" s="54" t="str">
        <f aca="false">Conso_energie_usage!$B$49</f>
        <v>Process</v>
      </c>
      <c r="B133" s="54" t="str">
        <f aca="false">Conso_energie_usage!$C$49</f>
        <v>Fioul</v>
      </c>
      <c r="C133" s="54" t="n">
        <f aca="false">Conso_energie_usage!$D$49</f>
        <v>0</v>
      </c>
      <c r="D133" s="54" t="n">
        <f aca="false">Conso_energie_usage!$E$49</f>
        <v>0</v>
      </c>
      <c r="E133" s="54" t="n">
        <f aca="false">Conso_energie_usage!$F$49</f>
        <v>0</v>
      </c>
      <c r="F133" s="54" t="n">
        <f aca="false">Conso_energie_usage!$G$49</f>
        <v>0</v>
      </c>
      <c r="G133" s="54" t="n">
        <f aca="false">Conso_energie_usage!$H$49</f>
        <v>0</v>
      </c>
      <c r="H133" s="54" t="n">
        <f aca="false">Conso_energie_usage!$I$49</f>
        <v>0</v>
      </c>
    </row>
    <row r="134" customFormat="false" ht="13.4" hidden="false" customHeight="false" outlineLevel="0" collapsed="false">
      <c r="A134" s="54" t="str">
        <f aca="false">Conso_energie_usage!$B$50</f>
        <v>Process</v>
      </c>
      <c r="B134" s="54" t="str">
        <f aca="false">Conso_energie_usage!$C$50</f>
        <v>Urbain</v>
      </c>
      <c r="C134" s="54" t="n">
        <f aca="false">Conso_energie_usage!$D$50</f>
        <v>0</v>
      </c>
      <c r="D134" s="54" t="n">
        <f aca="false">Conso_energie_usage!$E$50</f>
        <v>0</v>
      </c>
      <c r="E134" s="54" t="n">
        <f aca="false">Conso_energie_usage!$F$50</f>
        <v>0</v>
      </c>
      <c r="F134" s="54" t="n">
        <f aca="false">Conso_energie_usage!$G$50</f>
        <v>0</v>
      </c>
      <c r="G134" s="54" t="n">
        <f aca="false">Conso_energie_usage!$H$50</f>
        <v>0</v>
      </c>
      <c r="H134" s="54" t="n">
        <f aca="false">Conso_energie_usage!$I$50</f>
        <v>0</v>
      </c>
    </row>
    <row r="135" customFormat="false" ht="13.4" hidden="false" customHeight="false" outlineLevel="0" collapsed="false">
      <c r="A135" s="54" t="str">
        <f aca="false">Conso_energie_usage!$B$51</f>
        <v>Process</v>
      </c>
      <c r="B135" s="54" t="str">
        <f aca="false">Conso_energie_usage!$C$51</f>
        <v>Autres</v>
      </c>
      <c r="C135" s="54" t="n">
        <f aca="false">Conso_energie_usage!$D$51</f>
        <v>0</v>
      </c>
      <c r="D135" s="54" t="n">
        <f aca="false">Conso_energie_usage!$E$51</f>
        <v>0</v>
      </c>
      <c r="E135" s="54" t="n">
        <f aca="false">Conso_energie_usage!$F$51</f>
        <v>0</v>
      </c>
      <c r="F135" s="54" t="n">
        <f aca="false">Conso_energie_usage!$G$51</f>
        <v>0</v>
      </c>
      <c r="G135" s="54" t="n">
        <f aca="false">Conso_energie_usage!$H$51</f>
        <v>0</v>
      </c>
      <c r="H135" s="54" t="n">
        <f aca="false">Conso_energie_usage!$I$51</f>
        <v>0</v>
      </c>
    </row>
    <row r="136" customFormat="false" ht="13.4" hidden="false" customHeight="false" outlineLevel="0" collapsed="false">
      <c r="A136" s="54" t="str">
        <f aca="false">Conso_energie_usage!$B$52</f>
        <v>Ventilation</v>
      </c>
      <c r="B136" s="54" t="str">
        <f aca="false">Conso_energie_usage!$C$52</f>
        <v>Electricité</v>
      </c>
      <c r="C136" s="54" t="n">
        <f aca="false">Conso_energie_usage!$D$52</f>
        <v>6.5991087150315</v>
      </c>
      <c r="D136" s="54" t="n">
        <f aca="false">Conso_energie_usage!$E$52</f>
        <v>6.9632758327638</v>
      </c>
      <c r="E136" s="54" t="n">
        <f aca="false">Conso_energie_usage!$F$52</f>
        <v>7.2437721010658</v>
      </c>
      <c r="F136" s="54" t="n">
        <f aca="false">Conso_energie_usage!$G$52</f>
        <v>7.446370495631</v>
      </c>
      <c r="G136" s="54" t="n">
        <f aca="false">Conso_energie_usage!$H$52</f>
        <v>7.6948097488573</v>
      </c>
      <c r="H136" s="54" t="n">
        <f aca="false">Conso_energie_usage!$I$52</f>
        <v>0</v>
      </c>
    </row>
    <row r="137" customFormat="false" ht="13.4" hidden="false" customHeight="false" outlineLevel="0" collapsed="false">
      <c r="A137" s="54" t="str">
        <f aca="false">Conso_energie_usage!$B$53</f>
        <v>Ventilation</v>
      </c>
      <c r="B137" s="54" t="str">
        <f aca="false">Conso_energie_usage!$C$53</f>
        <v>Gaz</v>
      </c>
      <c r="C137" s="54" t="n">
        <f aca="false">Conso_energie_usage!$D$53</f>
        <v>0</v>
      </c>
      <c r="D137" s="54" t="n">
        <f aca="false">Conso_energie_usage!$E$53</f>
        <v>0</v>
      </c>
      <c r="E137" s="54" t="n">
        <f aca="false">Conso_energie_usage!$F$53</f>
        <v>0</v>
      </c>
      <c r="F137" s="54" t="n">
        <f aca="false">Conso_energie_usage!$G$53</f>
        <v>0</v>
      </c>
      <c r="G137" s="54" t="n">
        <f aca="false">Conso_energie_usage!$H$53</f>
        <v>0</v>
      </c>
      <c r="H137" s="54" t="n">
        <f aca="false">Conso_energie_usage!$I$53</f>
        <v>0</v>
      </c>
    </row>
    <row r="138" customFormat="false" ht="13.4" hidden="false" customHeight="false" outlineLevel="0" collapsed="false">
      <c r="A138" s="54" t="str">
        <f aca="false">Conso_energie_usage!$B$54</f>
        <v>Ventilation</v>
      </c>
      <c r="B138" s="54" t="str">
        <f aca="false">Conso_energie_usage!$C$54</f>
        <v>Fioul</v>
      </c>
      <c r="C138" s="54" t="n">
        <f aca="false">Conso_energie_usage!$D$54</f>
        <v>0</v>
      </c>
      <c r="D138" s="54" t="n">
        <f aca="false">Conso_energie_usage!$E$54</f>
        <v>0</v>
      </c>
      <c r="E138" s="54" t="n">
        <f aca="false">Conso_energie_usage!$F$54</f>
        <v>0</v>
      </c>
      <c r="F138" s="54" t="n">
        <f aca="false">Conso_energie_usage!$G$54</f>
        <v>0</v>
      </c>
      <c r="G138" s="54" t="n">
        <f aca="false">Conso_energie_usage!$H$54</f>
        <v>0</v>
      </c>
      <c r="H138" s="54" t="n">
        <f aca="false">Conso_energie_usage!$I$54</f>
        <v>0</v>
      </c>
    </row>
    <row r="139" customFormat="false" ht="13.4" hidden="false" customHeight="false" outlineLevel="0" collapsed="false">
      <c r="A139" s="54" t="str">
        <f aca="false">Conso_energie_usage!$B$55</f>
        <v>Ventilation</v>
      </c>
      <c r="B139" s="54" t="str">
        <f aca="false">Conso_energie_usage!$C$55</f>
        <v>Urbain</v>
      </c>
      <c r="C139" s="54" t="n">
        <f aca="false">Conso_energie_usage!$D$55</f>
        <v>0</v>
      </c>
      <c r="D139" s="54" t="n">
        <f aca="false">Conso_energie_usage!$E$55</f>
        <v>0</v>
      </c>
      <c r="E139" s="54" t="n">
        <f aca="false">Conso_energie_usage!$F$55</f>
        <v>0</v>
      </c>
      <c r="F139" s="54" t="n">
        <f aca="false">Conso_energie_usage!$G$55</f>
        <v>0</v>
      </c>
      <c r="G139" s="54" t="n">
        <f aca="false">Conso_energie_usage!$H$55</f>
        <v>0</v>
      </c>
      <c r="H139" s="54" t="n">
        <f aca="false">Conso_energie_usage!$I$55</f>
        <v>0</v>
      </c>
    </row>
    <row r="140" customFormat="false" ht="13.4" hidden="false" customHeight="false" outlineLevel="0" collapsed="false">
      <c r="A140" s="54" t="str">
        <f aca="false">Conso_energie_usage!$B$56</f>
        <v>Ventilation</v>
      </c>
      <c r="B140" s="54" t="str">
        <f aca="false">Conso_energie_usage!$C$56</f>
        <v>Autres</v>
      </c>
      <c r="C140" s="54" t="n">
        <f aca="false">Conso_energie_usage!$D$56</f>
        <v>0</v>
      </c>
      <c r="D140" s="54" t="n">
        <f aca="false">Conso_energie_usage!$E$56</f>
        <v>0</v>
      </c>
      <c r="E140" s="54" t="n">
        <f aca="false">Conso_energie_usage!$F$56</f>
        <v>0</v>
      </c>
      <c r="F140" s="54" t="n">
        <f aca="false">Conso_energie_usage!$G$56</f>
        <v>0</v>
      </c>
      <c r="G140" s="54" t="n">
        <f aca="false">Conso_energie_usage!$H$56</f>
        <v>0</v>
      </c>
      <c r="H140" s="54" t="n">
        <f aca="false">Conso_energie_usage!$I$56</f>
        <v>0</v>
      </c>
    </row>
    <row r="141" customFormat="false" ht="12.8" hidden="false" customHeight="false" outlineLevel="0" collapsed="false">
      <c r="C141" s="0" t="n">
        <f aca="false">SUM(C86:C140)</f>
        <v>225.21373085553</v>
      </c>
      <c r="D141" s="0" t="n">
        <f aca="false">SUM(D86:D140)</f>
        <v>223.258929557159</v>
      </c>
      <c r="E141" s="0" t="n">
        <f aca="false">SUM(E86:E140)</f>
        <v>208.581489584228</v>
      </c>
      <c r="F141" s="0" t="n">
        <f aca="false">SUM(F86:F140)</f>
        <v>187.367806541265</v>
      </c>
      <c r="G141" s="0" t="n">
        <f aca="false">SUM(G86:G140)</f>
        <v>166.500686671402</v>
      </c>
      <c r="H141" s="0" t="n">
        <f aca="false">SUM(H86:H140)</f>
        <v>0</v>
      </c>
    </row>
    <row r="144" customFormat="false" ht="12.8" hidden="false" customHeight="false" outlineLevel="0" collapsed="false">
      <c r="A144" s="55" t="s">
        <v>140</v>
      </c>
    </row>
    <row r="145" customFormat="false" ht="12.8" hidden="false" customHeight="false" outlineLevel="0" collapsed="false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r="146" customFormat="false" ht="12.8" hidden="false" customHeight="false" outlineLevel="0" collapsed="false">
      <c r="A146" s="0" t="str">
        <f aca="false">Conso_chauff_syst_energie!$B$29</f>
        <v>PAC/DRV/Rooftop</v>
      </c>
      <c r="C146" s="13" t="n">
        <f aca="false">Conso_chauff_syst_energie!$D$29</f>
        <v>4.1637964998982</v>
      </c>
      <c r="D146" s="13" t="n">
        <f aca="false">Conso_chauff_syst_energie!$E$29</f>
        <v>5.2870368800138</v>
      </c>
      <c r="E146" s="13" t="n">
        <f aca="false">Conso_chauff_syst_energie!$F$29</f>
        <v>6.0948633119056</v>
      </c>
      <c r="F146" s="13" t="n">
        <f aca="false">Conso_chauff_syst_energie!$G$29</f>
        <v>7.4173834627671</v>
      </c>
      <c r="G146" s="13" t="n">
        <f aca="false">Conso_chauff_syst_energie!$H$29</f>
        <v>9.1106935094465</v>
      </c>
      <c r="H146" s="14" t="n">
        <f aca="false">Conso_chauff_syst_energie!$I$29</f>
        <v>0</v>
      </c>
    </row>
    <row r="147" customFormat="false" ht="12.8" hidden="false" customHeight="false" outlineLevel="0" collapsed="false">
      <c r="A147" s="0" t="str">
        <f aca="false">Conso_chauff_syst_energie!$B$30</f>
        <v>Electrique Joule</v>
      </c>
      <c r="C147" s="13" t="n">
        <f aca="false">Conso_chauff_syst_energie!$D$30</f>
        <v>13.8826567131125</v>
      </c>
      <c r="D147" s="13" t="n">
        <f aca="false">Conso_chauff_syst_energie!$E$30</f>
        <v>12.5519328150197</v>
      </c>
      <c r="E147" s="13" t="n">
        <f aca="false">Conso_chauff_syst_energie!$F$30</f>
        <v>10.3669748239406</v>
      </c>
      <c r="F147" s="13" t="n">
        <f aca="false">Conso_chauff_syst_energie!$G$30</f>
        <v>8.9385424297271</v>
      </c>
      <c r="G147" s="13" t="n">
        <f aca="false">Conso_chauff_syst_energie!$H$30</f>
        <v>7.8788691988877</v>
      </c>
      <c r="H147" s="13" t="n">
        <f aca="false">Conso_chauff_syst_energie!$I$30</f>
        <v>0</v>
      </c>
    </row>
    <row r="148" customFormat="false" ht="12.8" hidden="false" customHeight="false" outlineLevel="0" collapsed="false">
      <c r="A148" s="0" t="str">
        <f aca="false">Conso_chauff_syst_energie!$B$31</f>
        <v>Electricité</v>
      </c>
      <c r="C148" s="13" t="n">
        <f aca="false">Conso_chauff_syst_energie!$D$31</f>
        <v>18.0464532130107</v>
      </c>
      <c r="D148" s="13" t="n">
        <f aca="false">Conso_chauff_syst_energie!$E$31</f>
        <v>17.8389696950335</v>
      </c>
      <c r="E148" s="13" t="n">
        <f aca="false">Conso_chauff_syst_energie!$F$31</f>
        <v>16.4618381358462</v>
      </c>
      <c r="F148" s="13" t="n">
        <f aca="false">Conso_chauff_syst_energie!$G$31</f>
        <v>16.3559258924942</v>
      </c>
      <c r="G148" s="13" t="n">
        <f aca="false">Conso_chauff_syst_energie!$H$31</f>
        <v>16.9895627083342</v>
      </c>
      <c r="H148" s="13" t="n">
        <f aca="false">Conso_chauff_syst_energie!$I$31</f>
        <v>0</v>
      </c>
    </row>
    <row r="150" customFormat="false" ht="12.8" hidden="false" customHeight="false" outlineLevel="0" collapsed="false">
      <c r="A150" s="0" t="str">
        <f aca="false">Conso_chauff_syst_energie!$B$33</f>
        <v>Chaleur environnement</v>
      </c>
      <c r="C150" s="17" t="n">
        <f aca="false">Conso_chauff_syst_energie!$D$33</f>
        <v>8.9536835766572</v>
      </c>
      <c r="D150" s="17" t="n">
        <f aca="false">Conso_chauff_syst_energie!$E$33</f>
        <v>9.9588900804732</v>
      </c>
      <c r="E150" s="17" t="n">
        <f aca="false">Conso_chauff_syst_energie!$F$33</f>
        <v>12.6033055308008</v>
      </c>
      <c r="F150" s="17" t="n">
        <f aca="false">Conso_chauff_syst_energie!$G$33</f>
        <v>15.6572021501233</v>
      </c>
      <c r="G150" s="17" t="n">
        <f aca="false">Conso_chauff_syst_energie!$H$33</f>
        <v>16.2962206227303</v>
      </c>
      <c r="H150" s="17" t="e">
        <f aca="false">Conso_chauff_syst_energie!$I$33</f>
        <v>#DIV/0!</v>
      </c>
    </row>
    <row r="155" customFormat="false" ht="12.8" hidden="false" customHeight="false" outlineLevel="0" collapsed="false">
      <c r="A155" s="56" t="s">
        <v>141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r="156" customFormat="false" ht="12.8" hidden="false" customHeight="false" outlineLevel="0" collapsed="false">
      <c r="B156" s="0" t="str">
        <f aca="false">RDT_ECS!$E$47</f>
        <v>CONSO CET</v>
      </c>
      <c r="C156" s="17" t="n">
        <f aca="false">RDT_ECS!$F$47</f>
        <v>0.478870228666206</v>
      </c>
      <c r="D156" s="17" t="n">
        <f aca="false">RDT_ECS!$G$47</f>
        <v>1.20316398117476</v>
      </c>
      <c r="E156" s="17" t="n">
        <f aca="false">RDT_ECS!$H$47</f>
        <v>2.10175496073953</v>
      </c>
      <c r="F156" s="17" t="n">
        <f aca="false">RDT_ECS!$I$47</f>
        <v>3.31013976418112</v>
      </c>
      <c r="G156" s="17" t="n">
        <f aca="false">RDT_ECS!$J$47</f>
        <v>1.86782254691405</v>
      </c>
      <c r="H156" s="17" t="n">
        <f aca="false">RDT_ECS!$K$47</f>
        <v>1.86782254691405</v>
      </c>
    </row>
    <row r="157" customFormat="false" ht="12.8" hidden="false" customHeight="false" outlineLevel="0" collapsed="false">
      <c r="B157" s="0" t="str">
        <f aca="false">RDT_ECS!$E$48</f>
        <v>CONSO ECS classique</v>
      </c>
      <c r="C157" s="17" t="n">
        <f aca="false">RDT_ECS!$F$48</f>
        <v>7.5023002491039</v>
      </c>
      <c r="D157" s="17" t="n">
        <f aca="false">RDT_ECS!$G$48</f>
        <v>7.70916180530494</v>
      </c>
      <c r="E157" s="17" t="n">
        <f aca="false">RDT_ECS!$H$48</f>
        <v>6.65555737567517</v>
      </c>
      <c r="F157" s="17" t="n">
        <f aca="false">RDT_ECS!$I$48</f>
        <v>4.96520964627168</v>
      </c>
      <c r="G157" s="17" t="n">
        <f aca="false">RDT_ECS!$J$48</f>
        <v>1.86782254691405</v>
      </c>
      <c r="H157" s="17" t="n">
        <f aca="false">RDT_ECS!$K$48</f>
        <v>0.0596016532689676</v>
      </c>
    </row>
    <row r="159" customFormat="false" ht="12.8" hidden="false" customHeight="false" outlineLevel="0" collapsed="false">
      <c r="B159" s="0" t="str">
        <f aca="false">RDT_ECS!$E$50</f>
        <v>Chaleur environnement</v>
      </c>
      <c r="C159" s="17" t="n">
        <f aca="false">RDT_ECS!$F$50</f>
        <v>0.718305342999309</v>
      </c>
      <c r="D159" s="17" t="n">
        <f aca="false">RDT_ECS!$G$50</f>
        <v>1.80474597176214</v>
      </c>
      <c r="E159" s="17" t="n">
        <f aca="false">RDT_ECS!$H$50</f>
        <v>3.15263244110929</v>
      </c>
      <c r="F159" s="17" t="n">
        <f aca="false">RDT_ECS!$I$50</f>
        <v>4.96520964627168</v>
      </c>
      <c r="G159" s="17" t="n">
        <f aca="false">RDT_ECS!$J$50</f>
        <v>2.80173382037107</v>
      </c>
      <c r="H159" s="17" t="n">
        <f aca="false">RDT_ECS!$K$50</f>
        <v>2.80173382037107</v>
      </c>
    </row>
    <row r="162" customFormat="false" ht="12.8" hidden="false" customHeight="false" outlineLevel="0" collapsed="false">
      <c r="A162" s="55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r="163" customFormat="false" ht="12.8" hidden="false" customHeight="false" outlineLevel="0" collapsed="false">
      <c r="B163" s="0" t="str">
        <f aca="false">RDT_CLIM!$A$11</f>
        <v>Conso climatisation PAC/DRV/Rooftop</v>
      </c>
      <c r="C163" s="0" t="n">
        <f aca="false">RDT_CLIM!$B$11</f>
        <v>5.4238186881371</v>
      </c>
      <c r="D163" s="0" t="n">
        <f aca="false">RDT_CLIM!$C$11</f>
        <v>5.4238186881371</v>
      </c>
      <c r="E163" s="0" t="n">
        <f aca="false">RDT_CLIM!$D$11</f>
        <v>6.1483016115113</v>
      </c>
      <c r="F163" s="0" t="n">
        <f aca="false">RDT_CLIM!$E$11</f>
        <v>6.0012537271496</v>
      </c>
      <c r="G163" s="0" t="n">
        <f aca="false">RDT_CLIM!$F$11</f>
        <v>6.0868497728583</v>
      </c>
      <c r="H163" s="0" t="n">
        <f aca="false">RDT_CLIM!$G$11</f>
        <v>6.6131701342645</v>
      </c>
    </row>
    <row r="164" customFormat="false" ht="12.8" hidden="false" customHeight="false" outlineLevel="0" collapsed="false">
      <c r="B164" s="0" t="str">
        <f aca="false">RDT_CLIM!$A$12</f>
        <v>RDT climatisation</v>
      </c>
      <c r="C164" s="0" t="n">
        <f aca="false">RDT_CLIM!$B$12</f>
        <v>3.05790913979661</v>
      </c>
      <c r="D164" s="0" t="n">
        <f aca="false">RDT_CLIM!$C$12</f>
        <v>3.20209413418073</v>
      </c>
      <c r="E164" s="0" t="n">
        <f aca="false">RDT_CLIM!$D$12</f>
        <v>3.47487450979062</v>
      </c>
      <c r="F164" s="0" t="n">
        <f aca="false">RDT_CLIM!$E$12</f>
        <v>3.47487450979062</v>
      </c>
      <c r="G164" s="0" t="n">
        <f aca="false">RDT_CLIM!$F$12</f>
        <v>4.08534569128209</v>
      </c>
      <c r="H164" s="0" t="n">
        <f aca="false">RDT_CLIM!$G$12</f>
        <v>4.71008352888066</v>
      </c>
    </row>
    <row r="165" customFormat="false" ht="12.8" hidden="false" customHeight="false" outlineLevel="0" collapsed="false">
      <c r="B165" s="0" t="str">
        <f aca="false">RDT_CLIM!$A$13</f>
        <v>Chaleur environnement</v>
      </c>
      <c r="C165" s="0" t="n">
        <f aca="false">RDT_CLIM!$B$13</f>
        <v>11.161726050917</v>
      </c>
      <c r="D165" s="0" t="n">
        <f aca="false">RDT_CLIM!$C$13</f>
        <v>11.9437593180065</v>
      </c>
      <c r="E165" s="0" t="n">
        <f aca="false">RDT_CLIM!$D$13</f>
        <v>15.2162749368339</v>
      </c>
      <c r="F165" s="0" t="n">
        <f aca="false">RDT_CLIM!$E$13</f>
        <v>14.8523498761085</v>
      </c>
      <c r="G165" s="0" t="n">
        <f aca="false">RDT_CLIM!$F$13</f>
        <v>18.7800357201697</v>
      </c>
      <c r="H165" s="0" t="n">
        <f aca="false">RDT_CLIM!$G$13</f>
        <v>24.5354135888202</v>
      </c>
    </row>
    <row r="167" customFormat="false" ht="12.8" hidden="false" customHeight="false" outlineLevel="0" collapsed="false">
      <c r="B167" s="0" t="s">
        <v>142</v>
      </c>
      <c r="C167" s="0" t="n">
        <f aca="false">$C$150+$C$159+$C$165</f>
        <v>20.8337149705735</v>
      </c>
      <c r="D167" s="0" t="n">
        <f aca="false">$D$150+$D$159+$D$165</f>
        <v>23.7073953702419</v>
      </c>
      <c r="E167" s="0" t="n">
        <f aca="false">$E$150+$E$159+$E$165</f>
        <v>30.972212908744</v>
      </c>
      <c r="F167" s="0" t="n">
        <f aca="false">$F$150+$F$159+$F$165</f>
        <v>35.4747616725035</v>
      </c>
      <c r="G167" s="0" t="n">
        <f aca="false">$G$150+$G$159+$G$165</f>
        <v>37.8779901632711</v>
      </c>
      <c r="H167" s="0" t="e">
        <f aca="false">$H$150+$H$159+$H$165</f>
        <v>#DIV/0!</v>
      </c>
    </row>
    <row r="169" customFormat="false" ht="12.8" hidden="false" customHeight="false" outlineLevel="0" collapsed="false">
      <c r="B169" s="0" t="s">
        <v>119</v>
      </c>
      <c r="C169" s="0" t="n">
        <f aca="false">C167+C141</f>
        <v>246.047445826103</v>
      </c>
      <c r="D169" s="0" t="n">
        <f aca="false">D167+D141</f>
        <v>246.966324927401</v>
      </c>
      <c r="E169" s="0" t="n">
        <f aca="false">E167+E141</f>
        <v>239.553702492972</v>
      </c>
      <c r="F169" s="0" t="n">
        <f aca="false">F167+F141</f>
        <v>222.842568213768</v>
      </c>
      <c r="G169" s="0" t="n">
        <f aca="false">G167+G141</f>
        <v>204.378676834673</v>
      </c>
      <c r="H169" s="0" t="e">
        <f aca="false">H167+H141</f>
        <v>#DIV/0!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2018-06-01T13:52:23Z</dcterms:modified>
  <cp:revision>41</cp:revision>
</cp:coreProperties>
</file>