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<sst xmlns="http://schemas.openxmlformats.org/spreadsheetml/2006/main" count="2714" uniqueCount="142">
  <si>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</si>
  <si>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</si>
  <si>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</si>
  <si>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</si>
  <si>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</si>
  <si>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</si>
  <si>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</si>
  <si>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</si>
  <si>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</si>
  <si>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</si>
  <si>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</si>
  <si>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AME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</si>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</sst>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XLConnect.Header" xfId="20" builtinId="54" customBuiltin="true"/>
    <cellStyle name="Excel Built-in XLConnect.String" xfId="21" builtinId="54" customBuiltin="true"/>
    <cellStyle name="Excel Built-in XLConnect.Numeric" xfId="22" builtinId="54" customBuiltin="true"/>
    <cellStyle name="Excel Built-in Excel Built-in Excel Built-in Excel Built-in Excel Built-in Excel Built-in Excel Built-in Excel Built-in Excel Built-in Excel Built-in Excel Built-in Excel Built-in XLConnect.String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TableStyleLight1" xfId="24" builtinId="54" customBuiltin="true"/>
    <cellStyle name="Excel Built-in Excel Built-in Excel Built-in Excel Built-in Excel Built-in Excel Built-in Excel Built-in Excel Built-in Excel Built-in Excel Built-in Excel Built-in Excel Built-in XLConnect.Header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XLConnect.Numeric" xfId="26" builtinId="54" customBuiltin="true"/>
    <cellStyle name="Excel Built-in Excel Built-in Excel Built-in Excel Built-in Excel Built-in Excel Built-in Excel Built-in Excel Built-in Excel Built-in Excel Built-in Excel Built-in Excel Built-in XLConnect.Numeric" xfId="27" builtinId="54" customBuiltin="true"/>
    <cellStyle name="Excel Built-in Excel Built-in Excel Built-in Excel Built-in Excel Built-in Excel Built-in Excel Built-in Excel Built-in XLConnect.Header" xfId="28" builtinId="54" customBuiltin="true"/>
    <cellStyle name="Excel Built-in Excel Built-in Excel Built-in Excel Built-in Excel Built-in Excel Built-in Excel Built-in Excel Built-in XLConnect.String" xfId="29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366120</xdr:colOff>
      <xdr:row>28</xdr:row>
      <xdr:rowOff>27360</xdr:rowOff>
    </xdr:from>
    <xdr:to>
      <xdr:col>8</xdr:col>
      <xdr:colOff>366120</xdr:colOff>
      <xdr:row>30</xdr:row>
      <xdr:rowOff>27000</xdr:rowOff>
    </xdr:to>
    <xdr:sp>
      <xdr:nvSpPr>
        <xdr:cNvPr id="0" name="Line 1"/>
        <xdr:cNvSpPr/>
      </xdr:nvSpPr>
      <xdr:spPr>
        <a:xfrm>
          <a:off x="8598600" y="8757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8</xdr:col>
      <xdr:colOff>366120</xdr:colOff>
      <xdr:row>32</xdr:row>
      <xdr:rowOff>27000</xdr:rowOff>
    </xdr:to>
    <xdr:sp>
      <xdr:nvSpPr>
        <xdr:cNvPr id="1" name="Line 1"/>
        <xdr:cNvSpPr/>
      </xdr:nvSpPr>
      <xdr:spPr>
        <a:xfrm>
          <a:off x="8598600" y="8757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28</xdr:col>
      <xdr:colOff>365760</xdr:colOff>
      <xdr:row>28</xdr:row>
      <xdr:rowOff>27360</xdr:rowOff>
    </xdr:to>
    <xdr:sp>
      <xdr:nvSpPr>
        <xdr:cNvPr id="2" name="Line 1"/>
        <xdr:cNvSpPr/>
      </xdr:nvSpPr>
      <xdr:spPr>
        <a:xfrm>
          <a:off x="8598600" y="8757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26</xdr:row>
      <xdr:rowOff>7560</xdr:rowOff>
    </xdr:from>
    <xdr:to>
      <xdr:col>8</xdr:col>
      <xdr:colOff>726120</xdr:colOff>
      <xdr:row>28</xdr:row>
      <xdr:rowOff>27360</xdr:rowOff>
    </xdr:to>
    <xdr:sp>
      <xdr:nvSpPr>
        <xdr:cNvPr id="3" name="Line 1"/>
        <xdr:cNvSpPr/>
      </xdr:nvSpPr>
      <xdr:spPr>
        <a:xfrm flipV="1">
          <a:off x="8598600" y="8397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30</xdr:row>
      <xdr:rowOff>27000</xdr:rowOff>
    </xdr:from>
    <xdr:to>
      <xdr:col>28</xdr:col>
      <xdr:colOff>365760</xdr:colOff>
      <xdr:row>30</xdr:row>
      <xdr:rowOff>27000</xdr:rowOff>
    </xdr:to>
    <xdr:sp>
      <xdr:nvSpPr>
        <xdr:cNvPr id="4" name="Line 1"/>
        <xdr:cNvSpPr/>
      </xdr:nvSpPr>
      <xdr:spPr>
        <a:xfrm>
          <a:off x="8598600" y="9082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27</xdr:row>
      <xdr:rowOff>170640</xdr:rowOff>
    </xdr:from>
    <xdr:to>
      <xdr:col>8</xdr:col>
      <xdr:colOff>726120</xdr:colOff>
      <xdr:row>30</xdr:row>
      <xdr:rowOff>27000</xdr:rowOff>
    </xdr:to>
    <xdr:sp>
      <xdr:nvSpPr>
        <xdr:cNvPr id="5" name="Line 1"/>
        <xdr:cNvSpPr/>
      </xdr:nvSpPr>
      <xdr:spPr>
        <a:xfrm flipV="1">
          <a:off x="8598600" y="8722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29</xdr:row>
      <xdr:rowOff>154800</xdr:rowOff>
    </xdr:from>
    <xdr:to>
      <xdr:col>8</xdr:col>
      <xdr:colOff>726120</xdr:colOff>
      <xdr:row>32</xdr:row>
      <xdr:rowOff>27000</xdr:rowOff>
    </xdr:to>
    <xdr:sp>
      <xdr:nvSpPr>
        <xdr:cNvPr id="6" name="Line 1"/>
        <xdr:cNvSpPr/>
      </xdr:nvSpPr>
      <xdr:spPr>
        <a:xfrm flipV="1">
          <a:off x="8598600" y="9047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28</xdr:col>
      <xdr:colOff>365760</xdr:colOff>
      <xdr:row>32</xdr:row>
      <xdr:rowOff>27000</xdr:rowOff>
    </xdr:to>
    <xdr:sp>
      <xdr:nvSpPr>
        <xdr:cNvPr id="7" name="Line 1"/>
        <xdr:cNvSpPr/>
      </xdr:nvSpPr>
      <xdr:spPr>
        <a:xfrm flipH="1">
          <a:off x="8598600" y="8757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6.8984198665024</v>
      </c>
      <c r="F2" s="3" t="n">
        <v>7.3948531814819</v>
      </c>
      <c r="G2" s="3" t="n">
        <v>7.85338670931</v>
      </c>
      <c r="H2" s="3" t="n">
        <v>8.3068680413805</v>
      </c>
      <c r="I2" s="3" t="n">
        <v>9.6713140606611</v>
      </c>
      <c r="K2" s="4" t="s">
        <v>12</v>
      </c>
      <c r="L2" s="0" t="n">
        <f aca="false">SUMIFS($I2:$I56,$B2:$B56,K$2)/SUMIFS($E2:$E56,$B2:$B56,K$2)</f>
        <v>1.17842379489161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3.481471944258</v>
      </c>
      <c r="F3" s="3" t="n">
        <v>3.8161294364963</v>
      </c>
      <c r="G3" s="3" t="n">
        <v>4.1090341880145</v>
      </c>
      <c r="H3" s="3" t="n">
        <v>4.3895320102473</v>
      </c>
      <c r="I3" s="3" t="n">
        <v>5.3038553736519</v>
      </c>
      <c r="K3" s="4" t="s">
        <v>15</v>
      </c>
      <c r="L3" s="0" t="n">
        <f aca="false">SUMIFS($I2:$I56,$B2:$B56,K$3)/SUMIFS($E2:$E56,$B2:$B56,K$3)</f>
        <v>0.930136823742567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4.1787884661846</v>
      </c>
      <c r="F4" s="3" t="n">
        <v>3.7963466092323</v>
      </c>
      <c r="G4" s="3" t="n">
        <v>3.4356347114737</v>
      </c>
      <c r="H4" s="3" t="n">
        <v>3.1168664478272</v>
      </c>
      <c r="I4" s="3" t="n">
        <v>2.265432290472</v>
      </c>
      <c r="K4" s="4" t="s">
        <v>17</v>
      </c>
      <c r="L4" s="0" t="n">
        <f aca="false">SUMIFS($I2:$I56,$B2:$B56,K$4)/SUMIFS($E2:$E56,$B2:$B56,K$4)</f>
        <v>1.38695998606659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SUMIFS(I2:I56,B2:B56,$K5)/SUMIFS(E2:E56,B2:B56,$K5)</f>
        <v>0.45326842336195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1.5703978303414</v>
      </c>
      <c r="F6" s="3" t="n">
        <v>1.6073659653987</v>
      </c>
      <c r="G6" s="3" t="n">
        <v>1.6346530405814</v>
      </c>
      <c r="H6" s="3" t="n">
        <v>1.66376285514</v>
      </c>
      <c r="I6" s="3" t="n">
        <v>1.7662877065066</v>
      </c>
      <c r="K6" s="4" t="s">
        <v>21</v>
      </c>
      <c r="L6" s="0" t="n">
        <f aca="false">SUMIFS($I2:$I56,$B2:$B56,K$6)/SUMIFS($E2:$E56,$B2:$B56,K$6)</f>
        <v>1.10428609771326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5.7011596027846</v>
      </c>
      <c r="F7" s="3" t="n">
        <v>5.8995113656035</v>
      </c>
      <c r="G7" s="3" t="n">
        <v>6.1026150696159</v>
      </c>
      <c r="H7" s="3" t="n">
        <v>6.1910588921133</v>
      </c>
      <c r="I7" s="3" t="n">
        <v>5.3028584845835</v>
      </c>
      <c r="K7" s="4" t="s">
        <v>22</v>
      </c>
      <c r="L7" s="0" t="n">
        <f aca="false">SUMIFS($I2:$I56,$B2:$B56,K$7)/SUMIFS($E2:$E56,$B2:$B56,K$7)</f>
        <v>1.27326319670279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SUMIFS($I2:$I56,$B2:$B56,K$8)/SUMIFS($E2:$E56,$B2:$B56,K$8)</f>
        <v>0.88910867130838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SUMIFS($I2:$I56,$B2:$B56,K$9)/SUMIFS($E2:$E56,$B2:$B56,K$9)</f>
        <v>0.944421277072524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SUMIFS($I2:$I56,$B2:$B56,K$10)/SUMIFS($E2:$E56,$B2:$B56,K$10)</f>
        <v>0.931694226959418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SUMIFS($I2:$I56,$B2:$B56,K$11)/SUMIFS($E2:$E56,$B2:$B56,K$11)</f>
        <v>1.14331237011375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10.5406311635795</v>
      </c>
      <c r="F12" s="3" t="n">
        <v>11.4746915545729</v>
      </c>
      <c r="G12" s="3" t="n">
        <v>12.4444840939986</v>
      </c>
      <c r="H12" s="3" t="n">
        <v>13.4984047460227</v>
      </c>
      <c r="I12" s="3" t="n">
        <v>14.6194336517713</v>
      </c>
      <c r="K12" s="4" t="s">
        <v>27</v>
      </c>
      <c r="L12" s="0" t="n">
        <f aca="false">SUMIFS($I2:$I56,$B2:$B56,K$12)/SUMIFS($E2:$E56,$B2:$B56,K$12)</f>
        <v>1.25571521433978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18.0965107943141</v>
      </c>
      <c r="F17" s="3" t="n">
        <v>17.3049859172436</v>
      </c>
      <c r="G17" s="3" t="n">
        <v>17.48284747249</v>
      </c>
      <c r="H17" s="3" t="n">
        <v>18.1071551055995</v>
      </c>
      <c r="I17" s="3" t="n">
        <v>18.8534850969051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55.4255872296283</v>
      </c>
      <c r="F18" s="3" t="n">
        <v>49.911662527433</v>
      </c>
      <c r="G18" s="3" t="n">
        <v>44.7590357676977</v>
      </c>
      <c r="H18" s="3" t="n">
        <v>38.1424098540179</v>
      </c>
      <c r="I18" s="3" t="n">
        <v>19.9594866141051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21.1483178398832</v>
      </c>
      <c r="F19" s="3" t="n">
        <v>14.2954717477825</v>
      </c>
      <c r="G19" s="3" t="n">
        <v>8.7741407523523</v>
      </c>
      <c r="H19" s="3" t="n">
        <v>3.6275786456235</v>
      </c>
      <c r="I19" s="3" t="n">
        <v>0.0189170410628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5.9922820320044</v>
      </c>
      <c r="F20" s="3" t="n">
        <v>4.2141690697938</v>
      </c>
      <c r="G20" s="3" t="n">
        <v>2.7344413623565</v>
      </c>
      <c r="H20" s="3" t="n">
        <v>1.5001137623891</v>
      </c>
      <c r="I20" s="3" t="n">
        <v>1.3136410231627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4.4868706728378</v>
      </c>
      <c r="F21" s="3" t="n">
        <v>4.8837320541822</v>
      </c>
      <c r="G21" s="3" t="n">
        <v>5.5915609608204</v>
      </c>
      <c r="H21" s="3" t="n">
        <v>6.4203056743298</v>
      </c>
      <c r="I21" s="3" t="n">
        <v>7.5154493870736</v>
      </c>
      <c r="J21" s="0" t="n">
        <f aca="false">SUM($E$17:$E$21)</f>
        <v>105.149568568668</v>
      </c>
      <c r="K21" s="0" t="n">
        <f aca="false">SUM($I$17:$I$21)</f>
        <v>47.6609791623093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5.912433530855</v>
      </c>
      <c r="F22" s="3" t="n">
        <v>6.147951032054</v>
      </c>
      <c r="G22" s="3" t="n">
        <v>6.0230248517997</v>
      </c>
      <c r="H22" s="3" t="n">
        <v>6.13193533118</v>
      </c>
      <c r="I22" s="3" t="n">
        <v>6.5290181517769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9.0041787201817</v>
      </c>
      <c r="F27" s="3" t="n">
        <v>10.7085170659711</v>
      </c>
      <c r="G27" s="3" t="n">
        <v>12.0400213420841</v>
      </c>
      <c r="H27" s="3" t="n">
        <v>13.2440202339879</v>
      </c>
      <c r="I27" s="3" t="n">
        <v>16.7073051623742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4.1066676403114</v>
      </c>
      <c r="F28" s="3" t="n">
        <v>3.6061200897653</v>
      </c>
      <c r="G28" s="3" t="n">
        <v>3.0895337666709</v>
      </c>
      <c r="H28" s="3" t="n">
        <v>2.6528375160776</v>
      </c>
      <c r="I28" s="3" t="n">
        <v>1.6539925264936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0.1004163651616</v>
      </c>
      <c r="F29" s="3" t="n">
        <v>0.0799836419083</v>
      </c>
      <c r="G29" s="3" t="n">
        <v>0.06370876293</v>
      </c>
      <c r="H29" s="3" t="n">
        <v>0.0507445521532</v>
      </c>
      <c r="I29" s="3" t="n">
        <v>0.0204802231771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1.6949461552608</v>
      </c>
      <c r="F31" s="3" t="n">
        <v>1.4526291419409</v>
      </c>
      <c r="G31" s="3" t="n">
        <v>1.2239575527206</v>
      </c>
      <c r="H31" s="3" t="n">
        <v>1.0340585947178</v>
      </c>
      <c r="I31" s="3" t="n">
        <v>0.5977492583891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24.939330587497</v>
      </c>
      <c r="F32" s="3" t="n">
        <v>24.580726954441</v>
      </c>
      <c r="G32" s="3" t="n">
        <v>24.1913501842349</v>
      </c>
      <c r="H32" s="3" t="n">
        <v>23.7984646699361</v>
      </c>
      <c r="I32" s="3" t="n">
        <v>22.1737750819699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6.4965307192591</v>
      </c>
      <c r="F37" s="3" t="n">
        <v>6.5712479667038</v>
      </c>
      <c r="G37" s="3" t="n">
        <v>6.319999007699</v>
      </c>
      <c r="H37" s="3" t="n">
        <v>6.1282988939508</v>
      </c>
      <c r="I37" s="3" t="n">
        <v>5.9894902469176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10.9431235878273</v>
      </c>
      <c r="F38" s="3" t="n">
        <v>11.5404002181769</v>
      </c>
      <c r="G38" s="3" t="n">
        <v>11.8358981125207</v>
      </c>
      <c r="H38" s="3" t="n">
        <v>11.9659039597582</v>
      </c>
      <c r="I38" s="3" t="n">
        <v>12.8121844923073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2.7105951154558</v>
      </c>
      <c r="F39" s="3" t="n">
        <v>1.8179974031327</v>
      </c>
      <c r="G39" s="3" t="n">
        <v>1.0247597685488</v>
      </c>
      <c r="H39" s="3" t="n">
        <v>0.803245292076</v>
      </c>
      <c r="I39" s="3" t="n">
        <v>0.4416209869471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1.2977428943203</v>
      </c>
      <c r="F40" s="3" t="n">
        <v>1.3556747261482</v>
      </c>
      <c r="G40" s="3" t="n">
        <v>1.370700016995</v>
      </c>
      <c r="H40" s="3" t="n">
        <v>1.3664159015517</v>
      </c>
      <c r="I40" s="3" t="n">
        <v>1.4480208807559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0.6205320037124</v>
      </c>
      <c r="F41" s="3" t="n">
        <v>0.4858650394373</v>
      </c>
      <c r="G41" s="3" t="n">
        <v>0.3536615111397</v>
      </c>
      <c r="H41" s="3" t="n">
        <v>0.289184283715</v>
      </c>
      <c r="I41" s="3" t="n">
        <v>0.1506673150155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7.6079967945821</v>
      </c>
      <c r="F42" s="3" t="n">
        <v>7.4067835931871</v>
      </c>
      <c r="G42" s="3" t="n">
        <v>7.1890424054996</v>
      </c>
      <c r="H42" s="3" t="n">
        <v>6.9860673583702</v>
      </c>
      <c r="I42" s="3" t="n">
        <v>7.0883266922379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4.2312852254309</v>
      </c>
      <c r="F47" s="3" t="n">
        <v>4.3512072273518</v>
      </c>
      <c r="G47" s="3" t="n">
        <v>4.4304949745547</v>
      </c>
      <c r="H47" s="3" t="n">
        <v>4.5147605927102</v>
      </c>
      <c r="I47" s="3" t="n">
        <v>4.8376807397147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6.9634059933266</v>
      </c>
      <c r="F52" s="3" t="n">
        <v>7.2414477062691</v>
      </c>
      <c r="G52" s="3" t="n">
        <v>7.478163841248</v>
      </c>
      <c r="H52" s="3" t="n">
        <v>7.7398852155445</v>
      </c>
      <c r="I52" s="3" t="n">
        <v>8.744054849445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9.14805528790309</v>
      </c>
      <c r="E2" s="3" t="n">
        <v>9.37935714229405</v>
      </c>
      <c r="F2" s="3" t="n">
        <v>9.59204040864441</v>
      </c>
      <c r="G2" s="3" t="n">
        <v>9.85786062603574</v>
      </c>
      <c r="H2" s="3" t="n">
        <v>10.3625745673566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6.35914448856621</v>
      </c>
      <c r="E3" s="3" t="n">
        <v>5.92212487290383</v>
      </c>
      <c r="F3" s="3" t="n">
        <v>5.48525381211555</v>
      </c>
      <c r="G3" s="3" t="n">
        <v>4.91407423388659</v>
      </c>
      <c r="H3" s="3" t="n">
        <v>3.41612373229217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2.41944262998153</v>
      </c>
      <c r="E4" s="3" t="n">
        <v>1.71881336217161</v>
      </c>
      <c r="F4" s="3" t="n">
        <v>1.14344316382672</v>
      </c>
      <c r="G4" s="3" t="n">
        <v>0.653347802036105</v>
      </c>
      <c r="H4" s="3" t="n">
        <v>0.236152239179622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0.626829314387334</v>
      </c>
      <c r="E5" s="3" t="n">
        <v>0.47892036078607</v>
      </c>
      <c r="F5" s="3" t="n">
        <v>0.352978622472184</v>
      </c>
      <c r="G5" s="3" t="n">
        <v>0.246477185205572</v>
      </c>
      <c r="H5" s="3" t="n">
        <v>0.237460180904437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0.719926626152399</v>
      </c>
      <c r="E6" s="3" t="n">
        <v>0.7248144626792</v>
      </c>
      <c r="F6" s="3" t="n">
        <v>0.756993384803276</v>
      </c>
      <c r="G6" s="3" t="n">
        <v>0.808883182106844</v>
      </c>
      <c r="H6" s="3" t="n">
        <v>0.862437976524918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C$2/SUM(C2:C6)</f>
        <v>0.44209349673252</v>
      </c>
      <c r="D9" s="7" t="n">
        <f aca="false">D$2/SUM(D2:D6)</f>
        <v>0.474646718923418</v>
      </c>
      <c r="E9" s="7" t="n">
        <f aca="false">E$2/SUM(E2:E6)</f>
        <v>0.514669754106555</v>
      </c>
      <c r="F9" s="7" t="n">
        <f aca="false">F$2/SUM(F2:F6)</f>
        <v>0.553470731737529</v>
      </c>
      <c r="G9" s="7" t="n">
        <f aca="false">G$2/SUM(G2:G6)</f>
        <v>0.598147815502554</v>
      </c>
      <c r="H9" s="7" t="n">
        <f aca="false">H$2/SUM(H2:H6)</f>
        <v>0.685593573244275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C$3/SUM(C2:C6)</f>
        <v>0.318628654408935</v>
      </c>
      <c r="D10" s="7" t="n">
        <f aca="false">D$3/SUM(D2:D6)</f>
        <v>0.329944121637436</v>
      </c>
      <c r="E10" s="7" t="n">
        <f aca="false">E$3/SUM(E2:E6)</f>
        <v>0.324962415428425</v>
      </c>
      <c r="F10" s="7" t="n">
        <f aca="false">F$3/SUM(F2:F6)</f>
        <v>0.316504863597287</v>
      </c>
      <c r="G10" s="7" t="n">
        <f aca="false">G$3/SUM(G2:G6)</f>
        <v>0.29817248181147</v>
      </c>
      <c r="H10" s="7" t="n">
        <f aca="false">H$3/SUM(H2:H6)</f>
        <v>0.226012605365908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C$4/SUM(C2:C6)</f>
        <v>0.164881545578479</v>
      </c>
      <c r="D11" s="7" t="n">
        <f aca="false">D$4/SUM(D2:D6)</f>
        <v>0.125532746556827</v>
      </c>
      <c r="E11" s="7" t="n">
        <f aca="false">E$4/SUM(E2:E6)</f>
        <v>0.0943157656802433</v>
      </c>
      <c r="F11" s="7" t="n">
        <f aca="false">F$4/SUM(F2:F6)</f>
        <v>0.0659778626467329</v>
      </c>
      <c r="G11" s="7" t="n">
        <f aca="false">G$4/SUM(G2:G6)</f>
        <v>0.0396433440658663</v>
      </c>
      <c r="H11" s="7" t="n">
        <f aca="false">H$4/SUM(H2:H6)</f>
        <v>0.0156239606708175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C$5/SUM(C2:C6)</f>
        <v>0.0403193411688035</v>
      </c>
      <c r="D12" s="7" t="n">
        <f aca="false">D$5/SUM(D2:D6)</f>
        <v>0.0325230300906021</v>
      </c>
      <c r="E12" s="7" t="n">
        <f aca="false">E$5/SUM(E2:E6)</f>
        <v>0.0262796075021942</v>
      </c>
      <c r="F12" s="7" t="n">
        <f aca="false">F$5/SUM(F2:F6)</f>
        <v>0.0203672345136622</v>
      </c>
      <c r="G12" s="7" t="n">
        <f aca="false">G$5/SUM(G2:G6)</f>
        <v>0.0149555563316195</v>
      </c>
      <c r="H12" s="7" t="n">
        <f aca="false">H$5/SUM(H2:H6)</f>
        <v>0.0157104948071832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C$6/SUM(C2:C6)</f>
        <v>0.0340769621112631</v>
      </c>
      <c r="D13" s="7" t="n">
        <f aca="false">D$6/SUM(D2:D6)</f>
        <v>0.0373533827917178</v>
      </c>
      <c r="E13" s="7" t="n">
        <f aca="false">E$6/SUM(E2:E6)</f>
        <v>0.0397724572825829</v>
      </c>
      <c r="F13" s="7" t="n">
        <f aca="false">F$6/SUM(F2:F6)</f>
        <v>0.0436793075047887</v>
      </c>
      <c r="G13" s="7" t="n">
        <f aca="false">G$6/SUM(G2:G6)</f>
        <v>0.0490808022884913</v>
      </c>
      <c r="H13" s="7" t="n">
        <f aca="false">H$6/SUM(H2:H6)</f>
        <v>0.0570593659118163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0.2119069473502</v>
      </c>
      <c r="G2" s="3" t="n">
        <v>0.2195735941068</v>
      </c>
      <c r="H2" s="3" t="n">
        <v>0.2276541602002</v>
      </c>
      <c r="I2" s="3" t="n">
        <v>0.2361730246527</v>
      </c>
      <c r="J2" s="3" t="n">
        <v>0.2604748497819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5.248818923161</v>
      </c>
      <c r="G3" s="3" t="n">
        <v>5.438718313503</v>
      </c>
      <c r="H3" s="3" t="n">
        <v>5.638869325748</v>
      </c>
      <c r="I3" s="3" t="n">
        <v>5.849876590604</v>
      </c>
      <c r="J3" s="3" t="n">
        <v>6.451817474705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0.0123960087092</v>
      </c>
      <c r="G5" s="3" t="n">
        <v>0.0128444887818</v>
      </c>
      <c r="H5" s="3" t="n">
        <v>0.0133171780976</v>
      </c>
      <c r="I5" s="3" t="n">
        <v>0.0138155088448</v>
      </c>
      <c r="J5" s="3" t="n">
        <v>0.015237036671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1.006104510308</v>
      </c>
      <c r="G8" s="3" t="n">
        <v>0.9085058964194</v>
      </c>
      <c r="H8" s="3" t="n">
        <v>0.8230322084542</v>
      </c>
      <c r="I8" s="3" t="n">
        <v>0.7102501475946</v>
      </c>
      <c r="J8" s="3" t="n">
        <v>0.4193272577894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8.65239441336</v>
      </c>
      <c r="G13" s="3" t="n">
        <v>9.430856176841</v>
      </c>
      <c r="H13" s="3" t="n">
        <v>10.262589817199</v>
      </c>
      <c r="I13" s="3" t="n">
        <v>11.168510903592</v>
      </c>
      <c r="J13" s="3" t="n">
        <v>12.164388965477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0.6830145515192</v>
      </c>
      <c r="G17" s="3" t="n">
        <v>0.5247289091714</v>
      </c>
      <c r="H17" s="3" t="n">
        <v>0.4157191081101</v>
      </c>
      <c r="I17" s="3" t="n">
        <v>0.4417722051242</v>
      </c>
      <c r="J17" s="3" t="n">
        <v>1.1129578008948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6.8020711461383</v>
      </c>
      <c r="G18" s="3" t="n">
        <v>6.3750323247886</v>
      </c>
      <c r="H18" s="3" t="n">
        <v>6.4461687798928</v>
      </c>
      <c r="I18" s="3" t="n">
        <v>6.6978845815775</v>
      </c>
      <c r="J18" s="3" t="n">
        <v>6.509760375923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3.9796913005384</v>
      </c>
      <c r="G19" s="3" t="n">
        <v>2.6272834118341</v>
      </c>
      <c r="H19" s="3" t="n">
        <v>1.5956818125897</v>
      </c>
      <c r="I19" s="3" t="n">
        <v>0.661866648043</v>
      </c>
      <c r="J19" s="3" t="n">
        <v>0.0047252175485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16.2808189090398</v>
      </c>
      <c r="G20" s="3" t="n">
        <v>15.6744912829514</v>
      </c>
      <c r="H20" s="3" t="n">
        <v>14.8993596546655</v>
      </c>
      <c r="I20" s="3" t="n">
        <v>13.2393732104183</v>
      </c>
      <c r="J20" s="3" t="n">
        <v>6.5426242820104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2.3481233284364</v>
      </c>
      <c r="G21" s="3" t="n">
        <v>1.597467077617</v>
      </c>
      <c r="H21" s="3" t="n">
        <v>1.0035861263305</v>
      </c>
      <c r="I21" s="3" t="n">
        <v>0.4618821565842</v>
      </c>
      <c r="J21" s="3" t="n">
        <v>0.3206770741277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2.5848000924617</v>
      </c>
      <c r="H23" s="3" t="n">
        <v>2.5250967985676</v>
      </c>
      <c r="I23" s="3" t="n">
        <v>2.5726025073866</v>
      </c>
      <c r="J23" s="3" t="n">
        <v>2.7587938639669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0.0593566010235</v>
      </c>
      <c r="G27" s="3" t="n">
        <v>0.0493133292727</v>
      </c>
      <c r="H27" s="3" t="n">
        <v>0.0413711845685</v>
      </c>
      <c r="I27" s="3" t="n">
        <v>0.0348213959118</v>
      </c>
      <c r="J27" s="3" t="n">
        <v>0.0185157981665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0.6138614977199</v>
      </c>
      <c r="G28" s="3" t="n">
        <v>0.6864041459802</v>
      </c>
      <c r="H28" s="3" t="n">
        <v>0.7481588189486</v>
      </c>
      <c r="I28" s="3" t="n">
        <v>0.8031281375179</v>
      </c>
      <c r="J28" s="3" t="n">
        <v>0.9425899595058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0.0136215050619</v>
      </c>
      <c r="G29" s="3" t="n">
        <v>0.0108869806691</v>
      </c>
      <c r="H29" s="3" t="n">
        <v>0.0087013912131</v>
      </c>
      <c r="I29" s="3" t="n">
        <v>0.0069545337461</v>
      </c>
      <c r="J29" s="3" t="n">
        <v>0.0028439183402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0.2258079011703</v>
      </c>
      <c r="G30" s="3" t="n">
        <v>0.187600688685</v>
      </c>
      <c r="H30" s="3" t="n">
        <v>0.1573866457223</v>
      </c>
      <c r="I30" s="3" t="n">
        <v>0.1324695356194</v>
      </c>
      <c r="J30" s="3" t="n">
        <v>0.0704376131312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4.362340866099</v>
      </c>
      <c r="G33" s="3" t="n">
        <v>4.3047555286111</v>
      </c>
      <c r="H33" s="3" t="n">
        <v>4.2675348223465</v>
      </c>
      <c r="I33" s="3" t="n">
        <v>4.2163362528187</v>
      </c>
      <c r="J33" s="3" t="n">
        <v>3.9142848083269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0.0271662810188</v>
      </c>
      <c r="G37" s="3" t="n">
        <v>0.0214591363038</v>
      </c>
      <c r="H37" s="3" t="n">
        <v>0.0161835240315</v>
      </c>
      <c r="I37" s="3" t="n">
        <v>0.0134561018197</v>
      </c>
      <c r="J37" s="3" t="n">
        <v>0.0084919169324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0.6421113872845</v>
      </c>
      <c r="G38" s="3" t="n">
        <v>0.6345926785793</v>
      </c>
      <c r="H38" s="3" t="n">
        <v>0.6026349527075</v>
      </c>
      <c r="I38" s="3" t="n">
        <v>0.583607226397</v>
      </c>
      <c r="J38" s="3" t="n">
        <v>0.5617660998135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0.1793267066403</v>
      </c>
      <c r="G39" s="3" t="n">
        <v>0.1220761636669</v>
      </c>
      <c r="H39" s="3" t="n">
        <v>0.0732761863711</v>
      </c>
      <c r="I39" s="3" t="n">
        <v>0.0578243982827</v>
      </c>
      <c r="J39" s="3" t="n">
        <v>0.037449647353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0.6091121659691</v>
      </c>
      <c r="G40" s="3" t="n">
        <v>0.6396144077494</v>
      </c>
      <c r="H40" s="3" t="n">
        <v>0.6574550701908</v>
      </c>
      <c r="I40" s="3" t="n">
        <v>0.667103976043</v>
      </c>
      <c r="J40" s="3" t="n">
        <v>0.7050639107585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0.1318956830987</v>
      </c>
      <c r="G41" s="3" t="n">
        <v>0.1342971948273</v>
      </c>
      <c r="H41" s="3" t="n">
        <v>0.1333893542504</v>
      </c>
      <c r="I41" s="3" t="n">
        <v>0.1321003180395</v>
      </c>
      <c r="J41" s="3" t="n">
        <v>0.1350460906781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0.1361684631268</v>
      </c>
      <c r="G43" s="3" t="n">
        <v>0.1344207450938</v>
      </c>
      <c r="H43" s="3" t="n">
        <v>0.1329509233215</v>
      </c>
      <c r="I43" s="3" t="n">
        <v>0.1316501897875</v>
      </c>
      <c r="J43" s="3" t="n">
        <v>0.1406783597246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0.1159114079419</v>
      </c>
      <c r="G48" s="3" t="n">
        <v>0.1201050205936</v>
      </c>
      <c r="H48" s="3" t="n">
        <v>0.1245250126145</v>
      </c>
      <c r="I48" s="3" t="n">
        <v>0.1291847609518</v>
      </c>
      <c r="J48" s="3" t="n">
        <v>0.1424776180743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0.8914775960676</v>
      </c>
      <c r="G53" s="3" t="n">
        <v>0.9315651736276</v>
      </c>
      <c r="H53" s="3" t="n">
        <v>0.9727034361798</v>
      </c>
      <c r="I53" s="3" t="n">
        <v>1.017564506524</v>
      </c>
      <c r="J53" s="3" t="n">
        <v>1.1392858467542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0.0624156718418</v>
      </c>
      <c r="G57" s="3" t="n">
        <v>0.0645781465498</v>
      </c>
      <c r="H57" s="3" t="n">
        <v>0.0655788144659</v>
      </c>
      <c r="I57" s="3" t="n">
        <v>0.0666246145493</v>
      </c>
      <c r="J57" s="3" t="n">
        <v>0.0707228693735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0.0770909875194</v>
      </c>
      <c r="G58" s="3" t="n">
        <v>0.0873403729705</v>
      </c>
      <c r="H58" s="3" t="n">
        <v>0.0954844333512</v>
      </c>
      <c r="I58" s="3" t="n">
        <v>0.1030510175725</v>
      </c>
      <c r="J58" s="3" t="n">
        <v>0.1266017273697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0.125659536607</v>
      </c>
      <c r="G59" s="3" t="n">
        <v>0.1148551236242</v>
      </c>
      <c r="H59" s="3" t="n">
        <v>0.1030530698904</v>
      </c>
      <c r="I59" s="3" t="n">
        <v>0.0926089107049</v>
      </c>
      <c r="J59" s="3" t="n">
        <v>0.0638156063988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0.2333216533634</v>
      </c>
      <c r="G60" s="3" t="n">
        <v>0.2489829637023</v>
      </c>
      <c r="H60" s="3" t="n">
        <v>0.2596314508254</v>
      </c>
      <c r="I60" s="3" t="n">
        <v>0.2698158851641</v>
      </c>
      <c r="J60" s="3" t="n">
        <v>0.3035729776201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0.810718003792</v>
      </c>
      <c r="G63" s="3" t="n">
        <v>0.9834159638585</v>
      </c>
      <c r="H63" s="3" t="n">
        <v>1.1341647856738</v>
      </c>
      <c r="I63" s="3" t="n">
        <v>1.2541057512929</v>
      </c>
      <c r="J63" s="3" t="n">
        <v>1.2021174869141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0.2118973639758</v>
      </c>
      <c r="G68" s="3" t="n">
        <v>0.2306656657601</v>
      </c>
      <c r="H68" s="3" t="n">
        <v>0.2460166622224</v>
      </c>
      <c r="I68" s="3" t="n">
        <v>0.2624152535804</v>
      </c>
      <c r="J68" s="3" t="n">
        <v>0.2756736689937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0.2191790093297</v>
      </c>
      <c r="G72" s="3" t="n">
        <v>0.1550877497446</v>
      </c>
      <c r="H72" s="3" t="n">
        <v>0.0993181676601</v>
      </c>
      <c r="I72" s="3" t="n">
        <v>0.0476921469859</v>
      </c>
      <c r="J72" s="3" t="n">
        <v>0.0099241597056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2.0921482501626</v>
      </c>
      <c r="G73" s="3" t="n">
        <v>2.2315372437925</v>
      </c>
      <c r="H73" s="3" t="n">
        <v>2.3756073196775</v>
      </c>
      <c r="I73" s="3" t="n">
        <v>2.5117086055217</v>
      </c>
      <c r="J73" s="3" t="n">
        <v>2.4269050832469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1.9228028353042</v>
      </c>
      <c r="G74" s="3" t="n">
        <v>1.3135187510011</v>
      </c>
      <c r="H74" s="3" t="n">
        <v>0.8096703333749</v>
      </c>
      <c r="I74" s="3" t="n">
        <v>0.3445196487972</v>
      </c>
      <c r="J74" s="3" t="n">
        <v>7.250188E-007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2.9585744936889</v>
      </c>
      <c r="G75" s="3" t="n">
        <v>2.0149222109758</v>
      </c>
      <c r="H75" s="3" t="n">
        <v>1.2541197972349</v>
      </c>
      <c r="I75" s="3" t="n">
        <v>0.556432791024</v>
      </c>
      <c r="J75" s="3" t="n">
        <v>0.0290727737937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0.5424062431286</v>
      </c>
      <c r="G76" s="3" t="n">
        <v>0.3798457386998</v>
      </c>
      <c r="H76" s="3" t="n">
        <v>0.2368099804272</v>
      </c>
      <c r="I76" s="3" t="n">
        <v>0.1015802196678</v>
      </c>
      <c r="J76" s="3" t="n">
        <v>0.0006642168173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0.6056850189449</v>
      </c>
      <c r="H78" s="3" t="n">
        <v>0.5833089282677</v>
      </c>
      <c r="I78" s="3" t="n">
        <v>0.5825758178831</v>
      </c>
      <c r="J78" s="3" t="n">
        <v>0.6114186626621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0.8156337094835</v>
      </c>
      <c r="G82" s="3" t="n">
        <v>0.6757444480297</v>
      </c>
      <c r="H82" s="3" t="n">
        <v>0.5544801560523</v>
      </c>
      <c r="I82" s="3" t="n">
        <v>0.4559441238441</v>
      </c>
      <c r="J82" s="3" t="n">
        <v>0.2276372785331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4.1809961213613</v>
      </c>
      <c r="G83" s="3" t="n">
        <v>4.8087236473561</v>
      </c>
      <c r="H83" s="3" t="n">
        <v>5.2889799595113</v>
      </c>
      <c r="I83" s="3" t="n">
        <v>5.6869173986491</v>
      </c>
      <c r="J83" s="3" t="n">
        <v>6.657961905747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0.0430660152984</v>
      </c>
      <c r="G84" s="3" t="n">
        <v>0.0342909814007</v>
      </c>
      <c r="H84" s="3" t="n">
        <v>0.0273038185881</v>
      </c>
      <c r="I84" s="3" t="n">
        <v>0.0217400092734</v>
      </c>
      <c r="J84" s="3" t="n">
        <v>0.0087602065626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1.7275453591929</v>
      </c>
      <c r="G85" s="3" t="n">
        <v>1.4312494341144</v>
      </c>
      <c r="H85" s="3" t="n">
        <v>1.1744057202657</v>
      </c>
      <c r="I85" s="3" t="n">
        <v>0.9657033842959</v>
      </c>
      <c r="J85" s="3" t="n">
        <v>0.4820766427628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1.5701269724795</v>
      </c>
      <c r="G88" s="3" t="n">
        <v>1.5593250211622</v>
      </c>
      <c r="H88" s="3" t="n">
        <v>1.5358241890557</v>
      </c>
      <c r="I88" s="3" t="n">
        <v>1.5132830873652</v>
      </c>
      <c r="J88" s="3" t="n">
        <v>1.4317684615608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0.1658361253405</v>
      </c>
      <c r="G92" s="3" t="n">
        <v>0.129254144113</v>
      </c>
      <c r="H92" s="3" t="n">
        <v>0.0924037704733</v>
      </c>
      <c r="I92" s="3" t="n">
        <v>0.074364292601</v>
      </c>
      <c r="J92" s="3" t="n">
        <v>0.0334658602156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0.8696919130681</v>
      </c>
      <c r="G93" s="3" t="n">
        <v>0.8860596755601</v>
      </c>
      <c r="H93" s="3" t="n">
        <v>0.8511058389106</v>
      </c>
      <c r="I93" s="3" t="n">
        <v>0.8220518374435</v>
      </c>
      <c r="J93" s="3" t="n">
        <v>0.8014917432688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0.3848457758059</v>
      </c>
      <c r="G94" s="3" t="n">
        <v>0.2551968321782</v>
      </c>
      <c r="H94" s="3" t="n">
        <v>0.1371648388129</v>
      </c>
      <c r="I94" s="3" t="n">
        <v>0.1039036653633</v>
      </c>
      <c r="J94" s="3" t="n">
        <v>0.0405625881861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1.3239614341942</v>
      </c>
      <c r="G95" s="3" t="n">
        <v>1.402802513608</v>
      </c>
      <c r="H95" s="3" t="n">
        <v>1.4343318446481</v>
      </c>
      <c r="I95" s="3" t="n">
        <v>1.4385131883746</v>
      </c>
      <c r="J95" s="3" t="n">
        <v>1.5101421719524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0.2346592353132</v>
      </c>
      <c r="G96" s="3" t="n">
        <v>0.248282280299</v>
      </c>
      <c r="H96" s="3" t="n">
        <v>0.2519295908088</v>
      </c>
      <c r="I96" s="3" t="n">
        <v>0.2499822767946</v>
      </c>
      <c r="J96" s="3" t="n">
        <v>0.2620951688911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0.944874291936</v>
      </c>
      <c r="G98" s="3" t="n">
        <v>0.9304479697408</v>
      </c>
      <c r="H98" s="3" t="n">
        <v>0.9056658600935</v>
      </c>
      <c r="I98" s="3" t="n">
        <v>0.8821383794295</v>
      </c>
      <c r="J98" s="3" t="n">
        <v>0.9105655709832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0.1325148473126</v>
      </c>
      <c r="G103" s="3" t="n">
        <v>0.1371054609364</v>
      </c>
      <c r="H103" s="3" t="n">
        <v>0.1392297793107</v>
      </c>
      <c r="I103" s="3" t="n">
        <v>0.1414501949848</v>
      </c>
      <c r="J103" s="3" t="n">
        <v>0.1501197544873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0.6938884288513</v>
      </c>
      <c r="G108" s="3" t="n">
        <v>0.721868839995</v>
      </c>
      <c r="H108" s="3" t="n">
        <v>0.7353962074672</v>
      </c>
      <c r="I108" s="3" t="n">
        <v>0.7494679391707</v>
      </c>
      <c r="J108" s="3" t="n">
        <v>0.8041464109837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0.8413180256189</v>
      </c>
      <c r="G112" s="3" t="n">
        <v>0.8507031618553</v>
      </c>
      <c r="H112" s="3" t="n">
        <v>0.857966101214</v>
      </c>
      <c r="I112" s="3" t="n">
        <v>0.86595799066</v>
      </c>
      <c r="J112" s="3" t="n">
        <v>0.8920460626375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0.355115917473</v>
      </c>
      <c r="G113" s="3" t="n">
        <v>0.469918144917</v>
      </c>
      <c r="H113" s="3" t="n">
        <v>0.5691708008332</v>
      </c>
      <c r="I113" s="3" t="n">
        <v>0.6586260964983</v>
      </c>
      <c r="J113" s="3" t="n">
        <v>0.913117462129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1.8305934143325</v>
      </c>
      <c r="G114" s="3" t="n">
        <v>1.6293283979028</v>
      </c>
      <c r="H114" s="3" t="n">
        <v>1.4527495914673</v>
      </c>
      <c r="I114" s="3" t="n">
        <v>1.2979602461559</v>
      </c>
      <c r="J114" s="3" t="n">
        <v>0.8678766513002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2.252101803586</v>
      </c>
      <c r="G115" s="3" t="n">
        <v>2.3880617702825</v>
      </c>
      <c r="H115" s="3" t="n">
        <v>2.5036852686745</v>
      </c>
      <c r="I115" s="3" t="n">
        <v>2.6111490428306</v>
      </c>
      <c r="J115" s="3" t="n">
        <v>2.9244148420415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1.6885097581886</v>
      </c>
      <c r="G118" s="3" t="n">
        <v>1.8793785323403</v>
      </c>
      <c r="H118" s="3" t="n">
        <v>2.051690927051</v>
      </c>
      <c r="I118" s="3" t="n">
        <v>2.20646524415</v>
      </c>
      <c r="J118" s="3" t="n">
        <v>2.1236737713137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0.6704471786106</v>
      </c>
      <c r="G123" s="3" t="n">
        <v>0.7136032592415</v>
      </c>
      <c r="H123" s="3" t="n">
        <v>0.7563378288168</v>
      </c>
      <c r="I123" s="3" t="n">
        <v>0.8019417373942</v>
      </c>
      <c r="J123" s="3" t="n">
        <v>0.8188278509547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1.2388070602663</v>
      </c>
      <c r="G127" s="3" t="n">
        <v>1.6496148389474</v>
      </c>
      <c r="H127" s="3" t="n">
        <v>2.2145918100819</v>
      </c>
      <c r="I127" s="3" t="n">
        <v>2.6970293075465</v>
      </c>
      <c r="J127" s="3" t="n">
        <v>3.0830928504454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4.471820734056</v>
      </c>
      <c r="G128" s="3" t="n">
        <v>4.2690946780238</v>
      </c>
      <c r="H128" s="3" t="n">
        <v>4.1005234050673</v>
      </c>
      <c r="I128" s="3" t="n">
        <v>3.966890473358</v>
      </c>
      <c r="J128" s="3" t="n">
        <v>3.7699998638704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4.7334070558425</v>
      </c>
      <c r="G129" s="3" t="n">
        <v>3.2124266130111</v>
      </c>
      <c r="H129" s="3" t="n">
        <v>1.9713302944954</v>
      </c>
      <c r="I129" s="3" t="n">
        <v>0.8388435898505</v>
      </c>
      <c r="J129" s="3" t="n">
        <v>0.0003513043861</v>
      </c>
    </row>
    <row r="130" customFormat="false" ht="12.75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8.2739793416164</v>
      </c>
      <c r="G130" s="3" t="n">
        <v>6.4153812537514</v>
      </c>
      <c r="H130" s="3" t="n">
        <v>4.7386012953198</v>
      </c>
      <c r="I130" s="3" t="n">
        <v>3.1769369724491</v>
      </c>
      <c r="J130" s="3" t="n">
        <v>0.7298567969264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0.3495467053917</v>
      </c>
      <c r="G131" s="3" t="n">
        <v>0.2611829434795</v>
      </c>
      <c r="H131" s="3" t="n">
        <v>0.1874177216213</v>
      </c>
      <c r="I131" s="3" t="n">
        <v>0.1653963129955</v>
      </c>
      <c r="J131" s="3" t="n">
        <v>0.195351834138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0.9324418389021</v>
      </c>
      <c r="G133" s="3" t="n">
        <v>0.9816202841493</v>
      </c>
      <c r="H133" s="3" t="n">
        <v>0.9585954511495</v>
      </c>
      <c r="I133" s="3" t="n">
        <v>0.9701887641227</v>
      </c>
      <c r="J133" s="3" t="n">
        <v>1.016202271976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0.1119531930655</v>
      </c>
      <c r="G137" s="3" t="n">
        <v>0.0908568753312</v>
      </c>
      <c r="H137" s="3" t="n">
        <v>0.074023369888</v>
      </c>
      <c r="I137" s="3" t="n">
        <v>0.0604644309051</v>
      </c>
      <c r="J137" s="3" t="n">
        <v>0.0292629639366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0.856548634952</v>
      </c>
      <c r="G138" s="3" t="n">
        <v>0.9256566468981</v>
      </c>
      <c r="H138" s="3" t="n">
        <v>0.9784001123673</v>
      </c>
      <c r="I138" s="3" t="n">
        <v>1.0206186843693</v>
      </c>
      <c r="J138" s="3" t="n">
        <v>1.109000988464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0.0114061353545</v>
      </c>
      <c r="G139" s="3" t="n">
        <v>0.0089986927995</v>
      </c>
      <c r="H139" s="3" t="n">
        <v>0.0070993300494</v>
      </c>
      <c r="I139" s="3" t="n">
        <v>0.0056007869713</v>
      </c>
      <c r="J139" s="3" t="n">
        <v>0.0021805299888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0.1973975180202</v>
      </c>
      <c r="G140" s="3" t="n">
        <v>0.1602003665391</v>
      </c>
      <c r="H140" s="3" t="n">
        <v>0.1305194567012</v>
      </c>
      <c r="I140" s="3" t="n">
        <v>0.1066123704602</v>
      </c>
      <c r="J140" s="3" t="n">
        <v>0.0515761381436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10.0384001002679</v>
      </c>
      <c r="G143" s="3" t="n">
        <v>9.816744613719</v>
      </c>
      <c r="H143" s="3" t="n">
        <v>9.5974762347681</v>
      </c>
      <c r="I143" s="3" t="n">
        <v>9.3923467506811</v>
      </c>
      <c r="J143" s="3" t="n">
        <v>8.5890065701809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0.1005561353158</v>
      </c>
      <c r="G147" s="3" t="n">
        <v>0.0778450539157</v>
      </c>
      <c r="H147" s="3" t="n">
        <v>0.0565561471436</v>
      </c>
      <c r="I147" s="3" t="n">
        <v>0.0462836410061</v>
      </c>
      <c r="J147" s="3" t="n">
        <v>0.0230646178989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1.6309691561064</v>
      </c>
      <c r="G148" s="3" t="n">
        <v>1.6157194447199</v>
      </c>
      <c r="H148" s="3" t="n">
        <v>1.5409077436765</v>
      </c>
      <c r="I148" s="3" t="n">
        <v>1.4914825577638</v>
      </c>
      <c r="J148" s="3" t="n">
        <v>1.4047528393166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0.3629545127245</v>
      </c>
      <c r="G149" s="3" t="n">
        <v>0.2381679614284</v>
      </c>
      <c r="H149" s="3" t="n">
        <v>0.1297706623498</v>
      </c>
      <c r="I149" s="3" t="n">
        <v>0.1000729727537</v>
      </c>
      <c r="J149" s="3" t="n">
        <v>0.047492372844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0.767582618758</v>
      </c>
      <c r="G150" s="3" t="n">
        <v>0.8312345552425</v>
      </c>
      <c r="H150" s="3" t="n">
        <v>0.8776857015311</v>
      </c>
      <c r="I150" s="3" t="n">
        <v>0.8969631848499</v>
      </c>
      <c r="J150" s="3" t="n">
        <v>0.944812049729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0.1275370078174</v>
      </c>
      <c r="G151" s="3" t="n">
        <v>0.1358208499068</v>
      </c>
      <c r="H151" s="3" t="n">
        <v>0.1405375451464</v>
      </c>
      <c r="I151" s="3" t="n">
        <v>0.1418788192211</v>
      </c>
      <c r="J151" s="3" t="n">
        <v>0.1487615588673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4.7826894376973</v>
      </c>
      <c r="G153" s="3" t="n">
        <v>4.60987603359</v>
      </c>
      <c r="H153" s="3" t="n">
        <v>4.4398467857524</v>
      </c>
      <c r="I153" s="3" t="n">
        <v>4.2803291255121</v>
      </c>
      <c r="J153" s="3" t="n">
        <v>4.1694577083989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1.6777035570588</v>
      </c>
      <c r="G158" s="3" t="n">
        <v>1.6974471324178</v>
      </c>
      <c r="H158" s="3" t="n">
        <v>1.7128736381172</v>
      </c>
      <c r="I158" s="3" t="n">
        <v>1.7297734985864</v>
      </c>
      <c r="J158" s="3" t="n">
        <v>1.7842775478855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0.6559933706958</v>
      </c>
      <c r="G163" s="3" t="n">
        <v>0.6656756899145</v>
      </c>
      <c r="H163" s="3" t="n">
        <v>0.6734959316116</v>
      </c>
      <c r="I163" s="3" t="n">
        <v>0.6818908357031</v>
      </c>
      <c r="J163" s="3" t="n">
        <v>0.7095712733233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0.1282220211082</v>
      </c>
      <c r="G167" s="3" t="n">
        <v>0.1327843777423</v>
      </c>
      <c r="H167" s="3" t="n">
        <v>0.1349637281054</v>
      </c>
      <c r="I167" s="3" t="n">
        <v>0.1372196971014</v>
      </c>
      <c r="J167" s="3" t="n">
        <v>0.1459522139543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0.7477193963655</v>
      </c>
      <c r="G168" s="3" t="n">
        <v>0.7743245566776</v>
      </c>
      <c r="H168" s="3" t="n">
        <v>0.7870332806849</v>
      </c>
      <c r="I168" s="3" t="n">
        <v>0.8001888281811</v>
      </c>
      <c r="J168" s="3" t="n">
        <v>0.8511154532434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0.0058364731496</v>
      </c>
      <c r="G170" s="3" t="n">
        <v>0.0060441430973</v>
      </c>
      <c r="H170" s="3" t="n">
        <v>0.0061433419276</v>
      </c>
      <c r="I170" s="3" t="n">
        <v>0.0062460269858</v>
      </c>
      <c r="J170" s="3" t="n">
        <v>0.0066441127875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0.8049203184333</v>
      </c>
      <c r="G173" s="3" t="n">
        <v>0.7110229008086</v>
      </c>
      <c r="H173" s="3" t="n">
        <v>0.623461890042</v>
      </c>
      <c r="I173" s="3" t="n">
        <v>0.5294699352982</v>
      </c>
      <c r="J173" s="3" t="n">
        <v>0.3268223962569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0.5130231081166</v>
      </c>
      <c r="G178" s="3" t="n">
        <v>0.5589140343696</v>
      </c>
      <c r="H178" s="3" t="n">
        <v>0.5966748278726</v>
      </c>
      <c r="I178" s="3" t="n">
        <v>0.636979583403</v>
      </c>
      <c r="J178" s="3" t="n">
        <v>0.6714119692742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0.6137038614885</v>
      </c>
      <c r="G182" s="3" t="n">
        <v>0.4263820603688</v>
      </c>
      <c r="H182" s="3" t="n">
        <v>0.2806686468722</v>
      </c>
      <c r="I182" s="3" t="n">
        <v>0.2713049821861</v>
      </c>
      <c r="J182" s="3" t="n">
        <v>0.515854786366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1.1351321096389</v>
      </c>
      <c r="G183" s="3" t="n">
        <v>1.2185263207898</v>
      </c>
      <c r="H183" s="3" t="n">
        <v>1.5078597231158</v>
      </c>
      <c r="I183" s="3" t="n">
        <v>1.8785841870629</v>
      </c>
      <c r="J183" s="3" t="n">
        <v>2.8103493200297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3.7261230328226</v>
      </c>
      <c r="G184" s="3" t="n">
        <v>2.5190067194845</v>
      </c>
      <c r="H184" s="3" t="n">
        <v>1.545566692915</v>
      </c>
      <c r="I184" s="3" t="n">
        <v>0.6595925094413</v>
      </c>
      <c r="J184" s="3" t="n">
        <v>0.008362084422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10.636104527829</v>
      </c>
      <c r="G185" s="3" t="n">
        <v>10.1713214360995</v>
      </c>
      <c r="H185" s="3" t="n">
        <v>9.4821436070389</v>
      </c>
      <c r="I185" s="3" t="n">
        <v>8.4375440958374</v>
      </c>
      <c r="J185" s="3" t="n">
        <v>4.584032600615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1.1890159947051</v>
      </c>
      <c r="G186" s="3" t="n">
        <v>0.8219542948186</v>
      </c>
      <c r="H186" s="3" t="n">
        <v>0.510020671196</v>
      </c>
      <c r="I186" s="3" t="n">
        <v>0.226024501055</v>
      </c>
      <c r="J186" s="3" t="n">
        <v>0.0996561613949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0.0810643606467</v>
      </c>
      <c r="H188" s="3" t="n">
        <v>0.0797126451674</v>
      </c>
      <c r="I188" s="3" t="n">
        <v>0.0815714950926</v>
      </c>
      <c r="J188" s="3" t="n">
        <v>0.0928916623431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0.1863322623312</v>
      </c>
      <c r="G192" s="3" t="n">
        <v>0.2022005914918</v>
      </c>
      <c r="H192" s="3" t="n">
        <v>0.1934321907455</v>
      </c>
      <c r="I192" s="3" t="n">
        <v>0.1825301668963</v>
      </c>
      <c r="J192" s="3" t="n">
        <v>0.1590392966938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1.4212765643127</v>
      </c>
      <c r="G193" s="3" t="n">
        <v>1.9434550021478</v>
      </c>
      <c r="H193" s="3" t="n">
        <v>2.3467349973527</v>
      </c>
      <c r="I193" s="3" t="n">
        <v>2.7689561819393</v>
      </c>
      <c r="J193" s="3" t="n">
        <v>4.2646494281731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0.0154702072391</v>
      </c>
      <c r="G194" s="3" t="n">
        <v>0.012373177596</v>
      </c>
      <c r="H194" s="3" t="n">
        <v>0.0098956457606</v>
      </c>
      <c r="I194" s="3" t="n">
        <v>0.0079131351327</v>
      </c>
      <c r="J194" s="3" t="n">
        <v>0.0032410925238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0.7756262407102</v>
      </c>
      <c r="G195" s="3" t="n">
        <v>0.8416780419859</v>
      </c>
      <c r="H195" s="3" t="n">
        <v>0.805177789944</v>
      </c>
      <c r="I195" s="3" t="n">
        <v>0.7597968309238</v>
      </c>
      <c r="J195" s="3" t="n">
        <v>0.6620881652181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2.1271913938835</v>
      </c>
      <c r="G198" s="3" t="n">
        <v>2.1061031874831</v>
      </c>
      <c r="H198" s="3" t="n">
        <v>2.0718774052721</v>
      </c>
      <c r="I198" s="3" t="n">
        <v>2.037890500012</v>
      </c>
      <c r="J198" s="3" t="n">
        <v>1.9134163677637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0.0957048713762</v>
      </c>
      <c r="G202" s="3" t="n">
        <v>0.0739046540536</v>
      </c>
      <c r="H202" s="3" t="n">
        <v>0.0523087775503</v>
      </c>
      <c r="I202" s="3" t="n">
        <v>0.0417585318789</v>
      </c>
      <c r="J202" s="3" t="n">
        <v>0.0187113880907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0.6573638806808</v>
      </c>
      <c r="G203" s="3" t="n">
        <v>0.661803708702</v>
      </c>
      <c r="H203" s="3" t="n">
        <v>0.6303103203428</v>
      </c>
      <c r="I203" s="3" t="n">
        <v>0.6055047435682</v>
      </c>
      <c r="J203" s="3" t="n">
        <v>0.5764849050822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0.2774140805967</v>
      </c>
      <c r="G204" s="3" t="n">
        <v>0.181353358721</v>
      </c>
      <c r="H204" s="3" t="n">
        <v>0.0959453637756</v>
      </c>
      <c r="I204" s="3" t="n">
        <v>0.0718185348647</v>
      </c>
      <c r="J204" s="3" t="n">
        <v>0.0287231257044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1.3082613241986</v>
      </c>
      <c r="G205" s="3" t="n">
        <v>1.3577662493798</v>
      </c>
      <c r="H205" s="3" t="n">
        <v>1.3659612414253</v>
      </c>
      <c r="I205" s="3" t="n">
        <v>1.3587181627966</v>
      </c>
      <c r="J205" s="3" t="n">
        <v>1.3855865963593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0.2170534484641</v>
      </c>
      <c r="G206" s="3" t="n">
        <v>0.2239006912705</v>
      </c>
      <c r="H206" s="3" t="n">
        <v>0.2224387719973</v>
      </c>
      <c r="I206" s="3" t="n">
        <v>0.2181953005328</v>
      </c>
      <c r="J206" s="3" t="n">
        <v>0.2200950109915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0.2450762999328</v>
      </c>
      <c r="G208" s="3" t="n">
        <v>0.2418168291359</v>
      </c>
      <c r="H208" s="3" t="n">
        <v>0.2358220629658</v>
      </c>
      <c r="I208" s="3" t="n">
        <v>0.2300931742142</v>
      </c>
      <c r="J208" s="3" t="n">
        <v>0.2388442946133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0.2053997010803</v>
      </c>
      <c r="G213" s="3" t="n">
        <v>0.2127083112561</v>
      </c>
      <c r="H213" s="3" t="n">
        <v>0.2161995031899</v>
      </c>
      <c r="I213" s="3" t="n">
        <v>0.2198134252195</v>
      </c>
      <c r="J213" s="3" t="n">
        <v>0.2338038137172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0.2282310187082</v>
      </c>
      <c r="G218" s="3" t="n">
        <v>0.237310613524</v>
      </c>
      <c r="H218" s="3" t="n">
        <v>0.2417759101549</v>
      </c>
      <c r="I218" s="3" t="n">
        <v>0.2465992961434</v>
      </c>
      <c r="J218" s="3" t="n">
        <v>0.2635887219799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0.0430175465585</v>
      </c>
      <c r="G222" s="3" t="n">
        <v>0.0444784061323</v>
      </c>
      <c r="H222" s="3" t="n">
        <v>0.0451501336077</v>
      </c>
      <c r="I222" s="3" t="n">
        <v>0.04585216394</v>
      </c>
      <c r="J222" s="3" t="n">
        <v>0.048661750769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0.0922539239151</v>
      </c>
      <c r="G223" s="3" t="n">
        <v>0.1127478580366</v>
      </c>
      <c r="H223" s="3" t="n">
        <v>0.1299985086247</v>
      </c>
      <c r="I223" s="3" t="n">
        <v>0.1458498707022</v>
      </c>
      <c r="J223" s="3" t="n">
        <v>0.1942592047409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0.2876553262638</v>
      </c>
      <c r="G224" s="3" t="n">
        <v>0.2627018520087</v>
      </c>
      <c r="H224" s="3" t="n">
        <v>0.235572021655</v>
      </c>
      <c r="I224" s="3" t="n">
        <v>0.2115721567256</v>
      </c>
      <c r="J224" s="3" t="n">
        <v>0.1455469079285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0.2123763535962</v>
      </c>
      <c r="G225" s="3" t="n">
        <v>0.2369495738712</v>
      </c>
      <c r="H225" s="3" t="n">
        <v>0.2560754395058</v>
      </c>
      <c r="I225" s="3" t="n">
        <v>0.2738862151627</v>
      </c>
      <c r="J225" s="3" t="n">
        <v>0.3301256173235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0.3048174335914</v>
      </c>
      <c r="G228" s="3" t="n">
        <v>0.2792566222298</v>
      </c>
      <c r="H228" s="3" t="n">
        <v>0.2621434187573</v>
      </c>
      <c r="I228" s="3" t="n">
        <v>0.2412755252735</v>
      </c>
      <c r="J228" s="3" t="n">
        <v>0.1885193567247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0.0718932443841</v>
      </c>
      <c r="G233" s="3" t="n">
        <v>0.0782083473675</v>
      </c>
      <c r="H233" s="3" t="n">
        <v>0.0833820078293</v>
      </c>
      <c r="I233" s="3" t="n">
        <v>0.088906339549</v>
      </c>
      <c r="J233" s="3" t="n">
        <v>0.0934046992032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0.8599923609494</v>
      </c>
      <c r="G237" s="3" t="n">
        <v>1.278681932009</v>
      </c>
      <c r="H237" s="3" t="n">
        <v>1.6553695111419</v>
      </c>
      <c r="I237" s="3" t="n">
        <v>1.9205209751013</v>
      </c>
      <c r="J237" s="3" t="n">
        <v>1.5094342829866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0.7862616728511</v>
      </c>
      <c r="G238" s="3" t="n">
        <v>0.5893547698218</v>
      </c>
      <c r="H238" s="3" t="n">
        <v>0.4281923222586</v>
      </c>
      <c r="I238" s="3" t="n">
        <v>0.2927015937944</v>
      </c>
      <c r="J238" s="3" t="n">
        <v>0.2573724118924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2.0003104533532</v>
      </c>
      <c r="G239" s="3" t="n">
        <v>1.353044969704</v>
      </c>
      <c r="H239" s="3" t="n">
        <v>0.8324687150086</v>
      </c>
      <c r="I239" s="3" t="n">
        <v>0.2774848876089</v>
      </c>
      <c r="J239" s="3" t="n">
        <v>3.9466935E-006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2.5948256985446</v>
      </c>
      <c r="G240" s="3" t="n">
        <v>1.790640848922</v>
      </c>
      <c r="H240" s="3" t="n">
        <v>1.162947456546</v>
      </c>
      <c r="I240" s="3" t="n">
        <v>0.6047738739459</v>
      </c>
      <c r="J240" s="3" t="n">
        <v>0.1028766849629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0.1447760883164</v>
      </c>
      <c r="G241" s="3" t="n">
        <v>0.1751439998931</v>
      </c>
      <c r="H241" s="3" t="n">
        <v>0.1767584211633</v>
      </c>
      <c r="I241" s="3" t="n">
        <v>0.2205375676526</v>
      </c>
      <c r="J241" s="3" t="n">
        <v>0.3762199549074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0.1704065776819</v>
      </c>
      <c r="G243" s="3" t="n">
        <v>0.1953762168957</v>
      </c>
      <c r="H243" s="3" t="n">
        <v>0.197879702722</v>
      </c>
      <c r="I243" s="3" t="n">
        <v>0.2061084158505</v>
      </c>
      <c r="J243" s="3" t="n">
        <v>0.213940896228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0.2811008398981</v>
      </c>
      <c r="G247" s="3" t="n">
        <v>0.2326927553763</v>
      </c>
      <c r="H247" s="3" t="n">
        <v>0.1908146655348</v>
      </c>
      <c r="I247" s="3" t="n">
        <v>0.1567984416092</v>
      </c>
      <c r="J247" s="3" t="n">
        <v>0.0780453930567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0.877612959735</v>
      </c>
      <c r="G248" s="3" t="n">
        <v>1.068500813023</v>
      </c>
      <c r="H248" s="3" t="n">
        <v>1.2177757859961</v>
      </c>
      <c r="I248" s="3" t="n">
        <v>1.340866497897</v>
      </c>
      <c r="J248" s="3" t="n">
        <v>1.6405072625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0.0050349825993</v>
      </c>
      <c r="G249" s="3" t="n">
        <v>0.0040096695054</v>
      </c>
      <c r="H249" s="3" t="n">
        <v>0.0031931091221</v>
      </c>
      <c r="I249" s="3" t="n">
        <v>0.0025427714635</v>
      </c>
      <c r="J249" s="3" t="n">
        <v>0.0010268277641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0.511777726197</v>
      </c>
      <c r="G250" s="3" t="n">
        <v>0.4236449253366</v>
      </c>
      <c r="H250" s="3" t="n">
        <v>0.3474001154618</v>
      </c>
      <c r="I250" s="3" t="n">
        <v>0.2854685428621</v>
      </c>
      <c r="J250" s="3" t="n">
        <v>0.1420828357152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1.094393769175</v>
      </c>
      <c r="G253" s="3" t="n">
        <v>1.0770857533834</v>
      </c>
      <c r="H253" s="3" t="n">
        <v>1.0568335317033</v>
      </c>
      <c r="I253" s="3" t="n">
        <v>1.0333575648717</v>
      </c>
      <c r="J253" s="3" t="n">
        <v>0.96098573315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0.0535892742019</v>
      </c>
      <c r="G257" s="3" t="n">
        <v>0.0418449043909</v>
      </c>
      <c r="H257" s="3" t="n">
        <v>0.0301143991926</v>
      </c>
      <c r="I257" s="3" t="n">
        <v>0.0244168513513</v>
      </c>
      <c r="J257" s="3" t="n">
        <v>0.012484924985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0.4836489595832</v>
      </c>
      <c r="G258" s="3" t="n">
        <v>0.5183694928407</v>
      </c>
      <c r="H258" s="3" t="n">
        <v>0.5141881263564</v>
      </c>
      <c r="I258" s="3" t="n">
        <v>0.4991603370382</v>
      </c>
      <c r="J258" s="3" t="n">
        <v>0.4837031654308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0.5612499541529</v>
      </c>
      <c r="G259" s="3" t="n">
        <v>0.3741625971404</v>
      </c>
      <c r="H259" s="3" t="n">
        <v>0.2060666811466</v>
      </c>
      <c r="I259" s="3" t="n">
        <v>0.1589184738967</v>
      </c>
      <c r="J259" s="3" t="n">
        <v>0.0783447290917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1.4202688701364</v>
      </c>
      <c r="G260" s="3" t="n">
        <v>1.5067425110967</v>
      </c>
      <c r="H260" s="3" t="n">
        <v>1.5388389705452</v>
      </c>
      <c r="I260" s="3" t="n">
        <v>1.5354372099466</v>
      </c>
      <c r="J260" s="3" t="n">
        <v>1.5868243665307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0.0770439756975</v>
      </c>
      <c r="G261" s="3" t="n">
        <v>0.0812444911207</v>
      </c>
      <c r="H261" s="3" t="n">
        <v>0.0820896493673</v>
      </c>
      <c r="I261" s="3" t="n">
        <v>0.0812874348015</v>
      </c>
      <c r="J261" s="3" t="n">
        <v>0.0837005055206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0.2565276343948</v>
      </c>
      <c r="G263" s="3" t="n">
        <v>0.2525083553911</v>
      </c>
      <c r="H263" s="3" t="n">
        <v>0.2457230126213</v>
      </c>
      <c r="I263" s="3" t="n">
        <v>0.2392766218842</v>
      </c>
      <c r="J263" s="3" t="n">
        <v>0.2470801790874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0.404669451638</v>
      </c>
      <c r="G268" s="3" t="n">
        <v>0.418411794527</v>
      </c>
      <c r="H268" s="3" t="n">
        <v>0.4247295524607</v>
      </c>
      <c r="I268" s="3" t="n">
        <v>0.431331347961</v>
      </c>
      <c r="J268" s="3" t="n">
        <v>0.457723032775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0.4467958929598</v>
      </c>
      <c r="G273" s="3" t="n">
        <v>0.4648293279061</v>
      </c>
      <c r="H273" s="3" t="n">
        <v>0.4734337878663</v>
      </c>
      <c r="I273" s="3" t="n">
        <v>0.4831228630376</v>
      </c>
      <c r="J273" s="3" t="n">
        <v>0.5166032385404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0.0842880008985</v>
      </c>
      <c r="G277" s="3" t="n">
        <v>0.0891046815492</v>
      </c>
      <c r="H277" s="3" t="n">
        <v>0.0939782659862</v>
      </c>
      <c r="I277" s="3" t="n">
        <v>0.0992256501242</v>
      </c>
      <c r="J277" s="3" t="n">
        <v>0.1222770717417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0.1883101697538</v>
      </c>
      <c r="G278" s="3" t="n">
        <v>0.2513233317733</v>
      </c>
      <c r="H278" s="3" t="n">
        <v>0.3104342816912</v>
      </c>
      <c r="I278" s="3" t="n">
        <v>0.3701864417622</v>
      </c>
      <c r="J278" s="3" t="n">
        <v>0.5833430445949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0.8778016533382</v>
      </c>
      <c r="G279" s="3" t="n">
        <v>0.8234598566427</v>
      </c>
      <c r="H279" s="3" t="n">
        <v>0.7777685349014</v>
      </c>
      <c r="I279" s="3" t="n">
        <v>0.7363578594176</v>
      </c>
      <c r="J279" s="3" t="n">
        <v>0.653026553798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0.6733199737731</v>
      </c>
      <c r="G280" s="3" t="n">
        <v>0.7640492097067</v>
      </c>
      <c r="H280" s="3" t="n">
        <v>0.8512034320638</v>
      </c>
      <c r="I280" s="3" t="n">
        <v>0.9411496275655</v>
      </c>
      <c r="J280" s="3" t="n">
        <v>1.2869111559829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0.6359484953068</v>
      </c>
      <c r="G283" s="3" t="n">
        <v>0.5785925417312</v>
      </c>
      <c r="H283" s="3" t="n">
        <v>0.5428970051188</v>
      </c>
      <c r="I283" s="3" t="n">
        <v>0.4942260511744</v>
      </c>
      <c r="J283" s="3" t="n">
        <v>0.3549510221199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0.1214226942476</v>
      </c>
      <c r="G288" s="3" t="n">
        <v>0.135078286941</v>
      </c>
      <c r="H288" s="3" t="n">
        <v>0.1494421252144</v>
      </c>
      <c r="I288" s="3" t="n">
        <v>0.1653948585333</v>
      </c>
      <c r="J288" s="3" t="n">
        <v>0.1993148890767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0.2886620688764</v>
      </c>
      <c r="G292" s="3" t="n">
        <v>0.2004941818943</v>
      </c>
      <c r="H292" s="3" t="n">
        <v>0.1341340518299</v>
      </c>
      <c r="I292" s="3" t="n">
        <v>0.0893910873103</v>
      </c>
      <c r="J292" s="3" t="n">
        <v>0.2289673732884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1.2707285600434</v>
      </c>
      <c r="G293" s="3" t="n">
        <v>1.1343420555728</v>
      </c>
      <c r="H293" s="3" t="n">
        <v>1.1358082035987</v>
      </c>
      <c r="I293" s="3" t="n">
        <v>1.2528148794805</v>
      </c>
      <c r="J293" s="3" t="n">
        <v>1.658656696586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2.8857052324401</v>
      </c>
      <c r="G294" s="3" t="n">
        <v>1.9686515882502</v>
      </c>
      <c r="H294" s="3" t="n">
        <v>1.2140428682843</v>
      </c>
      <c r="I294" s="3" t="n">
        <v>0.5143738830468</v>
      </c>
      <c r="J294" s="3" t="n">
        <v>4.639511E-005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8.2658683227499</v>
      </c>
      <c r="G295" s="3" t="n">
        <v>8.2510444179083</v>
      </c>
      <c r="H295" s="3" t="n">
        <v>8.3805121492138</v>
      </c>
      <c r="I295" s="3" t="n">
        <v>8.12945544091</v>
      </c>
      <c r="J295" s="3" t="n">
        <v>5.5971596388597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1.0446086658598</v>
      </c>
      <c r="G296" s="3" t="n">
        <v>0.7118464778656</v>
      </c>
      <c r="H296" s="3" t="n">
        <v>0.4426685980975</v>
      </c>
      <c r="I296" s="3" t="n">
        <v>0.1883467978183</v>
      </c>
      <c r="J296" s="3" t="n">
        <v>0.0194360776819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0.4831505828407</v>
      </c>
      <c r="H298" s="3" t="n">
        <v>0.4729472812352</v>
      </c>
      <c r="I298" s="3" t="n">
        <v>0.4827397878548</v>
      </c>
      <c r="J298" s="3" t="n">
        <v>0.5451116790125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0.1480294915354</v>
      </c>
      <c r="G302" s="3" t="n">
        <v>0.1249439182931</v>
      </c>
      <c r="H302" s="3" t="n">
        <v>0.1066438180733</v>
      </c>
      <c r="I302" s="3" t="n">
        <v>0.0914619910703</v>
      </c>
      <c r="J302" s="3" t="n">
        <v>0.0592775499255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0.7132583166948</v>
      </c>
      <c r="G303" s="3" t="n">
        <v>0.8681127647117</v>
      </c>
      <c r="H303" s="3" t="n">
        <v>0.999777021271</v>
      </c>
      <c r="I303" s="3" t="n">
        <v>1.1196208785765</v>
      </c>
      <c r="J303" s="3" t="n">
        <v>1.4792556157984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0.0118175196084</v>
      </c>
      <c r="G304" s="3" t="n">
        <v>0.0094241399376</v>
      </c>
      <c r="H304" s="3" t="n">
        <v>0.0075154681967</v>
      </c>
      <c r="I304" s="3" t="n">
        <v>0.0059933155662</v>
      </c>
      <c r="J304" s="3" t="n">
        <v>0.0024276479976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0.4859980570789</v>
      </c>
      <c r="G305" s="3" t="n">
        <v>0.4102054948329</v>
      </c>
      <c r="H305" s="3" t="n">
        <v>0.3501240216734</v>
      </c>
      <c r="I305" s="3" t="n">
        <v>0.3002801721797</v>
      </c>
      <c r="J305" s="3" t="n">
        <v>0.1946102976916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2.1960479525572</v>
      </c>
      <c r="G308" s="3" t="n">
        <v>2.1942444585596</v>
      </c>
      <c r="H308" s="3" t="n">
        <v>2.1922552429642</v>
      </c>
      <c r="I308" s="3" t="n">
        <v>2.1885422961016</v>
      </c>
      <c r="J308" s="3" t="n">
        <v>2.1518067201868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0.0752655152589</v>
      </c>
      <c r="G312" s="3" t="n">
        <v>0.0608586526652</v>
      </c>
      <c r="H312" s="3" t="n">
        <v>0.0471925630594</v>
      </c>
      <c r="I312" s="3" t="n">
        <v>0.040968960721</v>
      </c>
      <c r="J312" s="3" t="n">
        <v>0.0318673123601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0.9130757971859</v>
      </c>
      <c r="G313" s="3" t="n">
        <v>0.9452219808635</v>
      </c>
      <c r="H313" s="3" t="n">
        <v>0.9288783661254</v>
      </c>
      <c r="I313" s="3" t="n">
        <v>0.9182437613794</v>
      </c>
      <c r="J313" s="3" t="n">
        <v>0.9952636606516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0.5114648526114</v>
      </c>
      <c r="G314" s="3" t="n">
        <v>0.3567365726046</v>
      </c>
      <c r="H314" s="3" t="n">
        <v>0.2223278253727</v>
      </c>
      <c r="I314" s="3" t="n">
        <v>0.1887153857167</v>
      </c>
      <c r="J314" s="3" t="n">
        <v>0.1566521430002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2.4492535419495</v>
      </c>
      <c r="G315" s="3" t="n">
        <v>2.5970031637864</v>
      </c>
      <c r="H315" s="3" t="n">
        <v>2.6941466074062</v>
      </c>
      <c r="I315" s="3" t="n">
        <v>2.7659908697463</v>
      </c>
      <c r="J315" s="3" t="n">
        <v>3.2049515734206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0.3725330234706</v>
      </c>
      <c r="G316" s="3" t="n">
        <v>0.385860504029</v>
      </c>
      <c r="H316" s="3" t="n">
        <v>0.3893643493692</v>
      </c>
      <c r="I316" s="3" t="n">
        <v>0.3906542949816</v>
      </c>
      <c r="J316" s="3" t="n">
        <v>0.4369946969267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0.8592856244273</v>
      </c>
      <c r="G318" s="3" t="n">
        <v>0.859270889935</v>
      </c>
      <c r="H318" s="3" t="n">
        <v>0.8600042413515</v>
      </c>
      <c r="I318" s="3" t="n">
        <v>0.862528621179</v>
      </c>
      <c r="J318" s="3" t="n">
        <v>1.0074278064967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0.4545642107343</v>
      </c>
      <c r="G323" s="3" t="n">
        <v>0.4805404151219</v>
      </c>
      <c r="H323" s="3" t="n">
        <v>0.5068232682797</v>
      </c>
      <c r="I323" s="3" t="n">
        <v>0.5351220064477</v>
      </c>
      <c r="J323" s="3" t="n">
        <v>0.6594080405164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3.3595394697842</v>
      </c>
      <c r="G328" s="3" t="n">
        <v>3.5029513213252</v>
      </c>
      <c r="H328" s="3" t="n">
        <v>3.6495927514587</v>
      </c>
      <c r="I328" s="3" t="n">
        <v>3.8142358171188</v>
      </c>
      <c r="J328" s="3" t="n">
        <v>4.5077499682735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0.0719356656093</v>
      </c>
      <c r="G333" s="3" t="n">
        <v>0.07535862412</v>
      </c>
      <c r="H333" s="3" t="n">
        <v>0.0770886578845</v>
      </c>
      <c r="I333" s="3" t="n">
        <v>0.0788690689949</v>
      </c>
      <c r="J333" s="3" t="n">
        <v>0.0856691811529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0.4501410831645</v>
      </c>
      <c r="G338" s="3" t="n">
        <v>0.5593389082157</v>
      </c>
      <c r="H338" s="3" t="n">
        <v>0.6652248345188</v>
      </c>
      <c r="I338" s="3" t="n">
        <v>0.7552662373297</v>
      </c>
      <c r="J338" s="3" t="n">
        <v>0.6874471934648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0.2718389306562</v>
      </c>
      <c r="G343" s="3" t="n">
        <v>0.2971960775539</v>
      </c>
      <c r="H343" s="3" t="n">
        <v>0.3178589889783</v>
      </c>
      <c r="I343" s="3" t="n">
        <v>0.3399265543085</v>
      </c>
      <c r="J343" s="3" t="n">
        <v>0.3602679639457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0.4297496319088</v>
      </c>
      <c r="G347" s="3" t="n">
        <v>0.4564304030327</v>
      </c>
      <c r="H347" s="3" t="n">
        <v>0.4727358734314</v>
      </c>
      <c r="I347" s="3" t="n">
        <v>0.4762670658435</v>
      </c>
      <c r="J347" s="3" t="n">
        <v>0.3491349047604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1.2858906514437</v>
      </c>
      <c r="G348" s="3" t="n">
        <v>1.3058080712484</v>
      </c>
      <c r="H348" s="3" t="n">
        <v>1.3703086581625</v>
      </c>
      <c r="I348" s="3" t="n">
        <v>1.4442015717988</v>
      </c>
      <c r="J348" s="3" t="n">
        <v>1.4030327280044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1.0305890168092</v>
      </c>
      <c r="G349" s="3" t="n">
        <v>0.7037340698733</v>
      </c>
      <c r="H349" s="3" t="n">
        <v>0.4351622363744</v>
      </c>
      <c r="I349" s="3" t="n">
        <v>0.1686934034177</v>
      </c>
      <c r="J349" s="3" t="n">
        <v>0.0002154117017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4.2335642457487</v>
      </c>
      <c r="G350" s="3" t="n">
        <v>3.2834813389656</v>
      </c>
      <c r="H350" s="3" t="n">
        <v>2.5002556958416</v>
      </c>
      <c r="I350" s="3" t="n">
        <v>1.7213102893503</v>
      </c>
      <c r="J350" s="3" t="n">
        <v>0.7599834163182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0.2202591944174</v>
      </c>
      <c r="G351" s="3" t="n">
        <v>0.1484896665729</v>
      </c>
      <c r="H351" s="3" t="n">
        <v>0.090585916504</v>
      </c>
      <c r="I351" s="3" t="n">
        <v>0.0408268546341</v>
      </c>
      <c r="J351" s="3" t="n">
        <v>0.0185608120623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0.9907005101992</v>
      </c>
      <c r="G353" s="3" t="n">
        <v>1.0755520644326</v>
      </c>
      <c r="H353" s="3" t="n">
        <v>1.0739907098021</v>
      </c>
      <c r="I353" s="3" t="n">
        <v>1.1070360242583</v>
      </c>
      <c r="J353" s="3" t="n">
        <v>1.1610667117522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0.0689961148528</v>
      </c>
      <c r="G357" s="3" t="n">
        <v>0.057374003663</v>
      </c>
      <c r="H357" s="3" t="n">
        <v>0.04719180204</v>
      </c>
      <c r="I357" s="3" t="n">
        <v>0.038885521384</v>
      </c>
      <c r="J357" s="3" t="n">
        <v>0.019430159008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0.2197915684299</v>
      </c>
      <c r="G358" s="3" t="n">
        <v>0.2646777319885</v>
      </c>
      <c r="H358" s="3" t="n">
        <v>0.2999883429148</v>
      </c>
      <c r="I358" s="3" t="n">
        <v>0.3294516363285</v>
      </c>
      <c r="J358" s="3" t="n">
        <v>0.4035820793658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0.1100584459369</v>
      </c>
      <c r="G360" s="3" t="n">
        <v>0.0915195008299</v>
      </c>
      <c r="H360" s="3" t="n">
        <v>0.0752778615922</v>
      </c>
      <c r="I360" s="3" t="n">
        <v>0.0620286596935</v>
      </c>
      <c r="J360" s="3" t="n">
        <v>0.0309907029057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1.9365347712503</v>
      </c>
      <c r="G363" s="3" t="n">
        <v>1.9198910976254</v>
      </c>
      <c r="H363" s="3" t="n">
        <v>1.8915809145235</v>
      </c>
      <c r="I363" s="3" t="n">
        <v>1.8625249067269</v>
      </c>
      <c r="J363" s="3" t="n">
        <v>1.7492200196027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0.0847007594153</v>
      </c>
      <c r="G367" s="3" t="n">
        <v>0.0668229973599</v>
      </c>
      <c r="H367" s="3" t="n">
        <v>0.0489191280495</v>
      </c>
      <c r="I367" s="3" t="n">
        <v>0.0398546639239</v>
      </c>
      <c r="J367" s="3" t="n">
        <v>0.0185914535411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1.1529347592848</v>
      </c>
      <c r="G368" s="3" t="n">
        <v>1.1548208291565</v>
      </c>
      <c r="H368" s="3" t="n">
        <v>1.0998927350601</v>
      </c>
      <c r="I368" s="3" t="n">
        <v>1.0602710026364</v>
      </c>
      <c r="J368" s="3" t="n">
        <v>1.0243196436267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0.3063028064968</v>
      </c>
      <c r="G369" s="3" t="n">
        <v>0.2055137332552</v>
      </c>
      <c r="H369" s="3" t="n">
        <v>0.1140377100752</v>
      </c>
      <c r="I369" s="3" t="n">
        <v>0.0866852462025</v>
      </c>
      <c r="J369" s="3" t="n">
        <v>0.0358492946363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2.8847184963928</v>
      </c>
      <c r="G370" s="3" t="n">
        <v>3.0053803380402</v>
      </c>
      <c r="H370" s="3" t="n">
        <v>3.0557589918613</v>
      </c>
      <c r="I370" s="3" t="n">
        <v>3.0886221881785</v>
      </c>
      <c r="J370" s="3" t="n">
        <v>3.2494614677227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0.1106827114703</v>
      </c>
      <c r="G371" s="3" t="n">
        <v>0.1184074422513</v>
      </c>
      <c r="H371" s="3" t="n">
        <v>0.1226972991457</v>
      </c>
      <c r="I371" s="3" t="n">
        <v>0.1242567268958</v>
      </c>
      <c r="J371" s="3" t="n">
        <v>0.1324850505809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0.1361111880153</v>
      </c>
      <c r="G373" s="3" t="n">
        <v>0.1348395145245</v>
      </c>
      <c r="H373" s="3" t="n">
        <v>0.1318043012198</v>
      </c>
      <c r="I373" s="3" t="n">
        <v>0.1289003203538</v>
      </c>
      <c r="J373" s="3" t="n">
        <v>0.1349395604851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1.240522049665</v>
      </c>
      <c r="G378" s="3" t="n">
        <v>1.284889092499</v>
      </c>
      <c r="H378" s="3" t="n">
        <v>1.306114220582</v>
      </c>
      <c r="I378" s="3" t="n">
        <v>1.328085358559</v>
      </c>
      <c r="J378" s="3" t="n">
        <v>1.409870932259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0.2953649177468</v>
      </c>
      <c r="G383" s="3" t="n">
        <v>0.3093950994696</v>
      </c>
      <c r="H383" s="3" t="n">
        <v>0.3162347549323</v>
      </c>
      <c r="I383" s="3" t="n">
        <v>0.32349824907</v>
      </c>
      <c r="J383" s="3" t="n">
        <v>0.3485633506758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0.1992296169653</v>
      </c>
      <c r="G387" s="3" t="n">
        <v>0.206143597463</v>
      </c>
      <c r="H387" s="3" t="n">
        <v>0.209361837002</v>
      </c>
      <c r="I387" s="3" t="n">
        <v>0.2127097141124</v>
      </c>
      <c r="J387" s="3" t="n">
        <v>0.2261528882487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0.1171748827053</v>
      </c>
      <c r="G388" s="3" t="n">
        <v>0.1851219794839</v>
      </c>
      <c r="H388" s="3" t="n">
        <v>0.2453074204923</v>
      </c>
      <c r="I388" s="3" t="n">
        <v>0.3002201270653</v>
      </c>
      <c r="J388" s="3" t="n">
        <v>0.4653905127253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1.0570785356431</v>
      </c>
      <c r="G389" s="3" t="n">
        <v>0.9660013790539</v>
      </c>
      <c r="H389" s="3" t="n">
        <v>0.8664914935596</v>
      </c>
      <c r="I389" s="3" t="n">
        <v>0.7783672748232</v>
      </c>
      <c r="J389" s="3" t="n">
        <v>0.5351665710465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0.0921196780805</v>
      </c>
      <c r="G390" s="3" t="n">
        <v>0.1591972870545</v>
      </c>
      <c r="H390" s="3" t="n">
        <v>0.2189780769198</v>
      </c>
      <c r="I390" s="3" t="n">
        <v>0.2734697036938</v>
      </c>
      <c r="J390" s="3" t="n">
        <v>0.4369496312254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0.0277142302286</v>
      </c>
      <c r="G393" s="3" t="n">
        <v>0.0301697064983</v>
      </c>
      <c r="H393" s="3" t="n">
        <v>0.0321818358658</v>
      </c>
      <c r="I393" s="3" t="n">
        <v>0.0343295156623</v>
      </c>
      <c r="J393" s="3" t="n">
        <v>0.0361436448461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0.1537621284995</v>
      </c>
      <c r="G397" s="3" t="n">
        <v>0.192311979014</v>
      </c>
      <c r="H397" s="3" t="n">
        <v>0.3190237916929</v>
      </c>
      <c r="I397" s="3" t="n">
        <v>0.476327904232</v>
      </c>
      <c r="J397" s="3" t="n">
        <v>0.7060832286264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0.2524576699801</v>
      </c>
      <c r="G398" s="3" t="n">
        <v>0.1812904532059</v>
      </c>
      <c r="H398" s="3" t="n">
        <v>0.1183790607168</v>
      </c>
      <c r="I398" s="3" t="n">
        <v>0.0623692130057</v>
      </c>
      <c r="J398" s="3" t="n">
        <v>0.0174086173523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0.869688912773</v>
      </c>
      <c r="G399" s="3" t="n">
        <v>0.5978056246242</v>
      </c>
      <c r="H399" s="3" t="n">
        <v>0.37021779931</v>
      </c>
      <c r="I399" s="3" t="n">
        <v>0.1622040754181</v>
      </c>
      <c r="J399" s="3" t="n">
        <v>0.0052119561822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2.181851690411</v>
      </c>
      <c r="G400" s="3" t="n">
        <v>2.310379737859</v>
      </c>
      <c r="H400" s="3" t="n">
        <v>2.3410961118372</v>
      </c>
      <c r="I400" s="3" t="n">
        <v>2.2765831800829</v>
      </c>
      <c r="J400" s="3" t="n">
        <v>1.6138804206188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0.153545811749</v>
      </c>
      <c r="G401" s="3" t="n">
        <v>0.1182388708473</v>
      </c>
      <c r="H401" s="3" t="n">
        <v>0.0865939270167</v>
      </c>
      <c r="I401" s="3" t="n">
        <v>0.0955193519816</v>
      </c>
      <c r="J401" s="3" t="n">
        <v>0.2830748920332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0.1407024116824</v>
      </c>
      <c r="H403" s="3" t="n">
        <v>0.1314933348882</v>
      </c>
      <c r="I403" s="3" t="n">
        <v>0.1291125187314</v>
      </c>
      <c r="J403" s="3" t="n">
        <v>0.1295924038361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0.0235439430708</v>
      </c>
      <c r="G407" s="3" t="n">
        <v>0.0195032204831</v>
      </c>
      <c r="H407" s="3" t="n">
        <v>0.0160003658182</v>
      </c>
      <c r="I407" s="3" t="n">
        <v>0.013152523097</v>
      </c>
      <c r="J407" s="3" t="n">
        <v>0.0065408190689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0.1208330569761</v>
      </c>
      <c r="G408" s="3" t="n">
        <v>0.1429863138657</v>
      </c>
      <c r="H408" s="3" t="n">
        <v>0.1602063037223</v>
      </c>
      <c r="I408" s="3" t="n">
        <v>0.1744608187103</v>
      </c>
      <c r="J408" s="3" t="n">
        <v>0.2097579228201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0.072456392005</v>
      </c>
      <c r="G410" s="3" t="n">
        <v>0.0600216374415</v>
      </c>
      <c r="H410" s="3" t="n">
        <v>0.0492421553103</v>
      </c>
      <c r="I410" s="3" t="n">
        <v>0.040478020043</v>
      </c>
      <c r="J410" s="3" t="n">
        <v>0.0201301309254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1.6142947617846</v>
      </c>
      <c r="G413" s="3" t="n">
        <v>1.6025772938972</v>
      </c>
      <c r="H413" s="3" t="n">
        <v>1.5779678436015</v>
      </c>
      <c r="I413" s="3" t="n">
        <v>1.5541833113589</v>
      </c>
      <c r="J413" s="3" t="n">
        <v>1.4632864011981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0.017713041785</v>
      </c>
      <c r="G417" s="3" t="n">
        <v>0.0138754966352</v>
      </c>
      <c r="H417" s="3" t="n">
        <v>0.0099832016395</v>
      </c>
      <c r="I417" s="3" t="n">
        <v>0.0080812404131</v>
      </c>
      <c r="J417" s="3" t="n">
        <v>0.0039898409917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0.1467348660654</v>
      </c>
      <c r="G418" s="3" t="n">
        <v>0.1546601562818</v>
      </c>
      <c r="H418" s="3" t="n">
        <v>0.1520809245197</v>
      </c>
      <c r="I418" s="3" t="n">
        <v>0.1479774277243</v>
      </c>
      <c r="J418" s="3" t="n">
        <v>0.1417081897274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0.1270364264273</v>
      </c>
      <c r="G419" s="3" t="n">
        <v>0.084790184138</v>
      </c>
      <c r="H419" s="3" t="n">
        <v>0.0461705006449</v>
      </c>
      <c r="I419" s="3" t="n">
        <v>0.0353066149957</v>
      </c>
      <c r="J419" s="3" t="n">
        <v>0.0165470861314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0.1799651362287</v>
      </c>
      <c r="G420" s="3" t="n">
        <v>0.1998564792739</v>
      </c>
      <c r="H420" s="3" t="n">
        <v>0.2117196849127</v>
      </c>
      <c r="I420" s="3" t="n">
        <v>0.2145551798227</v>
      </c>
      <c r="J420" s="3" t="n">
        <v>0.2253423558341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0.0263378089885</v>
      </c>
      <c r="G421" s="3" t="n">
        <v>0.0278612724436</v>
      </c>
      <c r="H421" s="3" t="n">
        <v>0.0282534569099</v>
      </c>
      <c r="I421" s="3" t="n">
        <v>0.0280607302848</v>
      </c>
      <c r="J421" s="3" t="n">
        <v>0.0288427982997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0.2472638550518</v>
      </c>
      <c r="G423" s="3" t="n">
        <v>0.243603255776</v>
      </c>
      <c r="H423" s="3" t="n">
        <v>0.2372252181738</v>
      </c>
      <c r="I423" s="3" t="n">
        <v>0.2311509260099</v>
      </c>
      <c r="J423" s="3" t="n">
        <v>0.2393332124487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0.3921152985129</v>
      </c>
      <c r="G428" s="3" t="n">
        <v>0.4078516405071</v>
      </c>
      <c r="H428" s="3" t="n">
        <v>0.4155310615772</v>
      </c>
      <c r="I428" s="3" t="n">
        <v>0.4235057087769</v>
      </c>
      <c r="J428" s="3" t="n">
        <v>0.4545460389142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0.6830145515192</v>
      </c>
      <c r="E451" s="3" t="n">
        <v>6.8020711461383</v>
      </c>
      <c r="F451" s="3" t="n">
        <v>3.9796913005384</v>
      </c>
      <c r="G451" s="3" t="n">
        <v>16.2808189090398</v>
      </c>
      <c r="H451" s="3" t="n">
        <v>2.3481233284364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0.2984298293925</v>
      </c>
      <c r="E452" s="3" t="n">
        <v>6.5047918081654</v>
      </c>
      <c r="F452" s="3" t="n">
        <v>0.1929482117022</v>
      </c>
      <c r="G452" s="3" t="n">
        <v>0.8473160758486</v>
      </c>
      <c r="H452" s="3" t="n">
        <v>0.1318956830987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15.1643972569033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1.2388070602663</v>
      </c>
      <c r="E455" s="3" t="n">
        <v>4.471820734056</v>
      </c>
      <c r="F455" s="3" t="n">
        <v>4.7334070558425</v>
      </c>
      <c r="G455" s="3" t="n">
        <v>8.2739793416164</v>
      </c>
      <c r="H455" s="3" t="n">
        <v>0.3495467053917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1.0538273540002</v>
      </c>
      <c r="E456" s="3" t="n">
        <v>2.8426337085314</v>
      </c>
      <c r="F456" s="3" t="n">
        <v>2.2049540624115</v>
      </c>
      <c r="G456" s="3" t="n">
        <v>3.2170819403642</v>
      </c>
      <c r="H456" s="3" t="n">
        <v>0.1275370078174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19.513743402519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0.9324418389021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0.2886620688764</v>
      </c>
      <c r="E459" s="3" t="n">
        <v>1.2707285600434</v>
      </c>
      <c r="F459" s="3" t="n">
        <v>2.8857052324401</v>
      </c>
      <c r="G459" s="3" t="n">
        <v>8.2658683227499</v>
      </c>
      <c r="H459" s="3" t="n">
        <v>1.0446086658598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0.3075830076928</v>
      </c>
      <c r="E460" s="3" t="n">
        <v>1.8146442836345</v>
      </c>
      <c r="F460" s="3" t="n">
        <v>1.401084025558</v>
      </c>
      <c r="G460" s="3" t="n">
        <v>3.6085715728015</v>
      </c>
      <c r="H460" s="3" t="n">
        <v>0.3725330234706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7.6268084470574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2.2763869921759</v>
      </c>
      <c r="E463" s="3" t="n">
        <v>5.5518903540764</v>
      </c>
      <c r="F463" s="3" t="n">
        <v>9.5495142510622</v>
      </c>
      <c r="G463" s="3" t="n">
        <v>22.6049206562222</v>
      </c>
      <c r="H463" s="3" t="n">
        <v>2.2500033323165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2.2260357982291</v>
      </c>
      <c r="E464" s="3" t="n">
        <v>11.2370595056119</v>
      </c>
      <c r="F464" s="3" t="n">
        <v>3.1908136471303</v>
      </c>
      <c r="G464" s="3" t="n">
        <v>10.8582935833824</v>
      </c>
      <c r="H464" s="3" t="n">
        <v>0.6657771799336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17.678860260721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1.9663861446401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SUM(D451:D466)</f>
        <v>8.3727466621524</v>
      </c>
      <c r="E467" s="0" t="n">
        <f aca="false">SUM(E451:E466)</f>
        <v>106.391882998313</v>
      </c>
      <c r="F467" s="0" t="n">
        <f aca="false">SUM(F451:F466)</f>
        <v>28.1381177866852</v>
      </c>
      <c r="G467" s="0" t="n">
        <f aca="false">SUM(G451:G466)</f>
        <v>73.956850402025</v>
      </c>
      <c r="H467" s="0" t="n">
        <f aca="false">SUM(H451:H466)</f>
        <v>7.2900249263247</v>
      </c>
      <c r="I467" s="9" t="n">
        <f aca="false">SUM(D467:H467)</f>
        <v>224.1496227755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0.7065132083078</v>
      </c>
      <c r="E471" s="3" t="n">
        <v>6.845171642833</v>
      </c>
      <c r="F471" s="3" t="n">
        <v>4.4258211228156</v>
      </c>
      <c r="G471" s="3" t="n">
        <v>15.4636430809466</v>
      </c>
      <c r="H471" s="3" t="n">
        <v>2.5976197650123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0.2986724448402</v>
      </c>
      <c r="E472" s="3" t="n">
        <v>6.3109116618715</v>
      </c>
      <c r="F472" s="3" t="n">
        <v>0.2136705790613</v>
      </c>
      <c r="G472" s="3" t="n">
        <v>0.8392768424103</v>
      </c>
      <c r="H472" s="3" t="n">
        <v>0.1279918004321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14.6510373868639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0.9712249127583</v>
      </c>
      <c r="E475" s="3" t="n">
        <v>4.5629813059162</v>
      </c>
      <c r="F475" s="3" t="n">
        <v>5.2745515673978</v>
      </c>
      <c r="G475" s="3" t="n">
        <v>8.5926502266216</v>
      </c>
      <c r="H475" s="3" t="n">
        <v>0.3717834343987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1.0639474191002</v>
      </c>
      <c r="E476" s="3" t="n">
        <v>2.7307010251283</v>
      </c>
      <c r="F476" s="3" t="n">
        <v>2.3350348265651</v>
      </c>
      <c r="G476" s="3" t="n">
        <v>3.1334356013567</v>
      </c>
      <c r="H476" s="3" t="n">
        <v>0.1228125744471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19.4520280500115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0.3182213956197</v>
      </c>
      <c r="E479" s="3" t="n">
        <v>1.3147690331318</v>
      </c>
      <c r="F479" s="3" t="n">
        <v>3.2022657897737</v>
      </c>
      <c r="G479" s="3" t="n">
        <v>7.7863068593732</v>
      </c>
      <c r="H479" s="3" t="n">
        <v>1.1586173766392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0.3216892357212</v>
      </c>
      <c r="E480" s="3" t="n">
        <v>1.6846429967058</v>
      </c>
      <c r="F480" s="3" t="n">
        <v>1.4855478334848</v>
      </c>
      <c r="G480" s="3" t="n">
        <v>3.5277765446872</v>
      </c>
      <c r="H480" s="3" t="n">
        <v>0.362568988624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7.5247328610904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2.0980462997428</v>
      </c>
      <c r="E483" s="3" t="n">
        <v>5.5607957392689</v>
      </c>
      <c r="F483" s="3" t="n">
        <v>10.6435962536129</v>
      </c>
      <c r="G483" s="3" t="n">
        <v>22.8937516717347</v>
      </c>
      <c r="H483" s="3" t="n">
        <v>2.5000314531221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2.349271607588</v>
      </c>
      <c r="E484" s="3" t="n">
        <v>10.4857837661889</v>
      </c>
      <c r="F484" s="3" t="n">
        <v>3.4721897857005</v>
      </c>
      <c r="G484" s="3" t="n">
        <v>10.8166825657649</v>
      </c>
      <c r="H484" s="3" t="n">
        <v>0.645142205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17.4207840197488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1.8988658323843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SUM(D471:D486)</f>
        <v>8.1275865236782</v>
      </c>
      <c r="E487" s="0" t="n">
        <f aca="false">SUM(E471:E486)</f>
        <v>104.289838354715</v>
      </c>
      <c r="F487" s="0" t="n">
        <f aca="false">SUM(F471:F486)</f>
        <v>31.0526777584117</v>
      </c>
      <c r="G487" s="0" t="n">
        <f aca="false">SUM(G471:G486)</f>
        <v>73.0535233928952</v>
      </c>
      <c r="H487" s="0" t="n">
        <f aca="false">SUM(H471:H486)</f>
        <v>7.8865675976755</v>
      </c>
      <c r="I487" s="9" t="n">
        <f aca="false">SUM(D487:H487)</f>
        <v>224.410193627375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I33" activeCellId="0" sqref="I33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59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r="2" customFormat="false" ht="37.3" hidden="false" customHeight="false" outlineLevel="0" collapsed="false">
      <c r="A2" s="2" t="s">
        <v>11</v>
      </c>
      <c r="B2" s="2" t="s">
        <v>61</v>
      </c>
      <c r="C2" s="2" t="s">
        <v>18</v>
      </c>
      <c r="D2" s="3" t="n">
        <v>7.3922925668575</v>
      </c>
      <c r="E2" s="3" t="n">
        <v>5.8171252821033</v>
      </c>
      <c r="F2" s="3" t="n">
        <v>4.0709779310198</v>
      </c>
      <c r="G2" s="3" t="n">
        <v>2.6182812433801</v>
      </c>
      <c r="H2" s="3" t="n">
        <v>1.3622389430592</v>
      </c>
      <c r="I2" s="3" t="n">
        <v>0.8603131231661</v>
      </c>
      <c r="K2" s="2" t="s">
        <v>11</v>
      </c>
      <c r="L2" s="2" t="s">
        <v>61</v>
      </c>
      <c r="M2" s="2" t="s">
        <v>18</v>
      </c>
      <c r="N2" s="3" t="n">
        <v>6.2601892322184</v>
      </c>
      <c r="O2" s="3" t="n">
        <v>4.9519305890623</v>
      </c>
      <c r="P2" s="3" t="n">
        <v>3.5517806542043</v>
      </c>
      <c r="Q2" s="3" t="n">
        <v>2.3613003180979</v>
      </c>
      <c r="R2" s="3" t="n">
        <v>1.4128110876305</v>
      </c>
      <c r="S2" s="3" t="n">
        <v>1.1724066525385</v>
      </c>
      <c r="U2" s="4" t="s">
        <v>62</v>
      </c>
      <c r="V2" s="4" t="s">
        <v>61</v>
      </c>
      <c r="W2" s="4" t="s">
        <v>18</v>
      </c>
      <c r="X2" s="0" t="n">
        <f aca="false">$N$2/$D$2</f>
        <v>0.846853553968527</v>
      </c>
      <c r="Y2" s="0" t="n">
        <f aca="false">$O$2/$E$2</f>
        <v>0.851267653508716</v>
      </c>
      <c r="Z2" s="0" t="n">
        <f aca="false">$P$2/$F$2</f>
        <v>0.872463745661859</v>
      </c>
      <c r="AA2" s="0" t="n">
        <f aca="false">$Q$2/$G$2</f>
        <v>0.90185129044791</v>
      </c>
      <c r="AB2" s="0" t="n">
        <f aca="false">$R$2/$H$2</f>
        <v>1.03712428339314</v>
      </c>
      <c r="AC2" s="0" t="n">
        <f aca="false">$S$2/$I$2</f>
        <v>1.36276737035446</v>
      </c>
    </row>
    <row r="3" customFormat="false" ht="37.3" hidden="false" customHeight="false" outlineLevel="0" collapsed="false">
      <c r="A3" s="2" t="s">
        <v>11</v>
      </c>
      <c r="B3" s="2" t="s">
        <v>61</v>
      </c>
      <c r="C3" s="2" t="s">
        <v>20</v>
      </c>
      <c r="D3" s="3" t="n">
        <v>3.2645868032097</v>
      </c>
      <c r="E3" s="3" t="n">
        <v>4.1467027451352</v>
      </c>
      <c r="F3" s="3" t="n">
        <v>4.420006563255</v>
      </c>
      <c r="G3" s="3" t="n">
        <v>4.9080667729836</v>
      </c>
      <c r="H3" s="3" t="n">
        <v>5.4891828956804</v>
      </c>
      <c r="I3" s="3" t="n">
        <v>6.1946591026717</v>
      </c>
      <c r="K3" s="2" t="s">
        <v>11</v>
      </c>
      <c r="L3" s="2" t="s">
        <v>61</v>
      </c>
      <c r="M3" s="2" t="s">
        <v>20</v>
      </c>
      <c r="N3" s="3" t="n">
        <v>3.3651720694181</v>
      </c>
      <c r="O3" s="3" t="n">
        <v>5.1551525637967</v>
      </c>
      <c r="P3" s="3" t="n">
        <v>6.0868838768956</v>
      </c>
      <c r="Q3" s="3" t="n">
        <v>7.3042809695268</v>
      </c>
      <c r="R3" s="3" t="n">
        <v>8.4003066217814</v>
      </c>
      <c r="S3" s="3" t="n">
        <v>8.9585669763532</v>
      </c>
      <c r="U3" s="4" t="s">
        <v>62</v>
      </c>
      <c r="V3" s="4" t="s">
        <v>61</v>
      </c>
      <c r="W3" s="4" t="s">
        <v>20</v>
      </c>
      <c r="X3" s="0" t="n">
        <f aca="false">$N$3/$D$3</f>
        <v>1.0308110251838</v>
      </c>
      <c r="Y3" s="0" t="n">
        <f aca="false">$O$3/$E$3</f>
        <v>1.24319317796401</v>
      </c>
      <c r="Z3" s="0" t="n">
        <f aca="false">$P$3/$F$3</f>
        <v>1.37712100418536</v>
      </c>
      <c r="AA3" s="0" t="n">
        <f aca="false">$Q$3/$G$3</f>
        <v>1.48821955922302</v>
      </c>
      <c r="AB3" s="0" t="n">
        <f aca="false">$R$3/$H$3</f>
        <v>1.5303382637135</v>
      </c>
      <c r="AC3" s="0" t="n">
        <f aca="false">$S$3/$I$3</f>
        <v>1.44617594412733</v>
      </c>
    </row>
    <row r="4" customFormat="false" ht="49.25" hidden="false" customHeight="false" outlineLevel="0" collapsed="false">
      <c r="A4" s="2" t="s">
        <v>11</v>
      </c>
      <c r="B4" s="2" t="s">
        <v>63</v>
      </c>
      <c r="C4" s="2" t="s">
        <v>18</v>
      </c>
      <c r="D4" s="3" t="n">
        <v>0.0035332709121</v>
      </c>
      <c r="E4" s="3" t="n">
        <v>0.0216109381521</v>
      </c>
      <c r="F4" s="3" t="n">
        <v>0.0249522679267</v>
      </c>
      <c r="G4" s="3" t="n">
        <v>0.0295661919597</v>
      </c>
      <c r="H4" s="3" t="n">
        <v>0.0423554673483</v>
      </c>
      <c r="I4" s="3" t="n">
        <v>0.1702530079634</v>
      </c>
      <c r="K4" s="2" t="s">
        <v>11</v>
      </c>
      <c r="L4" s="2" t="s">
        <v>63</v>
      </c>
      <c r="M4" s="2" t="s">
        <v>18</v>
      </c>
      <c r="N4" s="3" t="n">
        <v>0.0037658440103</v>
      </c>
      <c r="O4" s="3" t="n">
        <v>0.024187226578</v>
      </c>
      <c r="P4" s="3" t="n">
        <v>0.027736283018</v>
      </c>
      <c r="Q4" s="3" t="n">
        <v>0.0332585427676</v>
      </c>
      <c r="R4" s="3" t="n">
        <v>0.0552038801308</v>
      </c>
      <c r="S4" s="3" t="n">
        <v>0.2368299117973</v>
      </c>
      <c r="U4" s="4" t="s">
        <v>62</v>
      </c>
      <c r="V4" s="4" t="s">
        <v>63</v>
      </c>
      <c r="W4" s="4" t="s">
        <v>18</v>
      </c>
      <c r="X4" s="0" t="n">
        <f aca="false">$N$4/$D$4</f>
        <v>1.06582373782988</v>
      </c>
      <c r="Y4" s="0" t="n">
        <f aca="false">$O$4/$E$4</f>
        <v>1.1192122437151</v>
      </c>
      <c r="Z4" s="0" t="n">
        <f aca="false">$P$4/$F$4</f>
        <v>1.11157362927804</v>
      </c>
      <c r="AA4" s="0" t="n">
        <f aca="false">$Q$4/$G$4</f>
        <v>1.12488421954822</v>
      </c>
      <c r="AB4" s="0" t="n">
        <f aca="false">$R$4/$H$4</f>
        <v>1.30334720844523</v>
      </c>
      <c r="AC4" s="0" t="n">
        <f aca="false">$S$4/$I$4</f>
        <v>1.39104685802798</v>
      </c>
    </row>
    <row r="5" customFormat="false" ht="49.25" hidden="false" customHeight="false" outlineLevel="0" collapsed="false">
      <c r="A5" s="2" t="s">
        <v>11</v>
      </c>
      <c r="B5" s="2" t="s">
        <v>63</v>
      </c>
      <c r="C5" s="2" t="s">
        <v>20</v>
      </c>
      <c r="D5" s="3" t="n">
        <v>0.0331635976088</v>
      </c>
      <c r="E5" s="3" t="n">
        <v>0.1864057992031</v>
      </c>
      <c r="F5" s="3" t="n">
        <v>0.2714135119132</v>
      </c>
      <c r="G5" s="3" t="n">
        <v>0.3644703961439</v>
      </c>
      <c r="H5" s="3" t="n">
        <v>0.4547948744174</v>
      </c>
      <c r="I5" s="3" t="n">
        <v>0.6147070557755</v>
      </c>
      <c r="K5" s="2" t="s">
        <v>11</v>
      </c>
      <c r="L5" s="2" t="s">
        <v>63</v>
      </c>
      <c r="M5" s="2" t="s">
        <v>20</v>
      </c>
      <c r="N5" s="3" t="n">
        <v>0.0432068098256</v>
      </c>
      <c r="O5" s="3" t="n">
        <v>0.2453698477621</v>
      </c>
      <c r="P5" s="3" t="n">
        <v>0.3654964348579</v>
      </c>
      <c r="Q5" s="3" t="n">
        <v>0.4974666165577</v>
      </c>
      <c r="R5" s="3" t="n">
        <v>0.6299694134194</v>
      </c>
      <c r="S5" s="3" t="n">
        <v>0.7706026788109</v>
      </c>
      <c r="U5" s="4" t="s">
        <v>62</v>
      </c>
      <c r="V5" s="4" t="s">
        <v>63</v>
      </c>
      <c r="W5" s="4" t="s">
        <v>20</v>
      </c>
      <c r="X5" s="0" t="n">
        <f aca="false">$N$5/$D$5</f>
        <v>1.30283844157291</v>
      </c>
      <c r="Y5" s="0" t="n">
        <f aca="false">$O$5/$E$5</f>
        <v>1.31632089136216</v>
      </c>
      <c r="Z5" s="0" t="n">
        <f aca="false">$P$5/$F$5</f>
        <v>1.34664052751651</v>
      </c>
      <c r="AA5" s="0" t="n">
        <f aca="false">$Q$5/$G$5</f>
        <v>1.3649026692453</v>
      </c>
      <c r="AB5" s="0" t="n">
        <f aca="false">$R$5/$H$5</f>
        <v>1.38517263244534</v>
      </c>
      <c r="AC5" s="0" t="n">
        <f aca="false">$S$5/$I$5</f>
        <v>1.25360962033977</v>
      </c>
    </row>
    <row r="6" customFormat="false" ht="25.35" hidden="false" customHeight="false" outlineLevel="0" collapsed="false">
      <c r="A6" s="2" t="s">
        <v>11</v>
      </c>
      <c r="B6" s="2" t="s">
        <v>64</v>
      </c>
      <c r="C6" s="2" t="s">
        <v>13</v>
      </c>
      <c r="D6" s="3" t="n">
        <v>0.3707596513756</v>
      </c>
      <c r="E6" s="3" t="n">
        <v>0.2806424266494</v>
      </c>
      <c r="F6" s="3" t="n">
        <v>0.2043375767922</v>
      </c>
      <c r="G6" s="3" t="n">
        <v>0.1373061483552</v>
      </c>
      <c r="H6" s="3" t="n">
        <v>0.0705858127501</v>
      </c>
      <c r="I6" s="3" t="n">
        <v>0.0260806644712</v>
      </c>
      <c r="K6" s="2" t="s">
        <v>11</v>
      </c>
      <c r="L6" s="2" t="s">
        <v>64</v>
      </c>
      <c r="M6" s="2" t="s">
        <v>13</v>
      </c>
      <c r="N6" s="3" t="n">
        <v>0.3114381075225</v>
      </c>
      <c r="O6" s="3" t="n">
        <v>0.23573964159</v>
      </c>
      <c r="P6" s="3" t="n">
        <v>0.1717722276819</v>
      </c>
      <c r="Q6" s="3" t="n">
        <v>0.1156945806362</v>
      </c>
      <c r="R6" s="3" t="n">
        <v>0.0598639586586</v>
      </c>
      <c r="S6" s="3" t="n">
        <v>0.0229593336839</v>
      </c>
      <c r="U6" s="4" t="s">
        <v>62</v>
      </c>
      <c r="V6" s="4" t="s">
        <v>64</v>
      </c>
      <c r="W6" s="4" t="s">
        <v>13</v>
      </c>
      <c r="X6" s="0" t="n">
        <f aca="false">$N$6/$D$6</f>
        <v>0.840000000989848</v>
      </c>
      <c r="Y6" s="0" t="n">
        <f aca="false">$O$6/$E$6</f>
        <v>0.840000011418459</v>
      </c>
      <c r="Z6" s="0" t="n">
        <f aca="false">$P$6/$F$6</f>
        <v>0.840629659891596</v>
      </c>
      <c r="AA6" s="0" t="n">
        <f aca="false">$Q$6/$G$6</f>
        <v>0.84260305909177</v>
      </c>
      <c r="AB6" s="0" t="n">
        <f aca="false">$R$6/$H$6</f>
        <v>0.848101853987864</v>
      </c>
      <c r="AC6" s="0" t="n">
        <f aca="false">$S$6/$I$6</f>
        <v>0.880320120265847</v>
      </c>
    </row>
    <row r="7" customFormat="false" ht="37.3" hidden="false" customHeight="false" outlineLevel="0" collapsed="false">
      <c r="A7" s="2" t="s">
        <v>11</v>
      </c>
      <c r="B7" s="2" t="s">
        <v>65</v>
      </c>
      <c r="C7" s="2" t="s">
        <v>13</v>
      </c>
      <c r="D7" s="3" t="n">
        <v>0.000118909144</v>
      </c>
      <c r="E7" s="3" t="n">
        <v>0.0005673362533</v>
      </c>
      <c r="F7" s="3" t="n">
        <v>0.0006637430078</v>
      </c>
      <c r="G7" s="3" t="n">
        <v>0.0009140782082</v>
      </c>
      <c r="H7" s="3" t="n">
        <v>0.0021056373341</v>
      </c>
      <c r="I7" s="3" t="n">
        <v>0.0083149346426</v>
      </c>
      <c r="K7" s="2" t="s">
        <v>11</v>
      </c>
      <c r="L7" s="2" t="s">
        <v>65</v>
      </c>
      <c r="M7" s="2" t="s">
        <v>13</v>
      </c>
      <c r="N7" s="3" t="n">
        <v>0.0001189091399</v>
      </c>
      <c r="O7" s="3" t="n">
        <v>0.0005673362384</v>
      </c>
      <c r="P7" s="3" t="n">
        <v>0.0006637430097</v>
      </c>
      <c r="Q7" s="3" t="n">
        <v>0.0009140781938</v>
      </c>
      <c r="R7" s="3" t="n">
        <v>0.0021056373332</v>
      </c>
      <c r="S7" s="3" t="n">
        <v>0.0083149346284</v>
      </c>
      <c r="U7" s="4" t="s">
        <v>62</v>
      </c>
      <c r="V7" s="4" t="s">
        <v>65</v>
      </c>
      <c r="W7" s="4" t="s">
        <v>13</v>
      </c>
      <c r="X7" s="0" t="n">
        <f aca="false">$N$7/$D$7</f>
        <v>0.999999965519893</v>
      </c>
      <c r="Y7" s="0" t="n">
        <f aca="false">$O$7/$E$7</f>
        <v>0.999999973736915</v>
      </c>
      <c r="Z7" s="0" t="n">
        <f aca="false">$P$7/$F$7</f>
        <v>1.00000000286255</v>
      </c>
      <c r="AA7" s="0" t="n">
        <f aca="false">$Q$7/$G$7</f>
        <v>0.999999984246424</v>
      </c>
      <c r="AB7" s="0" t="n">
        <f aca="false">$R$7/$H$7</f>
        <v>0.999999999572576</v>
      </c>
      <c r="AC7" s="0" t="n">
        <f aca="false">$S$7/$I$7</f>
        <v>0.999999998292229</v>
      </c>
    </row>
    <row r="8" customFormat="false" ht="37.3" hidden="false" customHeight="false" outlineLevel="0" collapsed="false">
      <c r="A8" s="2" t="s">
        <v>11</v>
      </c>
      <c r="B8" s="2" t="s">
        <v>66</v>
      </c>
      <c r="C8" s="2" t="s">
        <v>16</v>
      </c>
      <c r="D8" s="3" t="n">
        <v>0</v>
      </c>
      <c r="E8" s="3" t="n">
        <v>0.0024304566455</v>
      </c>
      <c r="F8" s="3" t="n">
        <v>0.0047378278484</v>
      </c>
      <c r="G8" s="3" t="n">
        <v>0.0053245793738</v>
      </c>
      <c r="H8" s="3" t="n">
        <v>0.0052371725019</v>
      </c>
      <c r="I8" s="3" t="n">
        <v>0.000114407836</v>
      </c>
      <c r="K8" s="2" t="s">
        <v>11</v>
      </c>
      <c r="L8" s="2" t="s">
        <v>66</v>
      </c>
      <c r="M8" s="2" t="s">
        <v>16</v>
      </c>
      <c r="N8" s="3" t="n">
        <v>0</v>
      </c>
      <c r="O8" s="3" t="n">
        <v>0.001770766685</v>
      </c>
      <c r="P8" s="3" t="n">
        <v>0.0034676480769</v>
      </c>
      <c r="Q8" s="3" t="n">
        <v>0.0038982078017</v>
      </c>
      <c r="R8" s="3" t="n">
        <v>0.0038357843525</v>
      </c>
      <c r="S8" s="3" t="n">
        <v>8.55687968E-005</v>
      </c>
      <c r="U8" s="4" t="s">
        <v>62</v>
      </c>
      <c r="V8" s="4" t="s">
        <v>66</v>
      </c>
      <c r="W8" s="4" t="s">
        <v>16</v>
      </c>
      <c r="X8" s="0" t="e">
        <f aca="false">$N$8/$D$8</f>
        <v>#DIV/0!</v>
      </c>
      <c r="Y8" s="0" t="n">
        <f aca="false">$O$8/$E$8</f>
        <v>0.728573656427314</v>
      </c>
      <c r="Z8" s="0" t="n">
        <f aca="false">$P$8/$F$8</f>
        <v>0.731906727694011</v>
      </c>
      <c r="AA8" s="0" t="n">
        <f aca="false">$Q$8/$G$8</f>
        <v>0.73211563356186</v>
      </c>
      <c r="AB8" s="0" t="n">
        <f aca="false">$R$8/$H$8</f>
        <v>0.732415124976008</v>
      </c>
      <c r="AC8" s="0" t="n">
        <f aca="false">$S$8/$I$8</f>
        <v>0.747927762570389</v>
      </c>
    </row>
    <row r="9" customFormat="false" ht="37.3" hidden="false" customHeight="false" outlineLevel="0" collapsed="false">
      <c r="A9" s="2" t="s">
        <v>11</v>
      </c>
      <c r="B9" s="2" t="s">
        <v>67</v>
      </c>
      <c r="C9" s="2" t="s">
        <v>14</v>
      </c>
      <c r="D9" s="3" t="n">
        <v>0.3172201495815</v>
      </c>
      <c r="E9" s="3" t="n">
        <v>2.7117694031634</v>
      </c>
      <c r="F9" s="3" t="n">
        <v>5.2142769221695</v>
      </c>
      <c r="G9" s="3" t="n">
        <v>6.7974207251441</v>
      </c>
      <c r="H9" s="3" t="n">
        <v>7.9268419791724</v>
      </c>
      <c r="I9" s="3" t="n">
        <v>5.8475904600467</v>
      </c>
      <c r="K9" s="2" t="s">
        <v>11</v>
      </c>
      <c r="L9" s="2" t="s">
        <v>67</v>
      </c>
      <c r="M9" s="2" t="s">
        <v>14</v>
      </c>
      <c r="N9" s="3" t="n">
        <v>0.298597692787</v>
      </c>
      <c r="O9" s="3" t="n">
        <v>2.5459271285121</v>
      </c>
      <c r="P9" s="3" t="n">
        <v>4.8900937950209</v>
      </c>
      <c r="Q9" s="3" t="n">
        <v>6.3710278894889</v>
      </c>
      <c r="R9" s="3" t="n">
        <v>7.4277182464841</v>
      </c>
      <c r="S9" s="3" t="n">
        <v>5.4794361361002</v>
      </c>
      <c r="U9" s="4" t="s">
        <v>62</v>
      </c>
      <c r="V9" s="4" t="s">
        <v>67</v>
      </c>
      <c r="W9" s="4" t="s">
        <v>14</v>
      </c>
      <c r="X9" s="0" t="n">
        <f aca="false">$N$9/$D$9</f>
        <v>0.941294848958781</v>
      </c>
      <c r="Y9" s="0" t="n">
        <f aca="false">$O$9/$E$9</f>
        <v>0.938843518752797</v>
      </c>
      <c r="Z9" s="0" t="n">
        <f aca="false">$P$9/$F$9</f>
        <v>0.937827788591305</v>
      </c>
      <c r="AA9" s="0" t="n">
        <f aca="false">$Q$9/$G$9</f>
        <v>0.93727137793929</v>
      </c>
      <c r="AB9" s="0" t="n">
        <f aca="false">$R$9/$H$9</f>
        <v>0.937033722382793</v>
      </c>
      <c r="AC9" s="0" t="n">
        <f aca="false">$S$9/$I$9</f>
        <v>0.937041705218262</v>
      </c>
    </row>
    <row r="10" customFormat="false" ht="25.35" hidden="false" customHeight="false" outlineLevel="0" collapsed="false">
      <c r="A10" s="2" t="s">
        <v>11</v>
      </c>
      <c r="B10" s="2" t="s">
        <v>68</v>
      </c>
      <c r="C10" s="2" t="s">
        <v>16</v>
      </c>
      <c r="D10" s="3" t="n">
        <v>26.2101712641509</v>
      </c>
      <c r="E10" s="3" t="n">
        <v>20.2761984704647</v>
      </c>
      <c r="F10" s="3" t="n">
        <v>13.6929282953099</v>
      </c>
      <c r="G10" s="3" t="n">
        <v>8.3985983736685</v>
      </c>
      <c r="H10" s="3" t="n">
        <v>3.4601373977035</v>
      </c>
      <c r="I10" s="3" t="n">
        <v>0.0135906770446</v>
      </c>
      <c r="K10" s="2" t="s">
        <v>11</v>
      </c>
      <c r="L10" s="2" t="s">
        <v>68</v>
      </c>
      <c r="M10" s="2" t="s">
        <v>16</v>
      </c>
      <c r="N10" s="3" t="n">
        <v>16.4176160474132</v>
      </c>
      <c r="O10" s="3" t="n">
        <v>12.6948814450573</v>
      </c>
      <c r="P10" s="3" t="n">
        <v>8.5810700910405</v>
      </c>
      <c r="Q10" s="3" t="n">
        <v>5.265810833363</v>
      </c>
      <c r="R10" s="3" t="n">
        <v>2.1724962439232</v>
      </c>
      <c r="S10" s="3" t="n">
        <v>0.0090191288257</v>
      </c>
      <c r="U10" s="4" t="s">
        <v>62</v>
      </c>
      <c r="V10" s="4" t="s">
        <v>68</v>
      </c>
      <c r="W10" s="4" t="s">
        <v>16</v>
      </c>
      <c r="X10" s="0" t="n">
        <f aca="false">$N$10/$D$10</f>
        <v>0.626383394520908</v>
      </c>
      <c r="Y10" s="0" t="n">
        <f aca="false">$O$10/$E$10</f>
        <v>0.626097710749344</v>
      </c>
      <c r="Z10" s="0" t="n">
        <f aca="false">$P$10/$F$10</f>
        <v>0.62667896201426</v>
      </c>
      <c r="AA10" s="0" t="n">
        <f aca="false">$Q$10/$G$10</f>
        <v>0.626986861268721</v>
      </c>
      <c r="AB10" s="0" t="n">
        <f aca="false">$R$10/$H$10</f>
        <v>0.627864155153229</v>
      </c>
      <c r="AC10" s="0" t="n">
        <f aca="false">$S$10/$I$10</f>
        <v>0.663626160499751</v>
      </c>
    </row>
    <row r="11" customFormat="false" ht="25.35" hidden="false" customHeight="false" outlineLevel="0" collapsed="false">
      <c r="A11" s="2" t="s">
        <v>11</v>
      </c>
      <c r="B11" s="2" t="s">
        <v>69</v>
      </c>
      <c r="C11" s="2" t="s">
        <v>14</v>
      </c>
      <c r="D11" s="3" t="n">
        <v>50.6797374731981</v>
      </c>
      <c r="E11" s="3" t="n">
        <v>48.767335892884</v>
      </c>
      <c r="F11" s="3" t="n">
        <v>40.7576446064241</v>
      </c>
      <c r="G11" s="3" t="n">
        <v>34.1513840852924</v>
      </c>
      <c r="H11" s="3" t="n">
        <v>26.6740144319697</v>
      </c>
      <c r="I11" s="3" t="n">
        <v>11.7599741639667</v>
      </c>
      <c r="K11" s="2" t="s">
        <v>11</v>
      </c>
      <c r="L11" s="2" t="s">
        <v>69</v>
      </c>
      <c r="M11" s="2" t="s">
        <v>14</v>
      </c>
      <c r="N11" s="3" t="n">
        <v>40.2208631724994</v>
      </c>
      <c r="O11" s="3" t="n">
        <v>38.9266473035739</v>
      </c>
      <c r="P11" s="3" t="n">
        <v>32.8826684127158</v>
      </c>
      <c r="Q11" s="3" t="n">
        <v>27.9627135366279</v>
      </c>
      <c r="R11" s="3" t="n">
        <v>22.2477183628414</v>
      </c>
      <c r="S11" s="3" t="n">
        <v>10.36840574028</v>
      </c>
      <c r="U11" s="4" t="s">
        <v>62</v>
      </c>
      <c r="V11" s="4" t="s">
        <v>69</v>
      </c>
      <c r="W11" s="4" t="s">
        <v>14</v>
      </c>
      <c r="X11" s="0" t="n">
        <f aca="false">$N$11/$D$11</f>
        <v>0.79362808842035</v>
      </c>
      <c r="Y11" s="0" t="n">
        <f aca="false">$O$11/$E$11</f>
        <v>0.798211478869281</v>
      </c>
      <c r="Z11" s="0" t="n">
        <f aca="false">$P$11/$F$11</f>
        <v>0.806785297095724</v>
      </c>
      <c r="AA11" s="0" t="n">
        <f aca="false">$Q$11/$G$11</f>
        <v>0.818787123438148</v>
      </c>
      <c r="AB11" s="0" t="n">
        <f aca="false">$R$11/$H$11</f>
        <v>0.834059620818708</v>
      </c>
      <c r="AC11" s="0" t="n">
        <f aca="false">$S$11/$I$11</f>
        <v>0.881669091761226</v>
      </c>
    </row>
    <row r="12" customFormat="false" ht="13.4" hidden="false" customHeight="false" outlineLevel="0" collapsed="false">
      <c r="A12" s="2" t="s">
        <v>11</v>
      </c>
      <c r="B12" s="2" t="s">
        <v>70</v>
      </c>
      <c r="C12" s="2" t="s">
        <v>13</v>
      </c>
      <c r="D12" s="3" t="n">
        <v>0.4469240524542</v>
      </c>
      <c r="E12" s="3" t="n">
        <v>0.3869228606185</v>
      </c>
      <c r="F12" s="3" t="n">
        <v>0.3994530751578</v>
      </c>
      <c r="G12" s="3" t="n">
        <v>0.453612919041</v>
      </c>
      <c r="H12" s="3" t="n">
        <v>0.5312094647726</v>
      </c>
      <c r="I12" s="3" t="n">
        <v>0.6575720190881</v>
      </c>
      <c r="K12" s="2" t="s">
        <v>11</v>
      </c>
      <c r="L12" s="2" t="s">
        <v>70</v>
      </c>
      <c r="M12" s="2" t="s">
        <v>13</v>
      </c>
      <c r="N12" s="3" t="n">
        <v>0.9226299851018</v>
      </c>
      <c r="O12" s="3" t="n">
        <v>0.7987635382141</v>
      </c>
      <c r="P12" s="3" t="n">
        <v>0.8335068124124</v>
      </c>
      <c r="Q12" s="3" t="n">
        <v>0.9608255545181</v>
      </c>
      <c r="R12" s="3" t="n">
        <v>1.1378246439711</v>
      </c>
      <c r="S12" s="3" t="n">
        <v>1.4240399346231</v>
      </c>
      <c r="U12" s="4" t="s">
        <v>62</v>
      </c>
      <c r="V12" s="4" t="s">
        <v>70</v>
      </c>
      <c r="W12" s="4" t="s">
        <v>13</v>
      </c>
      <c r="X12" s="0" t="n">
        <f aca="false">$N$12/$D$12</f>
        <v>2.06439993559387</v>
      </c>
      <c r="Y12" s="0" t="n">
        <f aca="false">$O$12/$E$12</f>
        <v>2.06439996059491</v>
      </c>
      <c r="Z12" s="0" t="n">
        <f aca="false">$P$12/$F$12</f>
        <v>2.08662009194229</v>
      </c>
      <c r="AA12" s="0" t="n">
        <f aca="false">$Q$12/$G$12</f>
        <v>2.11816179431004</v>
      </c>
      <c r="AB12" s="0" t="n">
        <f aca="false">$R$12/$H$12</f>
        <v>2.14195099942012</v>
      </c>
      <c r="AC12" s="0" t="n">
        <f aca="false">$S$12/$I$12</f>
        <v>2.16560299600022</v>
      </c>
    </row>
    <row r="13" customFormat="false" ht="25.35" hidden="false" customHeight="false" outlineLevel="0" collapsed="false">
      <c r="A13" s="2" t="s">
        <v>11</v>
      </c>
      <c r="B13" s="2" t="s">
        <v>71</v>
      </c>
      <c r="C13" s="2" t="s">
        <v>13</v>
      </c>
      <c r="D13" s="3" t="n">
        <v>1.343654E-007</v>
      </c>
      <c r="E13" s="3" t="n">
        <v>3.54950653E-005</v>
      </c>
      <c r="F13" s="3" t="n">
        <v>0.001266494662</v>
      </c>
      <c r="G13" s="3" t="n">
        <v>0.0038419555115</v>
      </c>
      <c r="H13" s="3" t="n">
        <v>0.0073609513496</v>
      </c>
      <c r="I13" s="3" t="n">
        <v>0.0214813069735</v>
      </c>
      <c r="K13" s="2" t="s">
        <v>11</v>
      </c>
      <c r="L13" s="2" t="s">
        <v>71</v>
      </c>
      <c r="M13" s="2" t="s">
        <v>13</v>
      </c>
      <c r="N13" s="3" t="n">
        <v>3.819335E-007</v>
      </c>
      <c r="O13" s="3" t="n">
        <v>0.0001008947247</v>
      </c>
      <c r="P13" s="3" t="n">
        <v>0.0036000112526</v>
      </c>
      <c r="Q13" s="3" t="n">
        <v>0.0109207584858</v>
      </c>
      <c r="R13" s="3" t="n">
        <v>0.0209235043836</v>
      </c>
      <c r="S13" s="3" t="n">
        <v>0.0610606156326</v>
      </c>
      <c r="U13" s="4" t="s">
        <v>62</v>
      </c>
      <c r="V13" s="4" t="s">
        <v>71</v>
      </c>
      <c r="W13" s="4" t="s">
        <v>13</v>
      </c>
      <c r="X13" s="0" t="n">
        <f aca="false">$N$13/$D$13</f>
        <v>2.84249888736237</v>
      </c>
      <c r="Y13" s="0" t="n">
        <f aca="false">$O$13/$E$13</f>
        <v>2.84250004464705</v>
      </c>
      <c r="Z13" s="0" t="n">
        <f aca="false">$P$13/$F$13</f>
        <v>2.84250013885965</v>
      </c>
      <c r="AA13" s="0" t="n">
        <f aca="false">$Q$13/$G$13</f>
        <v>2.84249998551812</v>
      </c>
      <c r="AB13" s="0" t="n">
        <f aca="false">$R$13/$H$13</f>
        <v>2.84250002341572</v>
      </c>
      <c r="AC13" s="0" t="n">
        <f aca="false">$S$13/$I$13</f>
        <v>2.84250002608902</v>
      </c>
    </row>
    <row r="14" customFormat="false" ht="25.35" hidden="false" customHeight="false" outlineLevel="0" collapsed="false">
      <c r="A14" s="2" t="s">
        <v>11</v>
      </c>
      <c r="B14" s="2" t="s">
        <v>72</v>
      </c>
      <c r="C14" s="2" t="s">
        <v>13</v>
      </c>
      <c r="D14" s="3" t="n">
        <v>13.135150297565</v>
      </c>
      <c r="E14" s="3" t="n">
        <v>11.6985343102943</v>
      </c>
      <c r="F14" s="3" t="n">
        <v>9.4737784691903</v>
      </c>
      <c r="G14" s="3" t="n">
        <v>8.1320752584129</v>
      </c>
      <c r="H14" s="3" t="n">
        <v>6.9986826783441</v>
      </c>
      <c r="I14" s="3" t="n">
        <v>6.7712253013383</v>
      </c>
      <c r="K14" s="2" t="s">
        <v>11</v>
      </c>
      <c r="L14" s="2" t="s">
        <v>72</v>
      </c>
      <c r="M14" s="2" t="s">
        <v>13</v>
      </c>
      <c r="N14" s="3" t="n">
        <v>12.0772184158375</v>
      </c>
      <c r="O14" s="3" t="n">
        <v>10.7571378572738</v>
      </c>
      <c r="P14" s="3" t="n">
        <v>8.7420941322319</v>
      </c>
      <c r="Q14" s="3" t="n">
        <v>7.5688311047719</v>
      </c>
      <c r="R14" s="3" t="n">
        <v>6.5857233649698</v>
      </c>
      <c r="S14" s="3" t="n">
        <v>6.532837241725</v>
      </c>
      <c r="U14" s="4" t="s">
        <v>62</v>
      </c>
      <c r="V14" s="4" t="s">
        <v>72</v>
      </c>
      <c r="W14" s="4" t="s">
        <v>13</v>
      </c>
      <c r="X14" s="0" t="n">
        <f aca="false">$N$14/$D$14</f>
        <v>0.919457953829153</v>
      </c>
      <c r="Y14" s="0" t="n">
        <f aca="false">$O$14/$E$14</f>
        <v>0.919528683846137</v>
      </c>
      <c r="Z14" s="0" t="n">
        <f aca="false">$P$14/$F$14</f>
        <v>0.922767421748575</v>
      </c>
      <c r="AA14" s="0" t="n">
        <f aca="false">$Q$14/$G$14</f>
        <v>0.930737956088355</v>
      </c>
      <c r="AB14" s="0" t="n">
        <f aca="false">$R$14/$H$14</f>
        <v>0.940994708239579</v>
      </c>
      <c r="AC14" s="0" t="n">
        <f aca="false">$S$14/$I$14</f>
        <v>0.964793955450547</v>
      </c>
    </row>
    <row r="15" customFormat="false" ht="37.3" hidden="false" customHeight="false" outlineLevel="0" collapsed="false">
      <c r="A15" s="2" t="s">
        <v>11</v>
      </c>
      <c r="B15" s="2" t="s">
        <v>73</v>
      </c>
      <c r="C15" s="2" t="s">
        <v>13</v>
      </c>
      <c r="D15" s="3" t="n">
        <v>0.0685389095634</v>
      </c>
      <c r="E15" s="3" t="n">
        <v>0.3729525706259</v>
      </c>
      <c r="F15" s="3" t="n">
        <v>0.6130156321535</v>
      </c>
      <c r="G15" s="3" t="n">
        <v>0.9117355746626</v>
      </c>
      <c r="H15" s="3" t="n">
        <v>1.2853330578693</v>
      </c>
      <c r="I15" s="3" t="n">
        <v>1.7640394009665</v>
      </c>
      <c r="K15" s="2" t="s">
        <v>11</v>
      </c>
      <c r="L15" s="2" t="s">
        <v>73</v>
      </c>
      <c r="M15" s="2" t="s">
        <v>13</v>
      </c>
      <c r="N15" s="3" t="n">
        <v>0.0685388998541</v>
      </c>
      <c r="O15" s="3" t="n">
        <v>0.3729525132687</v>
      </c>
      <c r="P15" s="3" t="n">
        <v>0.6130155627168</v>
      </c>
      <c r="Q15" s="3" t="n">
        <v>0.9117354885506</v>
      </c>
      <c r="R15" s="3" t="n">
        <v>1.2853328678307</v>
      </c>
      <c r="S15" s="3" t="n">
        <v>1.7640390776772</v>
      </c>
      <c r="U15" s="4" t="s">
        <v>62</v>
      </c>
      <c r="V15" s="4" t="s">
        <v>73</v>
      </c>
      <c r="W15" s="4" t="s">
        <v>13</v>
      </c>
      <c r="X15" s="0" t="n">
        <f aca="false">$N$15/$D$15</f>
        <v>0.999999858338861</v>
      </c>
      <c r="Y15" s="0" t="n">
        <f aca="false">$O$15/$E$15</f>
        <v>0.99999984620779</v>
      </c>
      <c r="Z15" s="0" t="n">
        <f aca="false">$P$15/$F$15</f>
        <v>0.999999886729316</v>
      </c>
      <c r="AA15" s="0" t="n">
        <f aca="false">$Q$15/$G$15</f>
        <v>0.999999905551563</v>
      </c>
      <c r="AB15" s="0" t="n">
        <f aca="false">$R$15/$H$15</f>
        <v>0.99999985214836</v>
      </c>
      <c r="AC15" s="0" t="n">
        <f aca="false">$S$15/$I$15</f>
        <v>0.999999816733515</v>
      </c>
    </row>
    <row r="16" customFormat="false" ht="13.4" hidden="false" customHeight="false" outlineLevel="0" collapsed="false">
      <c r="A16" s="2" t="s">
        <v>11</v>
      </c>
      <c r="B16" s="2" t="s">
        <v>74</v>
      </c>
      <c r="C16" s="2" t="s">
        <v>13</v>
      </c>
      <c r="D16" s="3" t="n">
        <v>2.5104516448777</v>
      </c>
      <c r="E16" s="3" t="n">
        <v>2.7831218318332</v>
      </c>
      <c r="F16" s="3" t="n">
        <v>3.1636952564285</v>
      </c>
      <c r="G16" s="3" t="n">
        <v>3.6376348032949</v>
      </c>
      <c r="H16" s="3" t="n">
        <v>4.317104643838</v>
      </c>
      <c r="I16" s="3" t="n">
        <v>4.5814676618729</v>
      </c>
      <c r="K16" s="2" t="s">
        <v>11</v>
      </c>
      <c r="L16" s="2" t="s">
        <v>74</v>
      </c>
      <c r="M16" s="2" t="s">
        <v>13</v>
      </c>
      <c r="N16" s="3" t="n">
        <v>6.2608644012708</v>
      </c>
      <c r="O16" s="3" t="n">
        <v>6.9725925087329</v>
      </c>
      <c r="P16" s="3" t="n">
        <v>8.029664803667</v>
      </c>
      <c r="Q16" s="3" t="n">
        <v>9.3309907792431</v>
      </c>
      <c r="R16" s="3" t="n">
        <v>11.1432789045419</v>
      </c>
      <c r="S16" s="3" t="n">
        <v>11.8283369119612</v>
      </c>
      <c r="U16" s="4" t="s">
        <v>62</v>
      </c>
      <c r="V16" s="4" t="s">
        <v>74</v>
      </c>
      <c r="W16" s="4" t="s">
        <v>13</v>
      </c>
      <c r="X16" s="0" t="n">
        <f aca="false">$N$16/$D$16</f>
        <v>2.49391953597091</v>
      </c>
      <c r="Y16" s="0" t="n">
        <f aca="false">$O$16/$E$16</f>
        <v>2.50531343219717</v>
      </c>
      <c r="Z16" s="0" t="n">
        <f aca="false">$P$16/$F$16</f>
        <v>2.53806519049237</v>
      </c>
      <c r="AA16" s="0" t="n">
        <f aca="false">$Q$16/$G$16</f>
        <v>2.56512577095185</v>
      </c>
      <c r="AB16" s="0" t="n">
        <f aca="false">$R$16/$H$16</f>
        <v>2.58119267978533</v>
      </c>
      <c r="AC16" s="0" t="n">
        <f aca="false">$S$16/$I$16</f>
        <v>2.58177898108873</v>
      </c>
    </row>
    <row r="17" customFormat="false" ht="25.35" hidden="false" customHeight="false" outlineLevel="0" collapsed="false">
      <c r="A17" s="2" t="s">
        <v>11</v>
      </c>
      <c r="B17" s="2" t="s">
        <v>75</v>
      </c>
      <c r="C17" s="2" t="s">
        <v>13</v>
      </c>
      <c r="D17" s="3" t="n">
        <v>0.0008881396419</v>
      </c>
      <c r="E17" s="3" t="n">
        <v>0.0087228457417</v>
      </c>
      <c r="F17" s="3" t="n">
        <v>0.013102202339</v>
      </c>
      <c r="G17" s="3" t="n">
        <v>0.0252271251866</v>
      </c>
      <c r="H17" s="3" t="n">
        <v>0.0656668655886</v>
      </c>
      <c r="I17" s="3" t="n">
        <v>0.2352323009686</v>
      </c>
      <c r="K17" s="2" t="s">
        <v>11</v>
      </c>
      <c r="L17" s="2" t="s">
        <v>75</v>
      </c>
      <c r="M17" s="2" t="s">
        <v>13</v>
      </c>
      <c r="N17" s="3" t="n">
        <v>0.0026484893429</v>
      </c>
      <c r="O17" s="3" t="n">
        <v>0.0256986016377</v>
      </c>
      <c r="P17" s="3" t="n">
        <v>0.0389891533302</v>
      </c>
      <c r="Q17" s="3" t="n">
        <v>0.075574149387</v>
      </c>
      <c r="R17" s="3" t="n">
        <v>0.1975773576512</v>
      </c>
      <c r="S17" s="3" t="n">
        <v>0.6972332537849</v>
      </c>
      <c r="U17" s="4" t="s">
        <v>62</v>
      </c>
      <c r="V17" s="4" t="s">
        <v>75</v>
      </c>
      <c r="W17" s="4" t="s">
        <v>13</v>
      </c>
      <c r="X17" s="0" t="n">
        <f aca="false">$N$17/$D$17</f>
        <v>2.9820641011295</v>
      </c>
      <c r="Y17" s="0" t="n">
        <f aca="false">$O$17/$E$17</f>
        <v>2.94612588582721</v>
      </c>
      <c r="Z17" s="0" t="n">
        <f aca="false">$P$17/$F$17</f>
        <v>2.97577096746132</v>
      </c>
      <c r="AA17" s="0" t="n">
        <f aca="false">$Q$17/$G$17</f>
        <v>2.99574956829179</v>
      </c>
      <c r="AB17" s="0" t="n">
        <f aca="false">$R$17/$H$17</f>
        <v>3.0087831340849</v>
      </c>
      <c r="AC17" s="0" t="n">
        <f aca="false">$S$17/$I$17</f>
        <v>2.96402003854892</v>
      </c>
    </row>
    <row r="18" customFormat="false" ht="13.4" hidden="false" customHeight="false" outlineLevel="0" collapsed="false">
      <c r="A18" s="2" t="s">
        <v>11</v>
      </c>
      <c r="B18" s="2" t="s">
        <v>76</v>
      </c>
      <c r="C18" s="2" t="s">
        <v>13</v>
      </c>
      <c r="D18" s="3" t="n">
        <v>1.176338936029</v>
      </c>
      <c r="E18" s="3" t="n">
        <v>2.1333596308754</v>
      </c>
      <c r="F18" s="3" t="n">
        <v>2.9487657481652</v>
      </c>
      <c r="G18" s="3" t="n">
        <v>3.6494438542771</v>
      </c>
      <c r="H18" s="3" t="n">
        <v>4.264492337879</v>
      </c>
      <c r="I18" s="3" t="n">
        <v>4.3096462143419</v>
      </c>
      <c r="K18" s="2" t="s">
        <v>11</v>
      </c>
      <c r="L18" s="2" t="s">
        <v>76</v>
      </c>
      <c r="M18" s="2" t="s">
        <v>13</v>
      </c>
      <c r="N18" s="3" t="n">
        <v>2.940415934318</v>
      </c>
      <c r="O18" s="3" t="n">
        <v>5.3282056702398</v>
      </c>
      <c r="P18" s="3" t="n">
        <v>7.362824660203</v>
      </c>
      <c r="Q18" s="3" t="n">
        <v>9.1090271771899</v>
      </c>
      <c r="R18" s="3" t="n">
        <v>10.6407707692625</v>
      </c>
      <c r="S18" s="3" t="n">
        <v>10.7480544426915</v>
      </c>
      <c r="U18" s="4" t="s">
        <v>62</v>
      </c>
      <c r="V18" s="4" t="s">
        <v>76</v>
      </c>
      <c r="W18" s="4" t="s">
        <v>13</v>
      </c>
      <c r="X18" s="0" t="n">
        <f aca="false">$N$18/$D$18</f>
        <v>2.49963326406932</v>
      </c>
      <c r="Y18" s="0" t="n">
        <f aca="false">$O$18/$E$18</f>
        <v>2.49756562050133</v>
      </c>
      <c r="Z18" s="0" t="n">
        <f aca="false">$P$18/$F$18</f>
        <v>2.49691745259329</v>
      </c>
      <c r="AA18" s="0" t="n">
        <f aca="false">$Q$18/$G$18</f>
        <v>2.49600419705436</v>
      </c>
      <c r="AB18" s="0" t="n">
        <f aca="false">$R$18/$H$18</f>
        <v>2.49520222483383</v>
      </c>
      <c r="AC18" s="0" t="n">
        <f aca="false">$S$18/$I$18</f>
        <v>2.4939528462739</v>
      </c>
    </row>
    <row r="19" customFormat="false" ht="25.35" hidden="false" customHeight="false" outlineLevel="0" collapsed="false">
      <c r="A19" s="2" t="s">
        <v>11</v>
      </c>
      <c r="B19" s="2" t="s">
        <v>77</v>
      </c>
      <c r="C19" s="2" t="s">
        <v>13</v>
      </c>
      <c r="D19" s="3" t="n">
        <v>0.0295987929487</v>
      </c>
      <c r="E19" s="3" t="n">
        <v>0.179193816377</v>
      </c>
      <c r="F19" s="3" t="n">
        <v>0.3056172661414</v>
      </c>
      <c r="G19" s="3" t="n">
        <v>0.4126766948232</v>
      </c>
      <c r="H19" s="3" t="n">
        <v>0.5022444428684</v>
      </c>
      <c r="I19" s="3" t="n">
        <v>0.4610166748892</v>
      </c>
      <c r="K19" s="2" t="s">
        <v>11</v>
      </c>
      <c r="L19" s="2" t="s">
        <v>77</v>
      </c>
      <c r="M19" s="2" t="s">
        <v>13</v>
      </c>
      <c r="N19" s="3" t="n">
        <v>0.0864458316483</v>
      </c>
      <c r="O19" s="3" t="n">
        <v>0.5241231001804</v>
      </c>
      <c r="P19" s="3" t="n">
        <v>0.8938265114215</v>
      </c>
      <c r="Q19" s="3" t="n">
        <v>1.2078296448363</v>
      </c>
      <c r="R19" s="3" t="n">
        <v>1.4712852127953</v>
      </c>
      <c r="S19" s="3" t="n">
        <v>1.3547839124322</v>
      </c>
      <c r="U19" s="4" t="s">
        <v>62</v>
      </c>
      <c r="V19" s="4" t="s">
        <v>77</v>
      </c>
      <c r="W19" s="4" t="s">
        <v>13</v>
      </c>
      <c r="X19" s="0" t="n">
        <f aca="false">$N$19/$D$19</f>
        <v>2.92058638330712</v>
      </c>
      <c r="Y19" s="0" t="n">
        <f aca="false">$O$19/$E$19</f>
        <v>2.92489501466789</v>
      </c>
      <c r="Z19" s="0" t="n">
        <f aca="false">$P$19/$F$19</f>
        <v>2.92465973112904</v>
      </c>
      <c r="AA19" s="0" t="n">
        <f aca="false">$Q$19/$G$19</f>
        <v>2.92681816053063</v>
      </c>
      <c r="AB19" s="0" t="n">
        <f aca="false">$R$19/$H$19</f>
        <v>2.92942059128131</v>
      </c>
      <c r="AC19" s="0" t="n">
        <f aca="false">$S$19/$I$19</f>
        <v>2.93868744066103</v>
      </c>
    </row>
    <row r="20" customFormat="false" ht="13.4" hidden="false" customHeight="false" outlineLevel="0" collapsed="false">
      <c r="A20" s="2" t="s">
        <v>11</v>
      </c>
      <c r="B20" s="2" t="s">
        <v>78</v>
      </c>
      <c r="C20" s="2" t="s">
        <v>14</v>
      </c>
      <c r="D20" s="3" t="n">
        <v>1.6613502554561</v>
      </c>
      <c r="E20" s="3" t="n">
        <v>1.4150841016457</v>
      </c>
      <c r="F20" s="3" t="n">
        <v>1.0929173754832</v>
      </c>
      <c r="G20" s="3" t="n">
        <v>0.8157543820923</v>
      </c>
      <c r="H20" s="3" t="n">
        <v>0.5380474269322</v>
      </c>
      <c r="I20" s="3" t="n">
        <v>0.2445135285835</v>
      </c>
      <c r="K20" s="2" t="s">
        <v>11</v>
      </c>
      <c r="L20" s="2" t="s">
        <v>78</v>
      </c>
      <c r="M20" s="2" t="s">
        <v>14</v>
      </c>
      <c r="N20" s="3" t="n">
        <v>1.1932904874238</v>
      </c>
      <c r="O20" s="3" t="n">
        <v>1.0202834848042</v>
      </c>
      <c r="P20" s="3" t="n">
        <v>0.7912186913181</v>
      </c>
      <c r="Q20" s="3" t="n">
        <v>0.5938102012926</v>
      </c>
      <c r="R20" s="3" t="n">
        <v>0.3953167953588</v>
      </c>
      <c r="S20" s="3" t="n">
        <v>0.1810449105</v>
      </c>
      <c r="U20" s="4" t="s">
        <v>62</v>
      </c>
      <c r="V20" s="4" t="s">
        <v>78</v>
      </c>
      <c r="W20" s="4" t="s">
        <v>14</v>
      </c>
      <c r="X20" s="0" t="n">
        <f aca="false">$N$20/$D$20</f>
        <v>0.718265449145881</v>
      </c>
      <c r="Y20" s="0" t="n">
        <f aca="false">$O$20/$E$20</f>
        <v>0.721005545619261</v>
      </c>
      <c r="Z20" s="0" t="n">
        <f aca="false">$P$20/$F$20</f>
        <v>0.723951058942847</v>
      </c>
      <c r="AA20" s="0" t="n">
        <f aca="false">$Q$20/$G$20</f>
        <v>0.727927687951313</v>
      </c>
      <c r="AB20" s="0" t="n">
        <f aca="false">$R$20/$H$20</f>
        <v>0.734724813410574</v>
      </c>
      <c r="AC20" s="0" t="n">
        <f aca="false">$S$20/$I$20</f>
        <v>0.74042901245104</v>
      </c>
    </row>
    <row r="21" customFormat="false" ht="25.35" hidden="false" customHeight="false" outlineLevel="0" collapsed="false">
      <c r="A21" s="2" t="s">
        <v>11</v>
      </c>
      <c r="B21" s="2" t="s">
        <v>79</v>
      </c>
      <c r="C21" s="2" t="s">
        <v>14</v>
      </c>
      <c r="D21" s="3" t="n">
        <v>0.0640216604456</v>
      </c>
      <c r="E21" s="3" t="n">
        <v>0.3495461415242</v>
      </c>
      <c r="F21" s="3" t="n">
        <v>0.5364438854972</v>
      </c>
      <c r="G21" s="3" t="n">
        <v>0.6533804633317</v>
      </c>
      <c r="H21" s="3" t="n">
        <v>0.7269228358607</v>
      </c>
      <c r="I21" s="3" t="n">
        <v>0.4935280408894</v>
      </c>
      <c r="K21" s="2" t="s">
        <v>11</v>
      </c>
      <c r="L21" s="2" t="s">
        <v>79</v>
      </c>
      <c r="M21" s="2" t="s">
        <v>14</v>
      </c>
      <c r="N21" s="3" t="n">
        <v>0.0581582961578</v>
      </c>
      <c r="O21" s="3" t="n">
        <v>0.3171256099782</v>
      </c>
      <c r="P21" s="3" t="n">
        <v>0.4865399248818</v>
      </c>
      <c r="Q21" s="3" t="n">
        <v>0.5923548417877</v>
      </c>
      <c r="R21" s="3" t="n">
        <v>0.6588446687197</v>
      </c>
      <c r="S21" s="3" t="n">
        <v>0.4468751986085</v>
      </c>
      <c r="U21" s="4" t="s">
        <v>62</v>
      </c>
      <c r="V21" s="4" t="s">
        <v>79</v>
      </c>
      <c r="W21" s="4" t="s">
        <v>14</v>
      </c>
      <c r="X21" s="0" t="n">
        <f aca="false">$N$21/$D$21</f>
        <v>0.908415929124766</v>
      </c>
      <c r="Y21" s="0" t="n">
        <f aca="false">$O$21/$E$21</f>
        <v>0.907249636901641</v>
      </c>
      <c r="Z21" s="0" t="n">
        <f aca="false">$P$21/$F$21</f>
        <v>0.906972635974503</v>
      </c>
      <c r="AA21" s="0" t="n">
        <f aca="false">$Q$21/$G$21</f>
        <v>0.906600174065781</v>
      </c>
      <c r="AB21" s="0" t="n">
        <f aca="false">$R$21/$H$21</f>
        <v>0.906347463881234</v>
      </c>
      <c r="AC21" s="0" t="n">
        <f aca="false">$S$21/$I$21</f>
        <v>0.905470736380397</v>
      </c>
    </row>
    <row r="22" customFormat="false" ht="13.4" hidden="false" customHeight="false" outlineLevel="0" collapsed="false">
      <c r="A22" s="2" t="s">
        <v>11</v>
      </c>
      <c r="B22" s="2" t="s">
        <v>80</v>
      </c>
      <c r="C22" s="2" t="s">
        <v>13</v>
      </c>
      <c r="D22" s="3" t="n">
        <v>0.3199835993637</v>
      </c>
      <c r="E22" s="3" t="n">
        <v>0.2524576699801</v>
      </c>
      <c r="F22" s="3" t="n">
        <v>0.1812904532059</v>
      </c>
      <c r="G22" s="3" t="n">
        <v>0.1183790607168</v>
      </c>
      <c r="H22" s="3" t="n">
        <v>0.0623692130057</v>
      </c>
      <c r="I22" s="3" t="n">
        <v>0.0174086173523</v>
      </c>
      <c r="K22" s="2" t="s">
        <v>11</v>
      </c>
      <c r="L22" s="2" t="s">
        <v>80</v>
      </c>
      <c r="M22" s="2" t="s">
        <v>13</v>
      </c>
      <c r="N22" s="3" t="n">
        <v>0.3359827636083</v>
      </c>
      <c r="O22" s="3" t="n">
        <v>0.2650805762557</v>
      </c>
      <c r="P22" s="3" t="n">
        <v>0.1903555252195</v>
      </c>
      <c r="Q22" s="3" t="n">
        <v>0.1243231991126</v>
      </c>
      <c r="R22" s="3" t="n">
        <v>0.0657062850568</v>
      </c>
      <c r="S22" s="3" t="n">
        <v>0.0186754131389</v>
      </c>
      <c r="U22" s="4" t="s">
        <v>62</v>
      </c>
      <c r="V22" s="4" t="s">
        <v>80</v>
      </c>
      <c r="W22" s="4" t="s">
        <v>13</v>
      </c>
      <c r="X22" s="0" t="n">
        <f aca="false">$N$22/$D$22</f>
        <v>1.04999995086128</v>
      </c>
      <c r="Y22" s="0" t="n">
        <f aca="false">$O$22/$E$22</f>
        <v>1.05000009021946</v>
      </c>
      <c r="Z22" s="0" t="n">
        <f aca="false">$P$22/$F$22</f>
        <v>1.05000303023847</v>
      </c>
      <c r="AA22" s="0" t="n">
        <f aca="false">$Q$22/$G$22</f>
        <v>1.05021275181445</v>
      </c>
      <c r="AB22" s="0" t="n">
        <f aca="false">$R$22/$H$22</f>
        <v>1.05350511719292</v>
      </c>
      <c r="AC22" s="0" t="n">
        <f aca="false">$S$22/$I$22</f>
        <v>1.07276831703309</v>
      </c>
    </row>
    <row r="23" customFormat="false" ht="13.4" hidden="false" customHeight="false" outlineLevel="0" collapsed="false">
      <c r="A23" s="2" t="s">
        <v>11</v>
      </c>
      <c r="B23" s="2" t="s">
        <v>80</v>
      </c>
      <c r="C23" s="2" t="s">
        <v>14</v>
      </c>
      <c r="D23" s="3" t="n">
        <v>1.7556127211735</v>
      </c>
      <c r="E23" s="3" t="n">
        <v>2.181851690411</v>
      </c>
      <c r="F23" s="3" t="n">
        <v>2.310379737859</v>
      </c>
      <c r="G23" s="3" t="n">
        <v>2.3410961118372</v>
      </c>
      <c r="H23" s="3" t="n">
        <v>2.2765831800829</v>
      </c>
      <c r="I23" s="3" t="n">
        <v>1.6138804206188</v>
      </c>
      <c r="K23" s="2" t="s">
        <v>11</v>
      </c>
      <c r="L23" s="2" t="s">
        <v>80</v>
      </c>
      <c r="M23" s="2" t="s">
        <v>14</v>
      </c>
      <c r="N23" s="3" t="n">
        <v>1.843393442047</v>
      </c>
      <c r="O23" s="3" t="n">
        <v>2.290944286277</v>
      </c>
      <c r="P23" s="3" t="n">
        <v>2.4416557894119</v>
      </c>
      <c r="Q23" s="3" t="n">
        <v>2.4951506866346</v>
      </c>
      <c r="R23" s="3" t="n">
        <v>2.4421964087589</v>
      </c>
      <c r="S23" s="3" t="n">
        <v>1.7753954033288</v>
      </c>
      <c r="U23" s="4" t="s">
        <v>62</v>
      </c>
      <c r="V23" s="4" t="s">
        <v>80</v>
      </c>
      <c r="W23" s="4" t="s">
        <v>14</v>
      </c>
      <c r="X23" s="0" t="n">
        <f aca="false">$N$23/$D$23</f>
        <v>1.05000004831067</v>
      </c>
      <c r="Y23" s="0" t="n">
        <f aca="false">$O$23/$E$23</f>
        <v>1.05000000519992</v>
      </c>
      <c r="Z23" s="0" t="n">
        <f aca="false">$P$23/$F$23</f>
        <v>1.05682011896215</v>
      </c>
      <c r="AA23" s="0" t="n">
        <f aca="false">$Q$23/$G$23</f>
        <v>1.06580446399379</v>
      </c>
      <c r="AB23" s="0" t="n">
        <f aca="false">$R$23/$H$23</f>
        <v>1.07274639913222</v>
      </c>
      <c r="AC23" s="0" t="n">
        <f aca="false">$S$23/$I$23</f>
        <v>1.10007865554752</v>
      </c>
    </row>
    <row r="24" customFormat="false" ht="13.4" hidden="false" customHeight="false" outlineLevel="0" collapsed="false">
      <c r="A24" s="2" t="s">
        <v>11</v>
      </c>
      <c r="B24" s="2" t="s">
        <v>80</v>
      </c>
      <c r="C24" s="2" t="s">
        <v>16</v>
      </c>
      <c r="D24" s="3" t="n">
        <v>1.1125407683698</v>
      </c>
      <c r="E24" s="3" t="n">
        <v>0.869688912773</v>
      </c>
      <c r="F24" s="3" t="n">
        <v>0.5978056246242</v>
      </c>
      <c r="G24" s="3" t="n">
        <v>0.37021779931</v>
      </c>
      <c r="H24" s="3" t="n">
        <v>0.1622040754181</v>
      </c>
      <c r="I24" s="3" t="n">
        <v>0.0052119561822</v>
      </c>
      <c r="K24" s="2" t="s">
        <v>11</v>
      </c>
      <c r="L24" s="2" t="s">
        <v>80</v>
      </c>
      <c r="M24" s="2" t="s">
        <v>16</v>
      </c>
      <c r="N24" s="3" t="n">
        <v>1.1681678740101</v>
      </c>
      <c r="O24" s="3" t="n">
        <v>0.9131733347051</v>
      </c>
      <c r="P24" s="3" t="n">
        <v>0.6276958601289</v>
      </c>
      <c r="Q24" s="3" t="n">
        <v>0.3887286494361</v>
      </c>
      <c r="R24" s="3" t="n">
        <v>0.1703142809851</v>
      </c>
      <c r="S24" s="3" t="n">
        <v>0.0055242732161</v>
      </c>
      <c r="U24" s="4" t="s">
        <v>62</v>
      </c>
      <c r="V24" s="4" t="s">
        <v>80</v>
      </c>
      <c r="W24" s="4" t="s">
        <v>16</v>
      </c>
      <c r="X24" s="0" t="n">
        <f aca="false">$N$24/$D$24</f>
        <v>1.05000006042188</v>
      </c>
      <c r="Y24" s="0" t="n">
        <f aca="false">$O$24/$E$24</f>
        <v>1.04999997274135</v>
      </c>
      <c r="Z24" s="0" t="n">
        <f aca="false">$P$24/$F$24</f>
        <v>1.0499999235094</v>
      </c>
      <c r="AA24" s="0" t="n">
        <f aca="false">$Q$24/$G$24</f>
        <v>1.04999989238929</v>
      </c>
      <c r="AB24" s="0" t="n">
        <f aca="false">$R$24/$H$24</f>
        <v>1.05000001107306</v>
      </c>
      <c r="AC24" s="0" t="n">
        <f aca="false">$S$24/$I$24</f>
        <v>1.05992318871878</v>
      </c>
    </row>
    <row r="25" customFormat="false" ht="13.4" hidden="false" customHeight="false" outlineLevel="0" collapsed="false">
      <c r="A25" s="2" t="s">
        <v>11</v>
      </c>
      <c r="B25" s="2" t="s">
        <v>80</v>
      </c>
      <c r="C25" s="2" t="s">
        <v>18</v>
      </c>
      <c r="D25" s="3" t="n">
        <v>0.1850660642909</v>
      </c>
      <c r="E25" s="3" t="n">
        <v>0.153545811749</v>
      </c>
      <c r="F25" s="3" t="n">
        <v>0.1182388708473</v>
      </c>
      <c r="G25" s="3" t="n">
        <v>0.0865939270167</v>
      </c>
      <c r="H25" s="3" t="n">
        <v>0.0955193519816</v>
      </c>
      <c r="I25" s="3" t="n">
        <v>0.2830748920332</v>
      </c>
      <c r="K25" s="2" t="s">
        <v>11</v>
      </c>
      <c r="L25" s="2" t="s">
        <v>80</v>
      </c>
      <c r="M25" s="2" t="s">
        <v>18</v>
      </c>
      <c r="N25" s="3" t="n">
        <v>0.1943193595861</v>
      </c>
      <c r="O25" s="3" t="n">
        <v>0.161223110556</v>
      </c>
      <c r="P25" s="3" t="n">
        <v>0.1241508010854</v>
      </c>
      <c r="Q25" s="3" t="n">
        <v>0.0909236225596</v>
      </c>
      <c r="R25" s="3" t="n">
        <v>0.1022159833736</v>
      </c>
      <c r="S25" s="3" t="n">
        <v>0.3097269378069</v>
      </c>
      <c r="U25" s="4" t="s">
        <v>62</v>
      </c>
      <c r="V25" s="4" t="s">
        <v>80</v>
      </c>
      <c r="W25" s="4" t="s">
        <v>18</v>
      </c>
      <c r="X25" s="0" t="n">
        <f aca="false">$N$25/$D$25</f>
        <v>1.04999995720801</v>
      </c>
      <c r="Y25" s="0" t="n">
        <f aca="false">$O$25/$E$25</f>
        <v>1.05000005353158</v>
      </c>
      <c r="Z25" s="0" t="n">
        <f aca="false">$P$25/$F$25</f>
        <v>1.04999988747977</v>
      </c>
      <c r="AA25" s="0" t="n">
        <f aca="false">$Q$25/$G$25</f>
        <v>1.04999999066984</v>
      </c>
      <c r="AB25" s="0" t="n">
        <f aca="false">$R$25/$H$25</f>
        <v>1.07010758818056</v>
      </c>
      <c r="AC25" s="0" t="n">
        <f aca="false">$S$25/$I$25</f>
        <v>1.09415192418611</v>
      </c>
    </row>
    <row r="26" customFormat="false" ht="13.4" hidden="false" customHeight="false" outlineLevel="0" collapsed="false">
      <c r="A26" s="2" t="s">
        <v>11</v>
      </c>
      <c r="B26" s="2" t="s">
        <v>80</v>
      </c>
      <c r="C26" s="2" t="s">
        <v>20</v>
      </c>
      <c r="D26" s="3" t="n">
        <v>0.1745645556562</v>
      </c>
      <c r="E26" s="3" t="n">
        <v>0.1537621284995</v>
      </c>
      <c r="F26" s="3" t="n">
        <v>0.192311979014</v>
      </c>
      <c r="G26" s="3" t="n">
        <v>0.3190237916929</v>
      </c>
      <c r="H26" s="3" t="n">
        <v>0.476327904232</v>
      </c>
      <c r="I26" s="3" t="n">
        <v>0.7060832286264</v>
      </c>
      <c r="K26" s="2" t="s">
        <v>11</v>
      </c>
      <c r="L26" s="2" t="s">
        <v>80</v>
      </c>
      <c r="M26" s="2" t="s">
        <v>20</v>
      </c>
      <c r="N26" s="3" t="n">
        <v>0.1832928096158</v>
      </c>
      <c r="O26" s="3" t="n">
        <v>0.1614502385894</v>
      </c>
      <c r="P26" s="3" t="n">
        <v>0.2054672291919</v>
      </c>
      <c r="Q26" s="3" t="n">
        <v>0.3466653530109</v>
      </c>
      <c r="R26" s="3" t="n">
        <v>0.5213235871677</v>
      </c>
      <c r="S26" s="3" t="n">
        <v>0.776253135331</v>
      </c>
      <c r="U26" s="4" t="s">
        <v>62</v>
      </c>
      <c r="V26" s="4" t="s">
        <v>80</v>
      </c>
      <c r="W26" s="4" t="s">
        <v>20</v>
      </c>
      <c r="X26" s="0" t="n">
        <f aca="false">$N$26/$D$26</f>
        <v>1.05000014995478</v>
      </c>
      <c r="Y26" s="0" t="n">
        <f aca="false">$O$26/$E$26</f>
        <v>1.05000002383503</v>
      </c>
      <c r="Z26" s="0" t="n">
        <f aca="false">$P$26/$F$26</f>
        <v>1.06840577610063</v>
      </c>
      <c r="AA26" s="0" t="n">
        <f aca="false">$Q$26/$G$26</f>
        <v>1.08664420033164</v>
      </c>
      <c r="AB26" s="0" t="n">
        <f aca="false">$R$26/$H$26</f>
        <v>1.09446367205433</v>
      </c>
      <c r="AC26" s="0" t="n">
        <f aca="false">$S$26/$I$26</f>
        <v>1.09937908713836</v>
      </c>
    </row>
    <row r="27" customFormat="false" ht="12.75" hidden="false" customHeight="false" outlineLevel="0" collapsed="false">
      <c r="I27" s="0" t="n">
        <f aca="false">SUM($I$2:$I$26)</f>
        <v>47.6609791623093</v>
      </c>
    </row>
    <row r="28" customFormat="false" ht="14.05" hidden="false" customHeight="false" outlineLevel="0" collapsed="false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r="29" customFormat="false" ht="12.8" hidden="false" customHeight="false" outlineLevel="0" collapsed="false">
      <c r="B29" s="0" t="s">
        <v>81</v>
      </c>
      <c r="D29" s="11" t="n">
        <f aca="false">$D12+$D13+$D16+$D17+$D18+$D19</f>
        <v>4.1642017003169</v>
      </c>
      <c r="E29" s="11" t="n">
        <f aca="false">$E12+$E13+$E16+$E17+$E18+$E19</f>
        <v>5.4913564805111</v>
      </c>
      <c r="F29" s="11" t="n">
        <f aca="false">F$12+F$13+F$16+F$17+F$18+F$19</f>
        <v>6.8319000428939</v>
      </c>
      <c r="G29" s="11" t="n">
        <f aca="false">$G12+$G13+$G16+$G17+$G18+$G19</f>
        <v>8.1824373521343</v>
      </c>
      <c r="H29" s="11" t="n">
        <f aca="false">$H12+$H13+$H16+$H17+$H18+$H19</f>
        <v>9.6880787062962</v>
      </c>
      <c r="I29" s="12" t="n">
        <f aca="false">I12+I13+I16+I17+I18+I19</f>
        <v>10.2664161781342</v>
      </c>
      <c r="J29" s="13"/>
      <c r="L29" s="0" t="s">
        <v>81</v>
      </c>
      <c r="N29" s="11" t="n">
        <f aca="false">N$12+N$13+N$16+N$17+N$18+N$19</f>
        <v>10.2130050236153</v>
      </c>
      <c r="O29" s="11" t="n">
        <f aca="false">O$12+O$13+O$16+O$17+O$18+O$19</f>
        <v>13.6494843137296</v>
      </c>
      <c r="P29" s="11" t="n">
        <f aca="false">P$12+P$13+P$16+P$17+P$18+P$19</f>
        <v>17.1624119522867</v>
      </c>
      <c r="Q29" s="11" t="n">
        <f aca="false">Q$12+Q$13+Q$16+Q$17+Q$18+Q$19</f>
        <v>20.6951680636602</v>
      </c>
      <c r="R29" s="11" t="n">
        <f aca="false">R$12+R$13+R$16+R$17+R$18+R$19</f>
        <v>24.6116603926056</v>
      </c>
      <c r="S29" s="11" t="n">
        <f aca="false">S$12+S$13+S$16+S$17+S$18+S$19</f>
        <v>26.1135090711255</v>
      </c>
      <c r="V29" s="0" t="s">
        <v>81</v>
      </c>
      <c r="X29" s="11" t="n">
        <f aca="false">N$29/D$29</f>
        <v>2.45257212753121</v>
      </c>
      <c r="Y29" s="11" t="n">
        <f aca="false">O$29/E$29</f>
        <v>2.48563071113154</v>
      </c>
      <c r="Z29" s="11" t="n">
        <f aca="false">P$29/F$29</f>
        <v>2.51209939321901</v>
      </c>
      <c r="AA29" s="11" t="n">
        <f aca="false">Q$29/G$29</f>
        <v>2.52921802795864</v>
      </c>
      <c r="AB29" s="11" t="n">
        <f aca="false">R$29/H$29</f>
        <v>2.54040673478537</v>
      </c>
      <c r="AC29" s="11" t="n">
        <f aca="false">S$29/I$29</f>
        <v>2.54358566982147</v>
      </c>
    </row>
    <row r="30" customFormat="false" ht="12.8" hidden="false" customHeight="false" outlineLevel="0" collapsed="false">
      <c r="B30" s="0" t="s">
        <v>82</v>
      </c>
      <c r="D30" s="11" t="n">
        <f aca="false">D$6+D$7+D$14+D$15+D$22</f>
        <v>13.8945513670117</v>
      </c>
      <c r="E30" s="11" t="n">
        <f aca="false">$E6+$E7+$E14+$E15+$E22</f>
        <v>12.605154313803</v>
      </c>
      <c r="F30" s="11" t="n">
        <f aca="false">F$6+F$7+F$14+F$15+F$22</f>
        <v>10.4730858743497</v>
      </c>
      <c r="G30" s="11" t="n">
        <f aca="false">G$6+G$7+G$14+G$15+G$22</f>
        <v>9.3004101203557</v>
      </c>
      <c r="H30" s="11" t="n">
        <f aca="false">H$6+H$7+H$14+H$15+H$22</f>
        <v>8.4190763993033</v>
      </c>
      <c r="I30" s="11" t="n">
        <f aca="false">I$6+I$7+I$14+I$15+I$22</f>
        <v>8.5870689187709</v>
      </c>
      <c r="L30" s="0" t="s">
        <v>82</v>
      </c>
      <c r="N30" s="11" t="n">
        <f aca="false">N$6+N$7+N$14+N$15+N$22</f>
        <v>12.7932970959623</v>
      </c>
      <c r="O30" s="11" t="n">
        <f aca="false">O$6+O$7+O$14+O$15+O$22</f>
        <v>11.6314779246266</v>
      </c>
      <c r="P30" s="11" t="n">
        <f aca="false">P$6+P$7+P$14+P$15+P$22</f>
        <v>9.7179011908598</v>
      </c>
      <c r="Q30" s="11" t="n">
        <f aca="false">Q$6+Q$7+Q$14+Q$15+Q$22</f>
        <v>8.7214984512651</v>
      </c>
      <c r="R30" s="11" t="n">
        <f aca="false">R$6+R$7+R$14+R$15+R$22</f>
        <v>7.9987321138491</v>
      </c>
      <c r="S30" s="11" t="n">
        <f aca="false">S$6+S$7+S$14+S$15+S$22</f>
        <v>8.3468260008534</v>
      </c>
      <c r="V30" s="0" t="s">
        <v>82</v>
      </c>
      <c r="X30" s="11" t="n">
        <f aca="false">N$30/D$30</f>
        <v>0.920742005843817</v>
      </c>
      <c r="Y30" s="11" t="n">
        <f aca="false">O$30/E$30</f>
        <v>0.922755694620081</v>
      </c>
      <c r="Z30" s="11" t="n">
        <f aca="false">P$30/F$30</f>
        <v>0.927892820459014</v>
      </c>
      <c r="AA30" s="11" t="n">
        <f aca="false">Q$30/G$30</f>
        <v>0.9377541784073</v>
      </c>
      <c r="AB30" s="11" t="n">
        <f aca="false">R$30/H$30</f>
        <v>0.95007239921365</v>
      </c>
      <c r="AC30" s="11" t="n">
        <f aca="false">S$30/I$30</f>
        <v>0.972022709938622</v>
      </c>
    </row>
    <row r="31" customFormat="false" ht="12.8" hidden="false" customHeight="false" outlineLevel="0" collapsed="false">
      <c r="B31" s="0" t="s">
        <v>13</v>
      </c>
      <c r="D31" s="11" t="n">
        <f aca="false">D$29+D$30</f>
        <v>18.0587530673286</v>
      </c>
      <c r="E31" s="11" t="n">
        <f aca="false">E$29+E$30</f>
        <v>18.0965107943141</v>
      </c>
      <c r="F31" s="11" t="n">
        <f aca="false">F$29+F$30</f>
        <v>17.3049859172436</v>
      </c>
      <c r="G31" s="11" t="n">
        <f aca="false">G$29+G$30</f>
        <v>17.48284747249</v>
      </c>
      <c r="H31" s="11" t="n">
        <f aca="false">H$29+H$30</f>
        <v>18.1071551055995</v>
      </c>
      <c r="I31" s="11" t="n">
        <f aca="false">I$29+I$30</f>
        <v>18.8534850969051</v>
      </c>
      <c r="L31" s="0" t="s">
        <v>13</v>
      </c>
      <c r="N31" s="11" t="n">
        <f aca="false">N$29+N$30</f>
        <v>23.0063021195776</v>
      </c>
      <c r="O31" s="11" t="n">
        <f aca="false">O$29+O$30</f>
        <v>25.2809622383562</v>
      </c>
      <c r="P31" s="11" t="n">
        <f aca="false">P$29+P$30</f>
        <v>26.8803131431465</v>
      </c>
      <c r="Q31" s="11" t="n">
        <f aca="false">Q$29+Q$30</f>
        <v>29.4166665149253</v>
      </c>
      <c r="R31" s="11" t="n">
        <f aca="false">R$29+R$30</f>
        <v>32.6103925064547</v>
      </c>
      <c r="S31" s="11" t="n">
        <f aca="false">S$29+S$30</f>
        <v>34.4603350719789</v>
      </c>
      <c r="V31" s="0" t="s">
        <v>13</v>
      </c>
      <c r="X31" s="11" t="n">
        <f aca="false">N$31/D$31</f>
        <v>1.27396958327095</v>
      </c>
      <c r="Y31" s="11" t="n">
        <f aca="false">O$31/E$31</f>
        <v>1.39700755166015</v>
      </c>
      <c r="Z31" s="11" t="n">
        <f aca="false">P$31/F$31</f>
        <v>1.55332765202435</v>
      </c>
      <c r="AA31" s="11" t="n">
        <f aca="false">Q$31/G$31</f>
        <v>1.68260156483168</v>
      </c>
      <c r="AB31" s="11" t="n">
        <f aca="false">R$31/H$31</f>
        <v>1.80096720419489</v>
      </c>
      <c r="AC31" s="11" t="n">
        <f aca="false">S$31/I$31</f>
        <v>1.82779655299039</v>
      </c>
    </row>
    <row r="32" customFormat="false" ht="12.8" hidden="false" customHeight="false" outlineLevel="0" collapsed="false">
      <c r="D32" s="14"/>
      <c r="E32" s="14"/>
      <c r="F32" s="14"/>
      <c r="G32" s="14"/>
      <c r="H32" s="14"/>
      <c r="I32" s="14"/>
    </row>
    <row r="33" customFormat="false" ht="12.8" hidden="false" customHeight="false" outlineLevel="0" collapsed="false">
      <c r="B33" s="0" t="s">
        <v>83</v>
      </c>
      <c r="D33" s="15" t="n">
        <f aca="false">D$29*(X$29-1)</f>
        <v>6.0488033232984</v>
      </c>
      <c r="E33" s="15" t="n">
        <f aca="false">E$29*(Y$29-1)</f>
        <v>8.1581278332185</v>
      </c>
      <c r="F33" s="15" t="n">
        <f aca="false">F$29*(Z$29-1)</f>
        <v>10.3305119093928</v>
      </c>
      <c r="G33" s="15" t="n">
        <f aca="false">G$29*(AA$29-1)</f>
        <v>12.5127307115259</v>
      </c>
      <c r="H33" s="15" t="n">
        <f aca="false">$H29*($AB29-1)</f>
        <v>14.9235816863094</v>
      </c>
      <c r="I33" s="15" t="n">
        <f aca="false">I$29*(AC$29-1)</f>
        <v>15.8470928929913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88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88</v>
      </c>
      <c r="D3" s="3" t="n">
        <v>5912433530.855</v>
      </c>
      <c r="E3" s="3" t="n">
        <v>18932167822.599</v>
      </c>
      <c r="F3" s="3" t="n">
        <v>3.20209398106522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88</v>
      </c>
      <c r="D4" s="3" t="n">
        <v>6147951032.054</v>
      </c>
      <c r="E4" s="3" t="n">
        <v>21363255990.0284</v>
      </c>
      <c r="F4" s="3" t="n">
        <v>3.47485786380622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88</v>
      </c>
      <c r="D5" s="3" t="n">
        <v>6023024851.7997</v>
      </c>
      <c r="E5" s="3" t="n">
        <v>23156659558.2925</v>
      </c>
      <c r="F5" s="3" t="n">
        <v>3.84468935926326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88</v>
      </c>
      <c r="D6" s="3" t="n">
        <v>6131935331.18</v>
      </c>
      <c r="E6" s="3" t="n">
        <v>25054233602.1094</v>
      </c>
      <c r="F6" s="3" t="n">
        <v>4.08586070285384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88</v>
      </c>
      <c r="D7" s="3" t="n">
        <v>6529018151.7769</v>
      </c>
      <c r="E7" s="3" t="n">
        <v>30735951861.1305</v>
      </c>
      <c r="F7" s="3" t="n">
        <v>4.70759173073605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89</v>
      </c>
      <c r="B11" s="0" t="n">
        <f aca="false">D$2/10^9</f>
        <v>5.4238186881371</v>
      </c>
      <c r="C11" s="0" t="n">
        <f aca="false">D$2/10^9</f>
        <v>5.4238186881371</v>
      </c>
      <c r="D11" s="0" t="n">
        <f aca="false">D$4/10^9</f>
        <v>6.147951032054</v>
      </c>
      <c r="E11" s="0" t="n">
        <f aca="false">D$5/10^9</f>
        <v>6.0230248517997</v>
      </c>
      <c r="F11" s="0" t="n">
        <f aca="false">D$6/10^9</f>
        <v>6.13193533118</v>
      </c>
      <c r="G11" s="0" t="n">
        <f aca="false">D$7/10^9</f>
        <v>6.5290181517769</v>
      </c>
    </row>
    <row r="12" customFormat="false" ht="12.8" hidden="false" customHeight="false" outlineLevel="0" collapsed="false">
      <c r="A12" s="0" t="s">
        <v>90</v>
      </c>
      <c r="B12" s="0" t="n">
        <f aca="false">F$2</f>
        <v>3.05790913979661</v>
      </c>
      <c r="C12" s="0" t="n">
        <f aca="false">F$3</f>
        <v>3.20209398106522</v>
      </c>
      <c r="D12" s="0" t="n">
        <f aca="false">F$4</f>
        <v>3.47485786380622</v>
      </c>
      <c r="E12" s="0" t="n">
        <f aca="false">F$4</f>
        <v>3.47485786380622</v>
      </c>
      <c r="F12" s="0" t="n">
        <f aca="false">F$6</f>
        <v>4.08586070285384</v>
      </c>
      <c r="G12" s="0" t="n">
        <f aca="false">F$7</f>
        <v>4.70759173073605</v>
      </c>
    </row>
    <row r="13" customFormat="false" ht="12.8" hidden="false" customHeight="false" outlineLevel="0" collapsed="false">
      <c r="A13" s="0" t="s">
        <v>83</v>
      </c>
      <c r="B13" s="0" t="n">
        <f aca="false">B$11*(B$12-1)</f>
        <v>11.161726050917</v>
      </c>
      <c r="C13" s="0" t="n">
        <f aca="false">C$11*(C$12-1)</f>
        <v>11.9437584875358</v>
      </c>
      <c r="D13" s="0" t="n">
        <f aca="false">D$11*(D$12-1)</f>
        <v>15.2153049579744</v>
      </c>
      <c r="E13" s="0" t="n">
        <f aca="false">E$11*(E$12-1)</f>
        <v>14.9061304183768</v>
      </c>
      <c r="F13" s="0" t="n">
        <f aca="false">F$11*(F$12-1)</f>
        <v>18.9222982709294</v>
      </c>
      <c r="G13" s="0" t="n">
        <f aca="false">G$11*(G$12-1)</f>
        <v>24.2069337093536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57</v>
      </c>
      <c r="E1" s="1" t="s">
        <v>86</v>
      </c>
      <c r="F1" s="1" t="s">
        <v>87</v>
      </c>
      <c r="G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91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91</v>
      </c>
      <c r="D3" s="2" t="s">
        <v>20</v>
      </c>
      <c r="E3" s="3" t="n">
        <v>620532003.7124</v>
      </c>
      <c r="F3" s="3" t="n">
        <v>360621300.057</v>
      </c>
      <c r="G3" s="3" t="n">
        <v>0.581148591691555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91</v>
      </c>
      <c r="D4" s="2" t="s">
        <v>20</v>
      </c>
      <c r="E4" s="3" t="n">
        <v>485865039.4373</v>
      </c>
      <c r="F4" s="3" t="n">
        <v>293864288.592</v>
      </c>
      <c r="G4" s="3" t="n">
        <v>0.604826988441762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91</v>
      </c>
      <c r="D5" s="2" t="s">
        <v>20</v>
      </c>
      <c r="E5" s="3" t="n">
        <v>353661511.1397</v>
      </c>
      <c r="F5" s="3" t="n">
        <v>229534661.386</v>
      </c>
      <c r="G5" s="3" t="n">
        <v>0.64902358372645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91</v>
      </c>
      <c r="D6" s="2" t="s">
        <v>20</v>
      </c>
      <c r="E6" s="3" t="n">
        <v>289184283.715</v>
      </c>
      <c r="F6" s="3" t="n">
        <v>198152787.5225</v>
      </c>
      <c r="G6" s="3" t="n">
        <v>0.685212851047554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91</v>
      </c>
      <c r="D7" s="2" t="s">
        <v>20</v>
      </c>
      <c r="E7" s="3" t="n">
        <v>150667315.0155</v>
      </c>
      <c r="F7" s="3" t="n">
        <v>114778595.0308</v>
      </c>
      <c r="G7" s="3" t="n">
        <v>0.761801556090597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88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88</v>
      </c>
      <c r="D9" s="2" t="s">
        <v>13</v>
      </c>
      <c r="E9" s="3" t="n">
        <v>6496530719.2591</v>
      </c>
      <c r="F9" s="3" t="n">
        <v>6328760278.6667</v>
      </c>
      <c r="G9" s="3" t="n">
        <v>0.974175379469069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88</v>
      </c>
      <c r="D10" s="2" t="s">
        <v>13</v>
      </c>
      <c r="E10" s="3" t="n">
        <v>6571247966.7038</v>
      </c>
      <c r="F10" s="3" t="n">
        <v>6906049659.3151</v>
      </c>
      <c r="G10" s="3" t="n">
        <v>1.0509494839196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88</v>
      </c>
      <c r="D11" s="2" t="s">
        <v>13</v>
      </c>
      <c r="E11" s="3" t="n">
        <v>6319999007.699</v>
      </c>
      <c r="F11" s="3" t="n">
        <v>7378419434.2924</v>
      </c>
      <c r="G11" s="3" t="n">
        <v>1.16747161278096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88</v>
      </c>
      <c r="D12" s="2" t="s">
        <v>13</v>
      </c>
      <c r="E12" s="3" t="n">
        <v>6128298893.9508</v>
      </c>
      <c r="F12" s="3" t="n">
        <v>7712998391.0384</v>
      </c>
      <c r="G12" s="3" t="n">
        <v>1.25858717476262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88</v>
      </c>
      <c r="D13" s="2" t="s">
        <v>13</v>
      </c>
      <c r="E13" s="3" t="n">
        <v>5989490246.9176</v>
      </c>
      <c r="F13" s="3" t="n">
        <v>8825556344.5893</v>
      </c>
      <c r="G13" s="3" t="n">
        <v>1.47350709004514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92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92</v>
      </c>
      <c r="D15" s="2" t="s">
        <v>16</v>
      </c>
      <c r="E15" s="3" t="n">
        <v>2710595115.4558</v>
      </c>
      <c r="F15" s="3" t="n">
        <v>1433154627.9079</v>
      </c>
      <c r="G15" s="3" t="n">
        <v>0.528723238574459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92</v>
      </c>
      <c r="D16" s="2" t="s">
        <v>16</v>
      </c>
      <c r="E16" s="3" t="n">
        <v>1817997403.1327</v>
      </c>
      <c r="F16" s="3" t="n">
        <v>1014513743.6156</v>
      </c>
      <c r="G16" s="3" t="n">
        <v>0.558039159939079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92</v>
      </c>
      <c r="D17" s="2" t="s">
        <v>16</v>
      </c>
      <c r="E17" s="3" t="n">
        <v>1024759768.5488</v>
      </c>
      <c r="F17" s="3" t="n">
        <v>646390553.1179</v>
      </c>
      <c r="G17" s="3" t="n">
        <v>0.63077276543875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92</v>
      </c>
      <c r="D18" s="2" t="s">
        <v>16</v>
      </c>
      <c r="E18" s="3" t="n">
        <v>803245292.076</v>
      </c>
      <c r="F18" s="3" t="n">
        <v>547814792.4842</v>
      </c>
      <c r="G18" s="3" t="n">
        <v>0.68200187151843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92</v>
      </c>
      <c r="D19" s="2" t="s">
        <v>16</v>
      </c>
      <c r="E19" s="3" t="n">
        <v>441620986.9471</v>
      </c>
      <c r="F19" s="3" t="n">
        <v>346149326.3171</v>
      </c>
      <c r="G19" s="3" t="n">
        <v>0.783815390455082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93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93</v>
      </c>
      <c r="D21" s="2" t="s">
        <v>14</v>
      </c>
      <c r="E21" s="3" t="n">
        <v>10943123587.8273</v>
      </c>
      <c r="F21" s="3" t="n">
        <v>8114052599.1605</v>
      </c>
      <c r="G21" s="3" t="n">
        <v>0.74147500336981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93</v>
      </c>
      <c r="D22" s="2" t="s">
        <v>14</v>
      </c>
      <c r="E22" s="3" t="n">
        <v>11540400218.1769</v>
      </c>
      <c r="F22" s="3" t="n">
        <v>8757744498.6229</v>
      </c>
      <c r="G22" s="3" t="n">
        <v>0.758877017525689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93</v>
      </c>
      <c r="D23" s="2" t="s">
        <v>14</v>
      </c>
      <c r="E23" s="3" t="n">
        <v>11835898112.5207</v>
      </c>
      <c r="F23" s="3" t="n">
        <v>9276115281.6756</v>
      </c>
      <c r="G23" s="3" t="n">
        <v>0.78372719953231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93</v>
      </c>
      <c r="D24" s="2" t="s">
        <v>14</v>
      </c>
      <c r="E24" s="3" t="n">
        <v>11965903959.7582</v>
      </c>
      <c r="F24" s="3" t="n">
        <v>9659379593.7227</v>
      </c>
      <c r="G24" s="3" t="n">
        <v>0.807241945632154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93</v>
      </c>
      <c r="D25" s="2" t="s">
        <v>14</v>
      </c>
      <c r="E25" s="3" t="n">
        <v>12812184492.3073</v>
      </c>
      <c r="F25" s="3" t="n">
        <v>10888246959.9014</v>
      </c>
      <c r="G25" s="3" t="n">
        <v>0.849835324057262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94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94</v>
      </c>
      <c r="D27" s="2" t="s">
        <v>18</v>
      </c>
      <c r="E27" s="3" t="n">
        <v>1297742894.3203</v>
      </c>
      <c r="F27" s="3" t="n">
        <v>744143989.9363</v>
      </c>
      <c r="G27" s="3" t="n">
        <v>0.57341403539416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94</v>
      </c>
      <c r="D28" s="2" t="s">
        <v>18</v>
      </c>
      <c r="E28" s="3" t="n">
        <v>1355674726.1482</v>
      </c>
      <c r="F28" s="3" t="n">
        <v>808587161.394</v>
      </c>
      <c r="G28" s="3" t="n">
        <v>0.596446290395478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94</v>
      </c>
      <c r="D29" s="2" t="s">
        <v>18</v>
      </c>
      <c r="E29" s="3" t="n">
        <v>1370700016.995</v>
      </c>
      <c r="F29" s="3" t="n">
        <v>863218081.7595</v>
      </c>
      <c r="G29" s="3" t="n">
        <v>0.629764405819402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94</v>
      </c>
      <c r="D30" s="2" t="s">
        <v>18</v>
      </c>
      <c r="E30" s="3" t="n">
        <v>1366415901.5517</v>
      </c>
      <c r="F30" s="3" t="n">
        <v>907834277.568</v>
      </c>
      <c r="G30" s="3" t="n">
        <v>0.66439089045807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94</v>
      </c>
      <c r="D31" s="2" t="s">
        <v>18</v>
      </c>
      <c r="E31" s="3" t="n">
        <v>1448020880.7559</v>
      </c>
      <c r="F31" s="3" t="n">
        <v>1049423199.6197</v>
      </c>
      <c r="G31" s="3" t="n">
        <v>0.724729327847729</v>
      </c>
    </row>
    <row r="34" customFormat="false" ht="12.8" hidden="false" customHeight="false" outlineLevel="0" collapsed="false">
      <c r="B34" s="0" t="s">
        <v>95</v>
      </c>
      <c r="C34" s="0" t="n">
        <v>2.5</v>
      </c>
    </row>
    <row r="35" customFormat="false" ht="12.8" hidden="false" customHeight="false" outlineLevel="0" collapsed="false">
      <c r="B35" s="0" t="s">
        <v>96</v>
      </c>
      <c r="C35" s="0" t="n">
        <v>0.9</v>
      </c>
    </row>
    <row r="36" customFormat="false" ht="12.8" hidden="false" customHeight="false" outlineLevel="0" collapsed="false">
      <c r="K36" s="16" t="s">
        <v>97</v>
      </c>
      <c r="L36" s="16"/>
      <c r="M36" s="16"/>
    </row>
    <row r="37" customFormat="false" ht="12.8" hidden="false" customHeight="false" outlineLevel="0" collapsed="false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r="38" customFormat="false" ht="12.8" hidden="false" customHeight="false" outlineLevel="0" collapsed="false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$E8</f>
        <v>6020980789.6891</v>
      </c>
      <c r="F38" s="19" t="n">
        <f aca="false">$F8</f>
        <v>5613877039.829</v>
      </c>
      <c r="G38" s="19" t="n">
        <f aca="false">$G8</f>
        <v>0.932385808212964</v>
      </c>
      <c r="H38" s="0" t="n">
        <v>0.06</v>
      </c>
      <c r="I38" s="0" t="n">
        <f aca="false">1-$H38</f>
        <v>0.94</v>
      </c>
      <c r="J38" s="0" t="n">
        <f aca="false">$F38/($F38*$H38/C34+$F38*$I38/C35)</f>
        <v>0.935940099833611</v>
      </c>
      <c r="K38" s="20" t="n">
        <f aca="false">$H38*E$38/10^9</f>
        <v>0.361258847381346</v>
      </c>
      <c r="L38" s="20" t="n">
        <f aca="false">$I38*E$38/10^9</f>
        <v>5.65972194230775</v>
      </c>
      <c r="M38" s="16"/>
    </row>
    <row r="39" customFormat="false" ht="12.8" hidden="false" customHeight="false" outlineLevel="0" collapsed="false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$E9</f>
        <v>6496530719.2591</v>
      </c>
      <c r="F39" s="19" t="n">
        <f aca="false">$F9</f>
        <v>6328760278.6667</v>
      </c>
      <c r="G39" s="19" t="n">
        <f aca="false">$G9</f>
        <v>0.974175379469069</v>
      </c>
      <c r="H39" s="0" t="n">
        <v>0.135</v>
      </c>
      <c r="I39" s="0" t="n">
        <f aca="false">1-$H39</f>
        <v>0.865</v>
      </c>
      <c r="J39" s="0" t="n">
        <f aca="false">$F39/($F39*$H39/C34+$F39*$I39/C35)</f>
        <v>0.985113835376532</v>
      </c>
      <c r="K39" s="20" t="n">
        <f aca="false">$H39*E$39/10^9</f>
        <v>0.877031647099979</v>
      </c>
      <c r="L39" s="20" t="n">
        <f aca="false">$I39*E$39/10^9</f>
        <v>5.61949907215912</v>
      </c>
      <c r="M39" s="16"/>
    </row>
    <row r="40" customFormat="false" ht="12.8" hidden="false" customHeight="false" outlineLevel="0" collapsed="false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$E10</f>
        <v>6571247966.7038</v>
      </c>
      <c r="F40" s="19" t="n">
        <f aca="false">$F10</f>
        <v>6906049659.3151</v>
      </c>
      <c r="G40" s="19" t="n">
        <f aca="false">$G10</f>
        <v>1.0509494839196</v>
      </c>
      <c r="H40" s="0" t="n">
        <v>0.24</v>
      </c>
      <c r="I40" s="0" t="n">
        <f aca="false">1-$H40</f>
        <v>0.76</v>
      </c>
      <c r="J40" s="0" t="n">
        <f aca="false">$F40/($F40*$H40/C34+$F40*$I40/C35)</f>
        <v>1.06332703213611</v>
      </c>
      <c r="K40" s="20" t="n">
        <f aca="false">$H40*E$40/10^9</f>
        <v>1.57709951200891</v>
      </c>
      <c r="L40" s="20" t="n">
        <f aca="false">$I40*E$40/10^9</f>
        <v>4.99414845469489</v>
      </c>
      <c r="M40" s="16"/>
    </row>
    <row r="41" customFormat="false" ht="12.8" hidden="false" customHeight="false" outlineLevel="0" collapsed="false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$E11</f>
        <v>6319999007.699</v>
      </c>
      <c r="F41" s="19" t="n">
        <f aca="false">$F11</f>
        <v>7378419434.2924</v>
      </c>
      <c r="G41" s="19" t="n">
        <f aca="false">$G11</f>
        <v>1.16747161278096</v>
      </c>
      <c r="H41" s="0" t="n">
        <v>0.4</v>
      </c>
      <c r="I41" s="0" t="n">
        <f aca="false">1-$H41</f>
        <v>0.6</v>
      </c>
      <c r="J41" s="0" t="n">
        <f aca="false">$F41/($F41*$H41/C34+$F41*$I41/C35)</f>
        <v>1.20967741935484</v>
      </c>
      <c r="K41" s="20" t="n">
        <f aca="false">$H41*E$41/10^9</f>
        <v>2.5279996030796</v>
      </c>
      <c r="L41" s="20" t="n">
        <f aca="false">$I41*E$41/10^9</f>
        <v>3.7919994046194</v>
      </c>
      <c r="M41" s="16"/>
    </row>
    <row r="42" customFormat="false" ht="12.8" hidden="false" customHeight="false" outlineLevel="0" collapsed="false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$E12</f>
        <v>6128298893.9508</v>
      </c>
      <c r="F42" s="19" t="n">
        <f aca="false">$F12</f>
        <v>7712998391.0384</v>
      </c>
      <c r="G42" s="19" t="n">
        <f aca="false">$G12</f>
        <v>1.25858717476262</v>
      </c>
      <c r="H42" s="0" t="n">
        <v>0.5</v>
      </c>
      <c r="I42" s="0" t="n">
        <f aca="false">1-$H42</f>
        <v>0.5</v>
      </c>
      <c r="J42" s="0" t="n">
        <f aca="false">$F42/($F42*$H42/C34+$F42*$I42/C35)</f>
        <v>1.32352941176471</v>
      </c>
      <c r="K42" s="20" t="n">
        <f aca="false">$H42*E$42/10^9</f>
        <v>3.0641494469754</v>
      </c>
      <c r="L42" s="20" t="n">
        <f aca="false">$I42*E$42/10^9</f>
        <v>3.0641494469754</v>
      </c>
      <c r="M42" s="16"/>
    </row>
    <row r="43" customFormat="false" ht="12.8" hidden="false" customHeight="false" outlineLevel="0" collapsed="false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$E13</f>
        <v>5989490246.9176</v>
      </c>
      <c r="F43" s="19" t="n">
        <f aca="false">$F13</f>
        <v>8825556344.5893</v>
      </c>
      <c r="G43" s="19" t="n">
        <f aca="false">$G13</f>
        <v>1.47350709004514</v>
      </c>
      <c r="H43" s="0" t="n">
        <v>0.975</v>
      </c>
      <c r="I43" s="0" t="n">
        <f aca="false">1-$H43</f>
        <v>0.025</v>
      </c>
      <c r="J43" s="0" t="n">
        <f aca="false">$F43/($F43*$H43/C34+$F43*$I43/C35)</f>
        <v>2.3936170212766</v>
      </c>
      <c r="K43" s="20" t="n">
        <f aca="false">$K47</f>
        <v>3.0641494469754</v>
      </c>
      <c r="L43" s="20" t="n">
        <f aca="false">$I43*E$43/10^9</f>
        <v>0.14973725617294</v>
      </c>
      <c r="M43" s="16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101</v>
      </c>
      <c r="F47" s="15" t="n">
        <f aca="false">$K38</f>
        <v>0.361258847381346</v>
      </c>
      <c r="G47" s="15" t="n">
        <f aca="false">$K39</f>
        <v>0.877031647099979</v>
      </c>
      <c r="H47" s="15" t="n">
        <f aca="false">$K40</f>
        <v>1.57709951200891</v>
      </c>
      <c r="I47" s="15" t="n">
        <f aca="false">$K41</f>
        <v>2.5279996030796</v>
      </c>
      <c r="J47" s="15" t="n">
        <f aca="false">$K42</f>
        <v>3.0641494469754</v>
      </c>
      <c r="K47" s="15" t="n">
        <f aca="false">$L42</f>
        <v>3.0641494469754</v>
      </c>
    </row>
    <row r="48" customFormat="false" ht="12.8" hidden="false" customHeight="false" outlineLevel="0" collapsed="false">
      <c r="E48" s="0" t="s">
        <v>102</v>
      </c>
      <c r="F48" s="15" t="n">
        <f aca="false">$L38</f>
        <v>5.65972194230775</v>
      </c>
      <c r="G48" s="15" t="n">
        <f aca="false">$L39</f>
        <v>5.61949907215912</v>
      </c>
      <c r="H48" s="15" t="n">
        <f aca="false">$L40</f>
        <v>4.99414845469489</v>
      </c>
      <c r="I48" s="15" t="n">
        <f aca="false">$L41</f>
        <v>3.7919994046194</v>
      </c>
      <c r="J48" s="15" t="n">
        <f aca="false">$L42</f>
        <v>3.0641494469754</v>
      </c>
      <c r="K48" s="15" t="n">
        <f aca="false">$L43</f>
        <v>0.14973725617294</v>
      </c>
    </row>
    <row r="49" customFormat="false" ht="12.8" hidden="false" customHeight="false" outlineLevel="0" collapsed="false">
      <c r="F49" s="15"/>
      <c r="G49" s="15"/>
      <c r="H49" s="15"/>
      <c r="I49" s="15"/>
      <c r="J49" s="15"/>
      <c r="K49" s="15"/>
    </row>
    <row r="50" customFormat="false" ht="12.8" hidden="false" customHeight="false" outlineLevel="0" collapsed="false">
      <c r="E50" s="0" t="s">
        <v>83</v>
      </c>
      <c r="F50" s="15" t="n">
        <f aca="false">$F47*(C34-1)</f>
        <v>0.541888271072019</v>
      </c>
      <c r="G50" s="15" t="n">
        <f aca="false">$G47*(C34-1)</f>
        <v>1.31554747064997</v>
      </c>
      <c r="H50" s="15" t="n">
        <f aca="false">$H47*(C34-1)</f>
        <v>2.36564926801337</v>
      </c>
      <c r="I50" s="15" t="n">
        <f aca="false">$I47*(C34-1)</f>
        <v>3.7919994046194</v>
      </c>
      <c r="J50" s="15" t="n">
        <f aca="false">$J47*(C34-1)</f>
        <v>4.5962241704631</v>
      </c>
      <c r="K50" s="15" t="n">
        <f aca="false">$K47*(C34-1)</f>
        <v>4.5962241704631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80" zoomScaleNormal="80" zoomScalePageLayoutView="100" workbookViewId="0">
      <selection pane="topLeft" activeCell="M71" activeCellId="0" sqref="M71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customFormat="false" ht="41.95" hidden="false" customHeight="false" outlineLevel="0" collapsed="false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r="3" customFormat="false" ht="13.8" hidden="false" customHeight="false" outlineLevel="0" collapsed="false">
      <c r="A3" s="0" t="s">
        <v>19</v>
      </c>
      <c r="B3" s="27" t="n">
        <f aca="false">D147</f>
        <v>12.605154313803</v>
      </c>
      <c r="C3" s="27" t="n">
        <f aca="false">D146</f>
        <v>5.4913564805111</v>
      </c>
      <c r="D3" s="27" t="n">
        <f aca="false">$D104</f>
        <v>5.9922820320044</v>
      </c>
      <c r="E3" s="27"/>
      <c r="F3" s="27" t="n">
        <f aca="false">$D105*0.8</f>
        <v>3.58949653827024</v>
      </c>
      <c r="G3" s="27" t="n">
        <f aca="false">$D102</f>
        <v>55.4255872296283</v>
      </c>
      <c r="H3" s="27" t="n">
        <f aca="false">$D103</f>
        <v>21.1483178398832</v>
      </c>
      <c r="I3" s="27" t="n">
        <f aca="false">$D105*0.2</f>
        <v>0.89737413456756</v>
      </c>
      <c r="J3" s="28" t="n">
        <f aca="false">D150</f>
        <v>8.1581278332185</v>
      </c>
      <c r="K3" s="29" t="n">
        <f aca="false">SUM($B3:$I3)</f>
        <v>105.149568568668</v>
      </c>
      <c r="L3" s="29" t="n">
        <f aca="false">SUM($B3:$J3)</f>
        <v>113.307696401886</v>
      </c>
    </row>
    <row r="4" customFormat="false" ht="13.8" hidden="false" customHeight="false" outlineLevel="0" collapsed="false">
      <c r="A4" s="0" t="s">
        <v>24</v>
      </c>
      <c r="B4" s="30" t="n">
        <f aca="false">D157</f>
        <v>5.61949907215912</v>
      </c>
      <c r="C4" s="27" t="n">
        <f aca="false">D156</f>
        <v>0.877031647099979</v>
      </c>
      <c r="D4" s="31" t="n">
        <f aca="false">D124</f>
        <v>1.2977428943203</v>
      </c>
      <c r="E4" s="28" t="n">
        <f aca="false">D125/2</f>
        <v>0.3102660018562</v>
      </c>
      <c r="F4" s="32" t="n">
        <v>0</v>
      </c>
      <c r="G4" s="30" t="n">
        <f aca="false">D122</f>
        <v>10.9431235878273</v>
      </c>
      <c r="H4" s="30" t="n">
        <f aca="false">D123</f>
        <v>2.7105951154558</v>
      </c>
      <c r="I4" s="28" t="n">
        <f aca="false">D125/2</f>
        <v>0.3102660018562</v>
      </c>
      <c r="J4" s="28" t="n">
        <f aca="false">D159</f>
        <v>1.31554747064997</v>
      </c>
      <c r="K4" s="29" t="n">
        <f aca="false">SUM($B4:$I4)</f>
        <v>22.0685243205749</v>
      </c>
      <c r="L4" s="29" t="n">
        <f aca="false">SUM($B4:$J4)</f>
        <v>23.3840717912249</v>
      </c>
      <c r="M4" s="0" t="n">
        <f aca="false">SUM(D121:D125)</f>
        <v>22.0685243205749</v>
      </c>
      <c r="N4" s="0" t="s">
        <v>114</v>
      </c>
    </row>
    <row r="5" customFormat="false" ht="13.8" hidden="false" customHeight="false" outlineLevel="0" collapsed="false">
      <c r="A5" s="0" t="s">
        <v>22</v>
      </c>
      <c r="B5" s="30" t="n">
        <f aca="false">D111</f>
        <v>9.0041787201817</v>
      </c>
      <c r="C5" s="30" t="n">
        <v>0</v>
      </c>
      <c r="D5" s="31" t="n">
        <f aca="false">D114</f>
        <v>0</v>
      </c>
      <c r="E5" s="31" t="n">
        <v>0</v>
      </c>
      <c r="F5" s="31" t="n">
        <v>0</v>
      </c>
      <c r="G5" s="31" t="n">
        <f aca="false">D112</f>
        <v>4.1066676403114</v>
      </c>
      <c r="H5" s="28" t="n">
        <f aca="false">D115</f>
        <v>1.6949461552608</v>
      </c>
      <c r="I5" s="31" t="n">
        <v>0</v>
      </c>
      <c r="J5" s="31" t="n">
        <v>0</v>
      </c>
      <c r="K5" s="29" t="n">
        <f aca="false">SUM($B5:$I5)</f>
        <v>14.8057925157539</v>
      </c>
      <c r="L5" s="29" t="n">
        <f aca="false">SUM($B5:$J5)</f>
        <v>14.8057925157539</v>
      </c>
      <c r="M5" s="0" t="n">
        <f aca="false">SUM(D111:D115)</f>
        <v>14.9062088809155</v>
      </c>
      <c r="N5" s="0" t="s">
        <v>115</v>
      </c>
    </row>
    <row r="6" customFormat="false" ht="13.8" hidden="false" customHeight="false" outlineLevel="0" collapsed="false">
      <c r="A6" s="0" t="s">
        <v>23</v>
      </c>
      <c r="B6" s="30" t="n">
        <f aca="false">D116</f>
        <v>24.939330587497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SUM($B6:$I6)</f>
        <v>24.939330587497</v>
      </c>
      <c r="L6" s="29" t="n">
        <f aca="false">SUM($B6:$J6)</f>
        <v>24.939330587497</v>
      </c>
      <c r="M6" s="0" t="n">
        <f aca="false">SUM(D116:D120)</f>
        <v>24.939330587497</v>
      </c>
    </row>
    <row r="7" customFormat="false" ht="13.8" hidden="false" customHeight="false" outlineLevel="0" collapsed="false">
      <c r="A7" s="0" t="s">
        <v>116</v>
      </c>
      <c r="B7" s="30" t="n">
        <f aca="false">D86+D91+D96+D126+D131+D136</f>
        <v>41.9428986462061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SUM($B7:$I7)</f>
        <v>41.9428986462061</v>
      </c>
      <c r="L7" s="29" t="n">
        <f aca="false">SUM($B7:$J7)</f>
        <v>41.9428986462061</v>
      </c>
      <c r="M7" s="0" t="n">
        <f aca="false">D86+SUM(D91:D95)+SUM(D96:D100)+SUM(D126:D140)</f>
        <v>41.9428986462061</v>
      </c>
    </row>
    <row r="8" customFormat="false" ht="13.8" hidden="false" customHeight="false" outlineLevel="0" collapsed="false">
      <c r="A8" s="33" t="s">
        <v>21</v>
      </c>
      <c r="C8" s="30" t="n">
        <f aca="false">D106</f>
        <v>5.912433530855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D165</f>
        <v>11.9437584875358</v>
      </c>
      <c r="K8" s="29" t="n">
        <f aca="false">SUM($B8:$I8)</f>
        <v>5.912433530855</v>
      </c>
      <c r="L8" s="29" t="n">
        <f aca="false">SUM($B8:$J8)</f>
        <v>17.8561920183908</v>
      </c>
      <c r="M8" s="0" t="n">
        <f aca="false">SUM(D106:D110)</f>
        <v>5.912433530855</v>
      </c>
    </row>
    <row r="9" customFormat="false" ht="13.8" hidden="false" customHeight="false" outlineLevel="0" collapsed="false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D90</f>
        <v>1.5703978303414</v>
      </c>
      <c r="F9" s="31" t="n">
        <v>0</v>
      </c>
      <c r="G9" s="31" t="n">
        <f aca="false">D87</f>
        <v>3.481471944258</v>
      </c>
      <c r="H9" s="31" t="n">
        <v>0</v>
      </c>
      <c r="I9" s="31" t="n">
        <v>0</v>
      </c>
      <c r="J9" s="31" t="n">
        <v>0</v>
      </c>
      <c r="K9" s="29" t="n">
        <f aca="false">SUM($B9:$I9)</f>
        <v>5.0518697745994</v>
      </c>
      <c r="L9" s="29" t="n">
        <f aca="false">SUM($B9:$J9)</f>
        <v>5.0518697745994</v>
      </c>
      <c r="M9" s="0" t="n">
        <f aca="false">SUM(D87:D90)</f>
        <v>9.230658240784</v>
      </c>
      <c r="N9" s="0" t="s">
        <v>118</v>
      </c>
    </row>
    <row r="10" customFormat="false" ht="13.8" hidden="false" customHeight="false" outlineLevel="0" collapsed="false">
      <c r="A10" s="33" t="s">
        <v>119</v>
      </c>
      <c r="B10" s="30" t="n">
        <f aca="false">SUM($B3:$B9)</f>
        <v>94.1110613398469</v>
      </c>
      <c r="C10" s="30" t="n">
        <f aca="false">SUM($C3:$C9)</f>
        <v>12.2808216584661</v>
      </c>
      <c r="D10" s="30" t="n">
        <f aca="false">SUM($D3:$D9)</f>
        <v>7.2900249263247</v>
      </c>
      <c r="E10" s="30" t="n">
        <f aca="false">SUM($E3:$E9)</f>
        <v>1.8806638321976</v>
      </c>
      <c r="F10" s="30" t="n">
        <f aca="false">SUM($F3:$F9)</f>
        <v>3.58949653827024</v>
      </c>
      <c r="G10" s="30" t="n">
        <f aca="false">SUM($G3:$G9)</f>
        <v>73.956850402025</v>
      </c>
      <c r="H10" s="30" t="n">
        <f aca="false">SUM($H3:$H9)</f>
        <v>25.5538591105998</v>
      </c>
      <c r="I10" s="30" t="n">
        <f aca="false">SUM($I3:$I9)</f>
        <v>1.20764013642376</v>
      </c>
      <c r="J10" s="30" t="n">
        <f aca="false">SUM($J3:$J9)</f>
        <v>21.4174337914042</v>
      </c>
      <c r="K10" s="29" t="n">
        <f aca="false">SUM($B10:$I10)</f>
        <v>219.870417944154</v>
      </c>
      <c r="L10" s="29" t="n">
        <f aca="false">SUM($B10:$J10)</f>
        <v>241.287851735558</v>
      </c>
    </row>
    <row r="11" customFormat="false" ht="13.8" hidden="false" customHeight="false" outlineLevel="0" collapsed="false">
      <c r="A11" s="33" t="s">
        <v>120</v>
      </c>
      <c r="B11" s="30" t="n">
        <f aca="false">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SUM($B11:$I11)</f>
        <v>27.6799518849621</v>
      </c>
      <c r="L11" s="29" t="n">
        <f aca="false">SUM($B11:$J11)</f>
        <v>27.6799518849621</v>
      </c>
    </row>
    <row r="12" customFormat="false" ht="13.8" hidden="false" customHeight="false" outlineLevel="0" collapsed="false">
      <c r="A12" s="0" t="s">
        <v>113</v>
      </c>
      <c r="B12" s="31" t="n">
        <f aca="false">$B10+$B11</f>
        <v>121.791013224809</v>
      </c>
      <c r="C12" s="31" t="n">
        <f aca="false">$C10+$C11</f>
        <v>12.2808216584661</v>
      </c>
      <c r="D12" s="31" t="n">
        <f aca="false">$D10+$D11</f>
        <v>7.2900249263247</v>
      </c>
      <c r="E12" s="31" t="n">
        <f aca="false">$E10+$E11</f>
        <v>1.8806638321976</v>
      </c>
      <c r="F12" s="31" t="n">
        <f aca="false">$F10+$F11</f>
        <v>3.58949653827024</v>
      </c>
      <c r="G12" s="31" t="n">
        <f aca="false">$G10+$G11</f>
        <v>73.956850402025</v>
      </c>
      <c r="H12" s="31" t="n">
        <f aca="false">$H10+$H11</f>
        <v>25.5538591105998</v>
      </c>
      <c r="I12" s="31" t="n">
        <f aca="false">$I10+$I11</f>
        <v>1.20764013642376</v>
      </c>
      <c r="J12" s="31" t="n">
        <f aca="false">$J10+$J11</f>
        <v>21.4174337914042</v>
      </c>
      <c r="K12" s="29" t="n">
        <f aca="false">SUM($B12:$I12)</f>
        <v>247.550369829116</v>
      </c>
      <c r="L12" s="29" t="n">
        <f aca="false">SUM($B12:$J12)</f>
        <v>268.96780362052</v>
      </c>
      <c r="M12" s="34"/>
    </row>
    <row r="13" customFormat="false" ht="13.8" hidden="false" customHeight="false" outlineLevel="0" collapsed="false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r="14" customFormat="false" ht="13.8" hidden="false" customHeight="false" outlineLevel="0" collapsed="false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r="15" customFormat="false" ht="12.8" hidden="false" customHeight="false" outlineLevel="0" collapsed="false">
      <c r="B15" s="38"/>
    </row>
    <row r="17" customFormat="false" ht="12.8" hidden="false" customHeight="false" outlineLevel="0" collapsed="false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customFormat="false" ht="41.95" hidden="false" customHeight="false" outlineLevel="0" collapsed="false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r="19" customFormat="false" ht="13.8" hidden="false" customHeight="false" outlineLevel="0" collapsed="false">
      <c r="A19" s="0" t="s">
        <v>19</v>
      </c>
      <c r="B19" s="27" t="n">
        <f aca="false">E147</f>
        <v>10.4730858743497</v>
      </c>
      <c r="C19" s="27" t="n">
        <f aca="false">E146</f>
        <v>6.8319000428939</v>
      </c>
      <c r="D19" s="27" t="n">
        <f aca="false">$E104</f>
        <v>4.2141690697938</v>
      </c>
      <c r="E19" s="27"/>
      <c r="F19" s="27" t="n">
        <f aca="false">$E105*0.8</f>
        <v>3.90698564334576</v>
      </c>
      <c r="G19" s="27" t="n">
        <f aca="false">$E102</f>
        <v>49.911662527433</v>
      </c>
      <c r="H19" s="27" t="n">
        <f aca="false">$E103</f>
        <v>14.2954717477825</v>
      </c>
      <c r="I19" s="28" t="n">
        <f aca="false">$E105*0.2</f>
        <v>0.97674641083644</v>
      </c>
      <c r="J19" s="28" t="n">
        <f aca="false">E150</f>
        <v>10.3305119093928</v>
      </c>
      <c r="K19" s="29" t="n">
        <f aca="false">SUM($B19:$I19)</f>
        <v>90.6100213164351</v>
      </c>
      <c r="L19" s="29" t="n">
        <f aca="false">SUM($B19:$J19)</f>
        <v>100.940533225828</v>
      </c>
    </row>
    <row r="20" customFormat="false" ht="13.8" hidden="false" customHeight="false" outlineLevel="0" collapsed="false">
      <c r="A20" s="0" t="s">
        <v>24</v>
      </c>
      <c r="B20" s="30" t="n">
        <f aca="false">E157</f>
        <v>4.99414845469489</v>
      </c>
      <c r="C20" s="27" t="n">
        <f aca="false">E156</f>
        <v>1.57709951200891</v>
      </c>
      <c r="D20" s="31" t="n">
        <f aca="false">E124</f>
        <v>1.3556747261482</v>
      </c>
      <c r="E20" s="28" t="n">
        <f aca="false">0.3*E125</f>
        <v>0.14575951183119</v>
      </c>
      <c r="F20" s="32" t="n">
        <v>0</v>
      </c>
      <c r="G20" s="30" t="n">
        <f aca="false">E122</f>
        <v>11.5404002181769</v>
      </c>
      <c r="H20" s="30" t="n">
        <f aca="false">E123</f>
        <v>1.8179974031327</v>
      </c>
      <c r="I20" s="28" t="n">
        <f aca="false">0.7*E125</f>
        <v>0.34010552760611</v>
      </c>
      <c r="J20" s="28" t="n">
        <f aca="false">E159</f>
        <v>2.36564926801337</v>
      </c>
      <c r="K20" s="29" t="n">
        <f aca="false">SUM($B20:$I20)</f>
        <v>21.7711853535989</v>
      </c>
      <c r="L20" s="29" t="n">
        <f aca="false">SUM($B20:$J20)</f>
        <v>24.1368346216123</v>
      </c>
      <c r="N20" s="0" t="s">
        <v>123</v>
      </c>
    </row>
    <row r="21" customFormat="false" ht="13.8" hidden="false" customHeight="false" outlineLevel="0" collapsed="false">
      <c r="A21" s="0" t="s">
        <v>22</v>
      </c>
      <c r="B21" s="30" t="n">
        <f aca="false">E111</f>
        <v>10.7085170659711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E112</f>
        <v>3.6061200897653</v>
      </c>
      <c r="H21" s="28" t="n">
        <f aca="false">E115</f>
        <v>1.4526291419409</v>
      </c>
      <c r="I21" s="31" t="n">
        <v>0</v>
      </c>
      <c r="J21" s="31"/>
      <c r="K21" s="29" t="n">
        <f aca="false">SUM($B21:$I21)</f>
        <v>15.7672662976773</v>
      </c>
      <c r="L21" s="29" t="n">
        <f aca="false">SUM($B21:$J21)</f>
        <v>15.7672662976773</v>
      </c>
      <c r="N21" s="0" t="s">
        <v>115</v>
      </c>
    </row>
    <row r="22" customFormat="false" ht="13.8" hidden="false" customHeight="false" outlineLevel="0" collapsed="false">
      <c r="A22" s="0" t="s">
        <v>23</v>
      </c>
      <c r="B22" s="30" t="n">
        <f aca="false">E116</f>
        <v>24.580726954441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SUM($B22:$I22)</f>
        <v>24.580726954441</v>
      </c>
      <c r="L22" s="29" t="n">
        <f aca="false">SUM($B22:$J22)</f>
        <v>24.580726954441</v>
      </c>
    </row>
    <row r="23" customFormat="false" ht="13.8" hidden="false" customHeight="false" outlineLevel="0" collapsed="false">
      <c r="A23" s="0" t="s">
        <v>116</v>
      </c>
      <c r="B23" s="30" t="n">
        <f aca="false">E86+E91+E96+E126+E131+E136</f>
        <v>43.7684946284663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SUM($B23:$I23)</f>
        <v>43.7684946284663</v>
      </c>
      <c r="L23" s="29" t="n">
        <f aca="false">SUM($B23:$J23)</f>
        <v>43.7684946284663</v>
      </c>
    </row>
    <row r="24" customFormat="false" ht="13.8" hidden="false" customHeight="false" outlineLevel="0" collapsed="false">
      <c r="A24" s="33" t="s">
        <v>21</v>
      </c>
      <c r="C24" s="30" t="n">
        <f aca="false">E106</f>
        <v>6.147951032054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E165</f>
        <v>15.2153049579744</v>
      </c>
      <c r="K24" s="29" t="n">
        <f aca="false">SUM($B24:$I24)</f>
        <v>6.147951032054</v>
      </c>
      <c r="L24" s="29" t="n">
        <f aca="false">SUM($B24:$J24)</f>
        <v>21.3632559900284</v>
      </c>
    </row>
    <row r="25" customFormat="false" ht="13.8" hidden="false" customHeight="false" outlineLevel="0" collapsed="false">
      <c r="A25" s="33" t="s">
        <v>117</v>
      </c>
      <c r="B25" s="30" t="n">
        <f aca="false">0.2*E90</f>
        <v>0.32147319307974</v>
      </c>
      <c r="C25" s="30" t="n">
        <v>0</v>
      </c>
      <c r="D25" s="31" t="n">
        <f aca="false">E89</f>
        <v>0</v>
      </c>
      <c r="E25" s="31" t="n">
        <f aca="false">0.8*E90</f>
        <v>1.28589277231896</v>
      </c>
      <c r="F25" s="31" t="n">
        <v>0</v>
      </c>
      <c r="G25" s="31" t="n">
        <f aca="false">E87</f>
        <v>3.8161294364963</v>
      </c>
      <c r="H25" s="31" t="n">
        <v>0</v>
      </c>
      <c r="I25" s="31" t="n">
        <v>0</v>
      </c>
      <c r="J25" s="31"/>
      <c r="K25" s="29" t="n">
        <f aca="false">SUM($B25:$I25)</f>
        <v>5.423495401895</v>
      </c>
      <c r="L25" s="29" t="n">
        <f aca="false">SUM($B25:$J25)</f>
        <v>5.423495401895</v>
      </c>
      <c r="N25" s="0" t="s">
        <v>124</v>
      </c>
    </row>
    <row r="26" customFormat="false" ht="13.8" hidden="false" customHeight="false" outlineLevel="0" collapsed="false">
      <c r="A26" s="33" t="s">
        <v>119</v>
      </c>
      <c r="B26" s="30" t="n">
        <f aca="false">SUM($B19:$B25)</f>
        <v>94.8464461710027</v>
      </c>
      <c r="C26" s="30" t="n">
        <f aca="false">SUM($C19:$C25)</f>
        <v>14.5569505869568</v>
      </c>
      <c r="D26" s="30" t="n">
        <f aca="false">SUM($D19:$D25)</f>
        <v>5.569843795942</v>
      </c>
      <c r="E26" s="30" t="n">
        <f aca="false">SUM($E19:$E25)</f>
        <v>1.43165228415015</v>
      </c>
      <c r="F26" s="30" t="n">
        <f aca="false">SUM($F19:$F25)</f>
        <v>3.90698564334576</v>
      </c>
      <c r="G26" s="30" t="n">
        <f aca="false">SUM($G19:$G25)</f>
        <v>68.8743122718715</v>
      </c>
      <c r="H26" s="30" t="n">
        <f aca="false">SUM($H19:$H25)</f>
        <v>17.5660982928561</v>
      </c>
      <c r="I26" s="30" t="n">
        <f aca="false">SUM($I19:$I25)</f>
        <v>1.31685193844255</v>
      </c>
      <c r="J26" s="30" t="n">
        <f aca="false">SUM($J19:$J25)</f>
        <v>27.9114661353806</v>
      </c>
      <c r="K26" s="29" t="n">
        <f aca="false">SUM($B26:$I26)</f>
        <v>208.069140984568</v>
      </c>
      <c r="L26" s="29" t="n">
        <f aca="false">SUM($B26:$J26)</f>
        <v>235.980607119948</v>
      </c>
    </row>
    <row r="27" customFormat="false" ht="13.8" hidden="false" customHeight="false" outlineLevel="0" collapsed="false">
      <c r="A27" s="33" t="s">
        <v>120</v>
      </c>
      <c r="B27" s="30" t="n">
        <f aca="false">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SUM($B27:$I27)</f>
        <v>34.388452213464</v>
      </c>
      <c r="L27" s="29" t="n">
        <f aca="false">SUM($B27:$J27)</f>
        <v>34.388452213464</v>
      </c>
    </row>
    <row r="28" customFormat="false" ht="13.8" hidden="false" customHeight="false" outlineLevel="0" collapsed="false">
      <c r="A28" s="0" t="s">
        <v>113</v>
      </c>
      <c r="B28" s="31" t="n">
        <f aca="false">$B26+$B27</f>
        <v>129.234898384467</v>
      </c>
      <c r="C28" s="31" t="n">
        <f aca="false">$C26+$C27</f>
        <v>14.5569505869568</v>
      </c>
      <c r="D28" s="31" t="n">
        <f aca="false">$D26+$D27</f>
        <v>5.569843795942</v>
      </c>
      <c r="E28" s="31" t="n">
        <f aca="false">$E26+$E27</f>
        <v>1.43165228415015</v>
      </c>
      <c r="F28" s="31" t="n">
        <f aca="false">$F26+$F27</f>
        <v>3.90698564334576</v>
      </c>
      <c r="G28" s="31" t="n">
        <f aca="false">$G26+$G27</f>
        <v>68.8743122718715</v>
      </c>
      <c r="H28" s="31" t="n">
        <f aca="false">$H26+$H27</f>
        <v>17.5660982928561</v>
      </c>
      <c r="I28" s="31" t="n">
        <f aca="false">$I26+$I27</f>
        <v>1.31685193844255</v>
      </c>
      <c r="J28" s="31" t="n">
        <f aca="false">$J26+$J27</f>
        <v>27.9114661353806</v>
      </c>
      <c r="K28" s="29" t="n">
        <f aca="false">SUM($B28:$I28)</f>
        <v>242.457593198032</v>
      </c>
      <c r="L28" s="29" t="n">
        <f aca="false">SUM($B28:$J28)</f>
        <v>270.369059333412</v>
      </c>
      <c r="M28" s="34"/>
    </row>
    <row r="29" customFormat="false" ht="13.8" hidden="false" customHeight="false" outlineLevel="0" collapsed="false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r="30" customFormat="false" ht="13.8" hidden="false" customHeight="false" outlineLevel="0" collapsed="false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r="32" customFormat="false" ht="12.8" hidden="false" customHeight="false" outlineLevel="0" collapsed="false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customFormat="false" ht="41.95" hidden="false" customHeight="false" outlineLevel="0" collapsed="false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r="34" customFormat="false" ht="13.8" hidden="false" customHeight="false" outlineLevel="0" collapsed="false">
      <c r="A34" s="0" t="s">
        <v>19</v>
      </c>
      <c r="B34" s="27" t="n">
        <f aca="false">F147</f>
        <v>9.3004101203557</v>
      </c>
      <c r="C34" s="27" t="n">
        <f aca="false">F146</f>
        <v>8.1824373521343</v>
      </c>
      <c r="D34" s="27" t="n">
        <f aca="false">$F104</f>
        <v>2.7344413623565</v>
      </c>
      <c r="E34" s="27"/>
      <c r="F34" s="27" t="n">
        <f aca="false">$F105*0.8</f>
        <v>4.47324876865632</v>
      </c>
      <c r="G34" s="27" t="n">
        <f aca="false">$F102</f>
        <v>44.7590357676977</v>
      </c>
      <c r="H34" s="27" t="n">
        <f aca="false">$F103</f>
        <v>8.7741407523523</v>
      </c>
      <c r="I34" s="28" t="n">
        <f aca="false">$F105*0.2</f>
        <v>1.11831219216408</v>
      </c>
      <c r="J34" s="28" t="n">
        <f aca="false">F150</f>
        <v>12.5127307115259</v>
      </c>
      <c r="K34" s="39" t="n">
        <f aca="false">SUM($B34:$I34)</f>
        <v>79.3420263157169</v>
      </c>
      <c r="L34" s="29" t="n">
        <f aca="false">SUM($B34:$J34)</f>
        <v>91.8547570272428</v>
      </c>
    </row>
    <row r="35" customFormat="false" ht="13.8" hidden="false" customHeight="false" outlineLevel="0" collapsed="false">
      <c r="A35" s="0" t="s">
        <v>24</v>
      </c>
      <c r="B35" s="30" t="n">
        <f aca="false">F157</f>
        <v>3.7919994046194</v>
      </c>
      <c r="C35" s="27" t="n">
        <f aca="false">F156</f>
        <v>2.5279996030796</v>
      </c>
      <c r="D35" s="31" t="n">
        <f aca="false">F124</f>
        <v>1.370700016995</v>
      </c>
      <c r="E35" s="28" t="n">
        <f aca="false">0.2*F125</f>
        <v>0.07073230222794</v>
      </c>
      <c r="F35" s="32" t="n">
        <v>0</v>
      </c>
      <c r="G35" s="30" t="n">
        <f aca="false">F122</f>
        <v>11.8358981125207</v>
      </c>
      <c r="H35" s="30" t="n">
        <f aca="false">F123</f>
        <v>1.0247597685488</v>
      </c>
      <c r="I35" s="28" t="n">
        <f aca="false">0.8*F125</f>
        <v>0.28292920891176</v>
      </c>
      <c r="J35" s="28" t="n">
        <f aca="false">F159</f>
        <v>3.7919994046194</v>
      </c>
      <c r="K35" s="29" t="n">
        <f aca="false">SUM($B35:$I35)</f>
        <v>20.9050184169032</v>
      </c>
      <c r="L35" s="29" t="n">
        <f aca="false">SUM($B35:$J35)</f>
        <v>24.6970178215226</v>
      </c>
      <c r="N35" s="0" t="s">
        <v>125</v>
      </c>
    </row>
    <row r="36" customFormat="false" ht="13.8" hidden="false" customHeight="false" outlineLevel="0" collapsed="false">
      <c r="A36" s="0" t="s">
        <v>22</v>
      </c>
      <c r="B36" s="30" t="n">
        <f aca="false">F111</f>
        <v>12.0400213420841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F112</f>
        <v>3.0895337666709</v>
      </c>
      <c r="H36" s="28" t="n">
        <f aca="false">F115</f>
        <v>1.2239575527206</v>
      </c>
      <c r="I36" s="31" t="n">
        <v>0</v>
      </c>
      <c r="J36" s="31"/>
      <c r="K36" s="29" t="n">
        <f aca="false">SUM($B36:$I36)</f>
        <v>16.3535126614756</v>
      </c>
      <c r="L36" s="29" t="n">
        <f aca="false">SUM($B36:$J36)</f>
        <v>16.3535126614756</v>
      </c>
      <c r="N36" s="0" t="s">
        <v>115</v>
      </c>
    </row>
    <row r="37" customFormat="false" ht="13.8" hidden="false" customHeight="false" outlineLevel="0" collapsed="false">
      <c r="A37" s="0" t="s">
        <v>23</v>
      </c>
      <c r="B37" s="30" t="n">
        <f aca="false">F116</f>
        <v>24.1913501842349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SUM($B37:$I37)</f>
        <v>24.1913501842349</v>
      </c>
      <c r="L37" s="29" t="n">
        <f aca="false">SUM($B37:$J37)</f>
        <v>24.1913501842349</v>
      </c>
    </row>
    <row r="38" customFormat="false" ht="13.8" hidden="false" customHeight="false" outlineLevel="0" collapsed="false">
      <c r="A38" s="0" t="s">
        <v>116</v>
      </c>
      <c r="B38" s="30" t="n">
        <f aca="false">F86+F91+F96+F126+F131+F136</f>
        <v>45.4981870942268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SUM($B38:$I38)</f>
        <v>45.4981870942268</v>
      </c>
      <c r="L38" s="29" t="n">
        <f aca="false">SUM($B38:$J38)</f>
        <v>45.4981870942268</v>
      </c>
    </row>
    <row r="39" customFormat="false" ht="13.8" hidden="false" customHeight="false" outlineLevel="0" collapsed="false">
      <c r="A39" s="33" t="s">
        <v>21</v>
      </c>
      <c r="C39" s="30" t="n">
        <f aca="false">F106</f>
        <v>6.0230248517997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F165</f>
        <v>14.9061304183768</v>
      </c>
      <c r="K39" s="29" t="n">
        <f aca="false">SUM($B39:$I39)</f>
        <v>6.0230248517997</v>
      </c>
      <c r="L39" s="29" t="n">
        <f aca="false">SUM($B39:$J39)</f>
        <v>20.9291552701765</v>
      </c>
    </row>
    <row r="40" customFormat="false" ht="13.8" hidden="false" customHeight="false" outlineLevel="0" collapsed="false">
      <c r="A40" s="33" t="s">
        <v>117</v>
      </c>
      <c r="B40" s="30" t="n">
        <f aca="false">0.6*F90</f>
        <v>0.98079182434884</v>
      </c>
      <c r="C40" s="27"/>
      <c r="D40" s="31" t="n">
        <v>0</v>
      </c>
      <c r="E40" s="31" t="n">
        <f aca="false">0.4*F90</f>
        <v>0.65386121623256</v>
      </c>
      <c r="F40" s="31" t="n">
        <v>0</v>
      </c>
      <c r="G40" s="31" t="n">
        <f aca="false">F87</f>
        <v>4.1090341880145</v>
      </c>
      <c r="H40" s="31" t="n">
        <v>0</v>
      </c>
      <c r="I40" s="31" t="n">
        <v>0</v>
      </c>
      <c r="J40" s="31"/>
      <c r="K40" s="29" t="n">
        <f aca="false">SUM($B40:$I40)</f>
        <v>5.7436872285959</v>
      </c>
      <c r="L40" s="29" t="n">
        <f aca="false">SUM($B40:$J40)</f>
        <v>5.7436872285959</v>
      </c>
      <c r="N40" s="0" t="s">
        <v>126</v>
      </c>
    </row>
    <row r="41" customFormat="false" ht="13.8" hidden="false" customHeight="false" outlineLevel="0" collapsed="false">
      <c r="A41" s="33" t="s">
        <v>119</v>
      </c>
      <c r="B41" s="30" t="n">
        <f aca="false">SUM($B34:$B40)</f>
        <v>95.8027599698697</v>
      </c>
      <c r="C41" s="30" t="n">
        <f aca="false">SUM($C34:$C40)</f>
        <v>16.7334618070136</v>
      </c>
      <c r="D41" s="30" t="n">
        <f aca="false">SUM($D34:$D40)</f>
        <v>4.1051413793515</v>
      </c>
      <c r="E41" s="30" t="n">
        <f aca="false">SUM($E34:$E40)</f>
        <v>0.7245935184605</v>
      </c>
      <c r="F41" s="30" t="n">
        <f aca="false">SUM($F34:$F40)</f>
        <v>4.47324876865632</v>
      </c>
      <c r="G41" s="30" t="n">
        <f aca="false">SUM($G34:$G40)</f>
        <v>63.7935018349038</v>
      </c>
      <c r="H41" s="30" t="n">
        <f aca="false">SUM($H34:$H40)</f>
        <v>11.0228580736217</v>
      </c>
      <c r="I41" s="30" t="n">
        <f aca="false">SUM($I34:$I40)</f>
        <v>1.40124140107584</v>
      </c>
      <c r="J41" s="30" t="n">
        <f aca="false">SUM($J34:$J40)</f>
        <v>31.2108605345221</v>
      </c>
      <c r="K41" s="29" t="n">
        <f aca="false">SUM($B41:$I41)</f>
        <v>198.056806752953</v>
      </c>
      <c r="L41" s="29" t="n">
        <f aca="false">SUM($B41:$J41)</f>
        <v>229.267667287475</v>
      </c>
    </row>
    <row r="42" customFormat="false" ht="13.8" hidden="false" customHeight="false" outlineLevel="0" collapsed="false">
      <c r="A42" s="33" t="s">
        <v>120</v>
      </c>
      <c r="B42" s="30" t="n">
        <f aca="false">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SUM($B42:$I42)</f>
        <v>39.8656411063733</v>
      </c>
      <c r="L42" s="29" t="n">
        <f aca="false">SUM($B42:$J42)</f>
        <v>39.8656411063733</v>
      </c>
    </row>
    <row r="43" customFormat="false" ht="13.8" hidden="false" customHeight="false" outlineLevel="0" collapsed="false">
      <c r="A43" s="0" t="s">
        <v>113</v>
      </c>
      <c r="B43" s="31" t="n">
        <f aca="false">$B41+$B42</f>
        <v>135.668401076243</v>
      </c>
      <c r="C43" s="31" t="n">
        <f aca="false">$C41+$C42</f>
        <v>16.7334618070136</v>
      </c>
      <c r="D43" s="31" t="n">
        <f aca="false">$D41+$D42</f>
        <v>4.1051413793515</v>
      </c>
      <c r="E43" s="31" t="n">
        <f aca="false">$E41+$E42</f>
        <v>0.7245935184605</v>
      </c>
      <c r="F43" s="31" t="n">
        <f aca="false">$F41+$F42</f>
        <v>4.47324876865632</v>
      </c>
      <c r="G43" s="31" t="n">
        <f aca="false">$G41+$G42</f>
        <v>63.7935018349038</v>
      </c>
      <c r="H43" s="31" t="n">
        <f aca="false">$H41+$H42</f>
        <v>11.0228580736217</v>
      </c>
      <c r="I43" s="31" t="n">
        <f aca="false">$I41+$I42</f>
        <v>1.40124140107584</v>
      </c>
      <c r="J43" s="31" t="n">
        <f aca="false">$J41+$J42</f>
        <v>31.2108605345221</v>
      </c>
      <c r="K43" s="29" t="n">
        <f aca="false">SUM($B43:$I43)</f>
        <v>237.922447859326</v>
      </c>
      <c r="L43" s="29" t="n">
        <f aca="false">SUM($B43:$J43)</f>
        <v>269.133308393848</v>
      </c>
      <c r="M43" s="34"/>
    </row>
    <row r="44" customFormat="false" ht="13.8" hidden="false" customHeight="false" outlineLevel="0" collapsed="false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r="45" customFormat="false" ht="13.8" hidden="false" customHeight="false" outlineLevel="0" collapsed="false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r="46" customFormat="false" ht="13.8" hidden="false" customHeight="false" outlineLevel="0" collapsed="false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r="47" customFormat="false" ht="12.8" hidden="false" customHeight="false" outlineLevel="0" collapsed="false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customFormat="false" ht="41.95" hidden="false" customHeight="false" outlineLevel="0" collapsed="false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r="49" customFormat="false" ht="13.8" hidden="false" customHeight="false" outlineLevel="0" collapsed="false">
      <c r="A49" s="0" t="s">
        <v>19</v>
      </c>
      <c r="B49" s="27" t="n">
        <f aca="false">G147</f>
        <v>8.4190763993033</v>
      </c>
      <c r="C49" s="27" t="n">
        <f aca="false">G146</f>
        <v>9.6880787062962</v>
      </c>
      <c r="D49" s="27" t="n">
        <f aca="false">$G104</f>
        <v>1.5001137623891</v>
      </c>
      <c r="E49" s="27"/>
      <c r="F49" s="27" t="n">
        <f aca="false">$G105*0.8</f>
        <v>5.13624453946384</v>
      </c>
      <c r="G49" s="27" t="n">
        <f aca="false">$G102</f>
        <v>38.1424098540179</v>
      </c>
      <c r="H49" s="27" t="n">
        <f aca="false">$G103</f>
        <v>3.6275786456235</v>
      </c>
      <c r="I49" s="28" t="n">
        <f aca="false">$G105*0.2</f>
        <v>1.28406113486596</v>
      </c>
      <c r="J49" s="28" t="n">
        <f aca="false">G150</f>
        <v>14.9235816863094</v>
      </c>
      <c r="K49" s="40" t="n">
        <f aca="false">SUM($B49:$I49)</f>
        <v>67.7975630419598</v>
      </c>
      <c r="L49" s="29" t="n">
        <f aca="false">SUM($B49:$J49)</f>
        <v>82.7211447282692</v>
      </c>
    </row>
    <row r="50" customFormat="false" ht="13.8" hidden="false" customHeight="false" outlineLevel="0" collapsed="false">
      <c r="A50" s="0" t="s">
        <v>24</v>
      </c>
      <c r="B50" s="30" t="n">
        <f aca="false">G157</f>
        <v>3.0641494469754</v>
      </c>
      <c r="C50" s="27" t="n">
        <f aca="false">G156</f>
        <v>3.0641494469754</v>
      </c>
      <c r="D50" s="31" t="n">
        <f aca="false">H124</f>
        <v>1.4480208807559</v>
      </c>
      <c r="E50" s="28" t="n">
        <v>0</v>
      </c>
      <c r="F50" s="32" t="n">
        <v>0</v>
      </c>
      <c r="G50" s="30" t="n">
        <f aca="false">G122</f>
        <v>11.9659039597582</v>
      </c>
      <c r="H50" s="30" t="n">
        <f aca="false">G123</f>
        <v>0.803245292076</v>
      </c>
      <c r="I50" s="28" t="n">
        <f aca="false">G125</f>
        <v>0.289184283715</v>
      </c>
      <c r="J50" s="28" t="n">
        <f aca="false">G159</f>
        <v>4.5962241704631</v>
      </c>
      <c r="K50" s="40" t="n">
        <f aca="false">SUM($B50:$I50)</f>
        <v>20.6346533102559</v>
      </c>
      <c r="L50" s="29" t="n">
        <f aca="false">SUM($B50:$J50)</f>
        <v>25.230877480719</v>
      </c>
      <c r="N50" s="0" t="s">
        <v>127</v>
      </c>
    </row>
    <row r="51" customFormat="false" ht="13.8" hidden="false" customHeight="false" outlineLevel="0" collapsed="false">
      <c r="A51" s="0" t="s">
        <v>22</v>
      </c>
      <c r="B51" s="30" t="n">
        <f aca="false">G111</f>
        <v>13.2440202339879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G112</f>
        <v>2.6528375160776</v>
      </c>
      <c r="H51" s="28" t="n">
        <f aca="false">G115</f>
        <v>1.0340585947178</v>
      </c>
      <c r="I51" s="31" t="n">
        <v>0</v>
      </c>
      <c r="J51" s="31"/>
      <c r="K51" s="40" t="n">
        <f aca="false">SUM($B51:$I51)</f>
        <v>16.9309163447833</v>
      </c>
      <c r="L51" s="29" t="n">
        <f aca="false">SUM($B51:$J51)</f>
        <v>16.9309163447833</v>
      </c>
      <c r="N51" s="0" t="s">
        <v>115</v>
      </c>
    </row>
    <row r="52" customFormat="false" ht="13.8" hidden="false" customHeight="false" outlineLevel="0" collapsed="false">
      <c r="A52" s="0" t="s">
        <v>23</v>
      </c>
      <c r="B52" s="30" t="n">
        <f aca="false">G116</f>
        <v>23.7984646699361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SUM($B52:$I52)</f>
        <v>23.7984646699361</v>
      </c>
      <c r="L52" s="29" t="n">
        <f aca="false">SUM($B52:$J52)</f>
        <v>23.7984646699361</v>
      </c>
    </row>
    <row r="53" customFormat="false" ht="13.8" hidden="false" customHeight="false" outlineLevel="0" collapsed="false">
      <c r="A53" s="0" t="s">
        <v>116</v>
      </c>
      <c r="B53" s="30" t="n">
        <f aca="false">G86+G96+G91+G126+G131+G136</f>
        <v>47.2370448461414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SUM($B53:$I53)</f>
        <v>47.2370448461414</v>
      </c>
      <c r="L53" s="29" t="n">
        <f aca="false">SUM($B53:$J53)</f>
        <v>47.2370448461414</v>
      </c>
    </row>
    <row r="54" customFormat="false" ht="13.8" hidden="false" customHeight="false" outlineLevel="0" collapsed="false">
      <c r="A54" s="33" t="s">
        <v>21</v>
      </c>
      <c r="C54" s="30" t="n">
        <f aca="false">G106</f>
        <v>6.13193533118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G165</f>
        <v>18.9222982709294</v>
      </c>
      <c r="K54" s="40" t="n">
        <f aca="false">SUM($B54:$I54)</f>
        <v>6.13193533118</v>
      </c>
      <c r="L54" s="29" t="n">
        <f aca="false">SUM($B54:$J54)</f>
        <v>25.0542336021094</v>
      </c>
    </row>
    <row r="55" customFormat="false" ht="13.8" hidden="false" customHeight="false" outlineLevel="0" collapsed="false">
      <c r="A55" s="33" t="s">
        <v>117</v>
      </c>
      <c r="B55" s="30" t="n">
        <f aca="false">G90</f>
        <v>1.66376285514</v>
      </c>
      <c r="C55" s="27"/>
      <c r="D55" s="31" t="n">
        <v>0</v>
      </c>
      <c r="E55" s="31" t="n">
        <v>0</v>
      </c>
      <c r="F55" s="31" t="n">
        <v>0</v>
      </c>
      <c r="G55" s="31" t="n">
        <f aca="false">G87</f>
        <v>4.3895320102473</v>
      </c>
      <c r="H55" s="31" t="n">
        <v>0</v>
      </c>
      <c r="I55" s="31" t="n">
        <v>0</v>
      </c>
      <c r="J55" s="31"/>
      <c r="K55" s="40" t="n">
        <f aca="false">SUM($B55:$I55)</f>
        <v>6.0532948653873</v>
      </c>
      <c r="L55" s="29" t="n">
        <f aca="false">SUM($B55:$J55)</f>
        <v>6.0532948653873</v>
      </c>
      <c r="N55" s="0" t="s">
        <v>128</v>
      </c>
    </row>
    <row r="56" customFormat="false" ht="13.8" hidden="false" customHeight="false" outlineLevel="0" collapsed="false">
      <c r="A56" s="33" t="s">
        <v>119</v>
      </c>
      <c r="B56" s="30" t="n">
        <f aca="false">SUM($B49:$B55)</f>
        <v>97.4265184514841</v>
      </c>
      <c r="C56" s="30" t="n">
        <f aca="false">SUM($C49:$C55)</f>
        <v>18.8841634844516</v>
      </c>
      <c r="D56" s="30" t="n">
        <f aca="false">SUM($D49:$D55)</f>
        <v>2.948134643145</v>
      </c>
      <c r="E56" s="30" t="n">
        <f aca="false">SUM($E49:$E55)</f>
        <v>0</v>
      </c>
      <c r="F56" s="30" t="n">
        <f aca="false">SUM($F49:$F55)</f>
        <v>5.13624453946384</v>
      </c>
      <c r="G56" s="30" t="n">
        <f aca="false">SUM($G49:$G55)</f>
        <v>57.150683340101</v>
      </c>
      <c r="H56" s="30" t="n">
        <f aca="false">SUM($H49:$H55)</f>
        <v>5.4648825324173</v>
      </c>
      <c r="I56" s="30" t="n">
        <f aca="false">SUM($I49:$I55)</f>
        <v>1.57324541858096</v>
      </c>
      <c r="J56" s="30" t="n">
        <f aca="false">SUM($J49:$J55)</f>
        <v>38.4421041277019</v>
      </c>
      <c r="K56" s="40" t="n">
        <f aca="false">SUM($B56:$I56)</f>
        <v>188.583872409644</v>
      </c>
      <c r="L56" s="29" t="n">
        <f aca="false">SUM($B56:$J56)</f>
        <v>227.025976537346</v>
      </c>
    </row>
    <row r="57" customFormat="false" ht="13.8" hidden="false" customHeight="false" outlineLevel="0" collapsed="false">
      <c r="A57" s="33" t="s">
        <v>120</v>
      </c>
      <c r="B57" s="30" t="n">
        <f aca="false">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SUM($B57:$I57)</f>
        <v>44.0148890528076</v>
      </c>
      <c r="L57" s="29" t="n">
        <f aca="false">SUM($B57:$J57)</f>
        <v>44.0148890528076</v>
      </c>
    </row>
    <row r="58" customFormat="false" ht="13.8" hidden="false" customHeight="false" outlineLevel="0" collapsed="false">
      <c r="A58" s="0" t="s">
        <v>113</v>
      </c>
      <c r="B58" s="31" t="n">
        <f aca="false">$B56+$B57</f>
        <v>141.441407504292</v>
      </c>
      <c r="C58" s="31" t="n">
        <f aca="false">$C56+$C57</f>
        <v>18.8841634844516</v>
      </c>
      <c r="D58" s="31" t="n">
        <f aca="false">$D56+$D57</f>
        <v>2.948134643145</v>
      </c>
      <c r="E58" s="31" t="n">
        <f aca="false">$E56+$E57</f>
        <v>0</v>
      </c>
      <c r="F58" s="31" t="n">
        <f aca="false">$F56+$F57</f>
        <v>5.13624453946384</v>
      </c>
      <c r="G58" s="31" t="n">
        <f aca="false">$G56+$G57</f>
        <v>57.150683340101</v>
      </c>
      <c r="H58" s="31" t="n">
        <f aca="false">$H56+$H57</f>
        <v>5.4648825324173</v>
      </c>
      <c r="I58" s="31" t="n">
        <f aca="false">$I56+$I57</f>
        <v>1.57324541858096</v>
      </c>
      <c r="J58" s="31" t="n">
        <f aca="false">$J56+$J57</f>
        <v>38.4421041277019</v>
      </c>
      <c r="K58" s="40" t="n">
        <f aca="false">SUM($B58:$I58)</f>
        <v>232.598761462451</v>
      </c>
      <c r="L58" s="29" t="n">
        <f aca="false">SUM($B58:$J58)</f>
        <v>271.040865590153</v>
      </c>
      <c r="M58" s="34"/>
    </row>
    <row r="59" customFormat="false" ht="13.8" hidden="false" customHeight="false" outlineLevel="0" collapsed="false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r="60" customFormat="false" ht="13.8" hidden="false" customHeight="false" outlineLevel="0" collapsed="false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r="61" customFormat="false" ht="13.8" hidden="false" customHeight="false" outlineLevel="0" collapsed="false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r="62" customFormat="false" ht="12.8" hidden="false" customHeight="false" outlineLevel="0" collapsed="false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customFormat="false" ht="41.75" hidden="false" customHeight="false" outlineLevel="0" collapsed="false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r="64" customFormat="false" ht="13.8" hidden="false" customHeight="false" outlineLevel="0" collapsed="false">
      <c r="A64" s="0" t="s">
        <v>19</v>
      </c>
      <c r="B64" s="27" t="n">
        <f aca="false">H147</f>
        <v>8.5870689187709</v>
      </c>
      <c r="C64" s="27" t="n">
        <f aca="false">H146</f>
        <v>10.2664161781342</v>
      </c>
      <c r="D64" s="27" t="n">
        <f aca="false">$H104</f>
        <v>1.3136410231627</v>
      </c>
      <c r="E64" s="27"/>
      <c r="F64" s="27" t="n">
        <f aca="false">$H105*0.8</f>
        <v>6.01235950965888</v>
      </c>
      <c r="G64" s="27" t="n">
        <f aca="false">$H102</f>
        <v>19.9594866141051</v>
      </c>
      <c r="H64" s="27" t="n">
        <f aca="false">$H103</f>
        <v>0.0189170410628</v>
      </c>
      <c r="I64" s="28" t="n">
        <f aca="false">$H105*0.2</f>
        <v>1.50308987741472</v>
      </c>
      <c r="J64" s="28" t="n">
        <f aca="false">H150</f>
        <v>15.8470928929913</v>
      </c>
      <c r="K64" s="29" t="n">
        <f aca="false">SUM($B64:$I64)</f>
        <v>47.6609791623093</v>
      </c>
      <c r="L64" s="29" t="n">
        <f aca="false">SUM($B64:$J64)</f>
        <v>63.5080720553006</v>
      </c>
      <c r="M64" s="42" t="n">
        <f aca="false">$K64/$K3-1</f>
        <v>-0.54673157663805</v>
      </c>
      <c r="N64" s="42" t="n">
        <f aca="false">$L64/$L3 -1</f>
        <v>-0.439507870409381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$L64</f>
        <v>63.5080720553006</v>
      </c>
      <c r="AB64" s="15" t="n">
        <v>50.5638470169684</v>
      </c>
    </row>
    <row r="65" customFormat="false" ht="13.8" hidden="false" customHeight="false" outlineLevel="0" collapsed="false">
      <c r="A65" s="0" t="s">
        <v>24</v>
      </c>
      <c r="B65" s="30" t="n">
        <f aca="false">H157</f>
        <v>0.14973725617294</v>
      </c>
      <c r="C65" s="27" t="n">
        <f aca="false">H156</f>
        <v>3.0641494469754</v>
      </c>
      <c r="D65" s="31" t="n">
        <f aca="false">H124</f>
        <v>1.4480208807559</v>
      </c>
      <c r="E65" s="28" t="n">
        <v>0</v>
      </c>
      <c r="F65" s="32" t="n">
        <v>0</v>
      </c>
      <c r="G65" s="30" t="n">
        <f aca="false">H122</f>
        <v>12.8121844923073</v>
      </c>
      <c r="H65" s="30" t="n">
        <f aca="false">H123</f>
        <v>0.4416209869471</v>
      </c>
      <c r="I65" s="28" t="n">
        <f aca="false">H125</f>
        <v>0.1506673150155</v>
      </c>
      <c r="J65" s="28" t="n">
        <f aca="false">H159</f>
        <v>4.5962241704631</v>
      </c>
      <c r="K65" s="29" t="n">
        <f aca="false">SUM($B65:$I65)</f>
        <v>18.0663803781741</v>
      </c>
      <c r="L65" s="29" t="n">
        <f aca="false">SUM($B65:$J65)</f>
        <v>22.6626045486372</v>
      </c>
      <c r="M65" s="42" t="n">
        <f aca="false">$K65/$K4-1</f>
        <v>-0.181350772904624</v>
      </c>
      <c r="N65" s="42" t="n">
        <f aca="false">$L65/$L4 -1</f>
        <v>-0.0308529348108811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$L65</f>
        <v>22.6626045486372</v>
      </c>
      <c r="AB65" s="15" t="n">
        <v>16.7586685738249</v>
      </c>
    </row>
    <row r="66" customFormat="false" ht="13.8" hidden="false" customHeight="false" outlineLevel="0" collapsed="false">
      <c r="A66" s="0" t="s">
        <v>22</v>
      </c>
      <c r="B66" s="30" t="n">
        <f aca="false">H111</f>
        <v>16.7073051623742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H112</f>
        <v>1.6539925264936</v>
      </c>
      <c r="H66" s="28" t="n">
        <f aca="false">H115</f>
        <v>0.5977492583891</v>
      </c>
      <c r="I66" s="31" t="n">
        <v>0</v>
      </c>
      <c r="J66" s="31"/>
      <c r="K66" s="29" t="n">
        <f aca="false">SUM($B66:$I66)</f>
        <v>18.9590469472569</v>
      </c>
      <c r="L66" s="29" t="n">
        <f aca="false">SUM($B66:$J66)</f>
        <v>18.9590469472569</v>
      </c>
      <c r="M66" s="42" t="n">
        <f aca="false">$K66/$K5-1</f>
        <v>0.28051550952668</v>
      </c>
      <c r="N66" s="42" t="n">
        <f aca="false">$L66/$L5 -1</f>
        <v>0.28051550952668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$L66</f>
        <v>18.9590469472569</v>
      </c>
      <c r="AB66" s="15" t="n">
        <v>14.1583777473564</v>
      </c>
    </row>
    <row r="67" customFormat="false" ht="13.8" hidden="false" customHeight="false" outlineLevel="0" collapsed="false">
      <c r="A67" s="0" t="s">
        <v>23</v>
      </c>
      <c r="B67" s="30" t="n">
        <f aca="false">H116</f>
        <v>22.1737750819699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SUM($B67:$I67)</f>
        <v>22.1737750819699</v>
      </c>
      <c r="L67" s="29" t="n">
        <f aca="false">SUM($B67:$J67)</f>
        <v>22.1737750819699</v>
      </c>
      <c r="M67" s="42" t="n">
        <f aca="false">$K67/$K6-1</f>
        <v>-0.11089132869162</v>
      </c>
      <c r="N67" s="42" t="n">
        <f aca="false">$L67/$L6 -1</f>
        <v>-0.11089132869162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$L67+$L68+$L69+$L70</f>
        <v>110.243538501672</v>
      </c>
      <c r="AB67" s="15" t="n">
        <v>82.2993773756886</v>
      </c>
    </row>
    <row r="68" customFormat="false" ht="13.8" hidden="false" customHeight="false" outlineLevel="0" collapsed="false">
      <c r="A68" s="0" t="s">
        <v>116</v>
      </c>
      <c r="B68" s="30" t="n">
        <f aca="false">H86+H91+H96+H126+H131+H136</f>
        <v>50.2636684784135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SUM($B68:$I68)</f>
        <v>50.2636684784135</v>
      </c>
      <c r="L68" s="29" t="n">
        <f aca="false">SUM($B68:$J68)</f>
        <v>50.2636684784135</v>
      </c>
      <c r="M68" s="42" t="n">
        <f aca="false">$K68/$K7-1</f>
        <v>0.198383280621451</v>
      </c>
      <c r="N68" s="42" t="n">
        <f aca="false">$L68/$L7 -1</f>
        <v>0.198383280621451</v>
      </c>
      <c r="S68" s="0" t="s">
        <v>119</v>
      </c>
      <c r="T68" s="15" t="n">
        <f aca="false">SUM($T64:$T67)</f>
        <v>100.086</v>
      </c>
      <c r="U68" s="15" t="n">
        <f aca="false">SUM($U64:$U67)</f>
        <v>13.114</v>
      </c>
      <c r="V68" s="15" t="n">
        <f aca="false">SUM($V64:$V67)</f>
        <v>21.58</v>
      </c>
      <c r="W68" s="15" t="n">
        <f aca="false">SUM($W64:$W67)</f>
        <v>6.474</v>
      </c>
      <c r="X68" s="15" t="n">
        <f aca="false">SUM($X64:$X67)</f>
        <v>8.798</v>
      </c>
      <c r="Y68" s="15" t="n">
        <f aca="false">SUM($Y64:$Y67)</f>
        <v>6.308</v>
      </c>
      <c r="Z68" s="15" t="n">
        <f aca="false">SUM($Z64:$Z67)</f>
        <v>166.36</v>
      </c>
      <c r="AA68" s="15" t="n">
        <f aca="false">L71</f>
        <v>215.373262052867</v>
      </c>
      <c r="AB68" s="15" t="n">
        <v>163.780270713838</v>
      </c>
    </row>
    <row r="69" customFormat="false" ht="13.8" hidden="false" customHeight="false" outlineLevel="0" collapsed="false">
      <c r="A69" s="33" t="s">
        <v>21</v>
      </c>
      <c r="C69" s="30" t="n">
        <f aca="false">H106</f>
        <v>6.5290181517769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H165</f>
        <v>24.2069337093536</v>
      </c>
      <c r="K69" s="29" t="n">
        <f aca="false">SUM($B69:$I69)</f>
        <v>6.5290181517769</v>
      </c>
      <c r="L69" s="29" t="n">
        <f aca="false">SUM($B69:$J69)</f>
        <v>30.7359518611305</v>
      </c>
      <c r="M69" s="42" t="n">
        <f aca="false">$K69/$K8-1</f>
        <v>0.10428609771326</v>
      </c>
      <c r="N69" s="42" t="n">
        <f aca="false">$L69/$L8 -1</f>
        <v>0.721304958496994</v>
      </c>
    </row>
    <row r="70" customFormat="false" ht="13.8" hidden="false" customHeight="false" outlineLevel="0" collapsed="false">
      <c r="A70" s="33" t="s">
        <v>117</v>
      </c>
      <c r="B70" s="30" t="n">
        <f aca="false">H90</f>
        <v>1.7662877065066</v>
      </c>
      <c r="C70" s="27"/>
      <c r="D70" s="31" t="n">
        <v>0</v>
      </c>
      <c r="E70" s="31" t="n">
        <v>0</v>
      </c>
      <c r="F70" s="31" t="n">
        <v>0</v>
      </c>
      <c r="G70" s="31" t="n">
        <f aca="false">H87</f>
        <v>5.3038553736519</v>
      </c>
      <c r="H70" s="31" t="n">
        <v>0</v>
      </c>
      <c r="I70" s="31" t="n">
        <v>0</v>
      </c>
      <c r="J70" s="31"/>
      <c r="K70" s="29" t="n">
        <f aca="false">SUM($B70:$I70)</f>
        <v>7.0701430801585</v>
      </c>
      <c r="L70" s="29" t="n">
        <f aca="false">SUM($B70:$J70)</f>
        <v>7.0701430801585</v>
      </c>
      <c r="M70" s="42" t="n">
        <f aca="false">$K70/$K9-1</f>
        <v>0.399510160714533</v>
      </c>
      <c r="N70" s="42" t="n">
        <f aca="false">$L70/$L9 -1</f>
        <v>0.399510160714533</v>
      </c>
      <c r="O70" s="0" t="s">
        <v>128</v>
      </c>
    </row>
    <row r="71" customFormat="false" ht="13.8" hidden="false" customHeight="false" outlineLevel="0" collapsed="false">
      <c r="A71" s="33" t="s">
        <v>119</v>
      </c>
      <c r="B71" s="30" t="n">
        <f aca="false">SUM($B64:$B70)</f>
        <v>99.6478426042081</v>
      </c>
      <c r="C71" s="30" t="n">
        <f aca="false">SUM($C64:$C70)</f>
        <v>19.8595837768865</v>
      </c>
      <c r="D71" s="30" t="n">
        <f aca="false">SUM($D64:$D70)</f>
        <v>2.7616619039186</v>
      </c>
      <c r="E71" s="30" t="n">
        <f aca="false">SUM($E64:$E70)</f>
        <v>0</v>
      </c>
      <c r="F71" s="30" t="n">
        <f aca="false">SUM($F64:$F70)</f>
        <v>6.01235950965888</v>
      </c>
      <c r="G71" s="30" t="n">
        <f aca="false">SUM($G64:$G70)</f>
        <v>39.7295190065579</v>
      </c>
      <c r="H71" s="30" t="n">
        <f aca="false">SUM($H64:$H70)</f>
        <v>1.058287286399</v>
      </c>
      <c r="I71" s="30" t="n">
        <f aca="false">SUM($I64:$I70)</f>
        <v>1.65375719243022</v>
      </c>
      <c r="J71" s="30" t="n">
        <f aca="false">SUM($J64:$J70)</f>
        <v>44.650250772808</v>
      </c>
      <c r="K71" s="29" t="n">
        <f aca="false">SUM($B71:$I71)</f>
        <v>170.723011280059</v>
      </c>
      <c r="L71" s="29" t="n">
        <f aca="false">SUM($B71:$J71)</f>
        <v>215.373262052867</v>
      </c>
      <c r="M71" s="42" t="n">
        <f aca="false">$K71/$K10-1</f>
        <v>-0.223528963667036</v>
      </c>
      <c r="N71" s="42" t="n">
        <f aca="false">$L71/$L10 -1</f>
        <v>-0.107401137256974</v>
      </c>
    </row>
    <row r="72" customFormat="false" ht="13.8" hidden="false" customHeight="false" outlineLevel="0" collapsed="false">
      <c r="A72" s="33" t="s">
        <v>120</v>
      </c>
      <c r="B72" s="30" t="n">
        <f aca="false">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SUM($B72:$I72)</f>
        <v>65.4038097722956</v>
      </c>
      <c r="L72" s="29" t="n">
        <f aca="false">SUM($B72:$J72)</f>
        <v>65.4038097722956</v>
      </c>
      <c r="M72" s="42" t="n">
        <f aca="false">$K72/$K11-1</f>
        <v>1.36285850655065</v>
      </c>
      <c r="N72" s="42" t="n">
        <f aca="false">$L72/$L11 -1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r="73" customFormat="false" ht="13.8" hidden="false" customHeight="false" outlineLevel="0" collapsed="false">
      <c r="A73" s="0" t="s">
        <v>113</v>
      </c>
      <c r="B73" s="31" t="n">
        <f aca="false">$B71+$B72</f>
        <v>165.051652376504</v>
      </c>
      <c r="C73" s="31" t="n">
        <f aca="false">$C71+$C72</f>
        <v>19.8595837768865</v>
      </c>
      <c r="D73" s="31" t="n">
        <f aca="false">$D71+$D72</f>
        <v>2.7616619039186</v>
      </c>
      <c r="E73" s="31" t="n">
        <f aca="false">$E71+$E72</f>
        <v>0</v>
      </c>
      <c r="F73" s="31" t="n">
        <f aca="false">$F71+$F72</f>
        <v>6.01235950965888</v>
      </c>
      <c r="G73" s="31" t="n">
        <f aca="false">$G71+$G72</f>
        <v>39.7295190065579</v>
      </c>
      <c r="H73" s="31" t="n">
        <f aca="false">$H71+$H72</f>
        <v>1.058287286399</v>
      </c>
      <c r="I73" s="31" t="n">
        <f aca="false">$I71+$I72</f>
        <v>1.65375719243022</v>
      </c>
      <c r="J73" s="31" t="n">
        <f aca="false">$J71+$J72</f>
        <v>44.650250772808</v>
      </c>
      <c r="K73" s="29" t="n">
        <f aca="false">SUM($B73:$I73)</f>
        <v>236.126821052355</v>
      </c>
      <c r="L73" s="29" t="n">
        <f aca="false">SUM($B73:$J73)</f>
        <v>280.777071825163</v>
      </c>
      <c r="M73" s="42" t="n">
        <f aca="false">$K73/$K12-1</f>
        <v>-0.0461463611815535</v>
      </c>
      <c r="N73" s="42" t="n">
        <f aca="false">$L73/$L12 -1</f>
        <v>0.0439058803532622</v>
      </c>
      <c r="T73" s="31"/>
      <c r="U73" s="31"/>
      <c r="V73" s="31"/>
      <c r="W73" s="31"/>
      <c r="X73" s="31"/>
      <c r="Y73" s="31"/>
      <c r="Z73" s="35"/>
    </row>
    <row r="74" customFormat="false" ht="13.8" hidden="false" customHeight="false" outlineLevel="0" collapsed="false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r="75" customFormat="false" ht="13.8" hidden="false" customHeight="false" outlineLevel="0" collapsed="false">
      <c r="A75" s="36" t="s">
        <v>122</v>
      </c>
      <c r="B75" s="26" t="n">
        <f aca="false">B73/$L$73</f>
        <v>0.587838783642846</v>
      </c>
      <c r="C75" s="26" t="n">
        <f aca="false">C73/$L$73</f>
        <v>0.0707307888346841</v>
      </c>
      <c r="D75" s="26" t="n">
        <f aca="false">D73/$L$73</f>
        <v>0.00983578141180367</v>
      </c>
      <c r="E75" s="26" t="n">
        <f aca="false">E73/$L$73</f>
        <v>0</v>
      </c>
      <c r="F75" s="26" t="n">
        <f aca="false">F73/$L$73</f>
        <v>0.0214132851752323</v>
      </c>
      <c r="G75" s="26" t="n">
        <f aca="false">G73/$L$73</f>
        <v>0.141498444827778</v>
      </c>
      <c r="H75" s="26" t="n">
        <f aca="false">H73/$L$73</f>
        <v>0.00376913712903875</v>
      </c>
      <c r="I75" s="26" t="n">
        <f aca="false">I73/$L$73</f>
        <v>0.00588992962167509</v>
      </c>
      <c r="J75" s="26" t="n">
        <f aca="false">J73/$L$73</f>
        <v>0.159023849356942</v>
      </c>
      <c r="K75" s="26"/>
      <c r="L75" s="26" t="n">
        <f aca="false">L73/$L$73</f>
        <v>1</v>
      </c>
      <c r="R75" s="36"/>
      <c r="S75" s="26"/>
      <c r="T75" s="26"/>
      <c r="U75" s="26"/>
      <c r="V75" s="26"/>
      <c r="W75" s="26"/>
      <c r="X75" s="26"/>
      <c r="Y75" s="37"/>
    </row>
    <row r="76" customFormat="false" ht="13.8" hidden="false" customHeight="false" outlineLevel="0" collapsed="false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r="78" s="48" customFormat="true" ht="12.8" hidden="false" customHeight="false" outlineLevel="0" collapsed="false">
      <c r="A78" s="48" t="s">
        <v>136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r="83" s="49" customFormat="true" ht="12.8" hidden="false" customHeight="false" outlineLevel="0" collapsed="false">
      <c r="A83" s="49" t="s">
        <v>138</v>
      </c>
    </row>
    <row r="85" customFormat="false" ht="13.4" hidden="false" customHeight="false" outlineLevel="0" collapsed="false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r="86" customFormat="false" ht="13.4" hidden="false" customHeight="false" outlineLevel="0" collapsed="false">
      <c r="A86" s="51" t="str">
        <f aca="false">Conso_energie_usage!B2</f>
        <v>Autre</v>
      </c>
      <c r="B86" s="51" t="str">
        <f aca="false">Conso_energie_usage!C2</f>
        <v>Electricité</v>
      </c>
      <c r="C86" s="51" t="n">
        <f aca="false">Conso_energie_usage!D2</f>
        <v>6.0791570898897</v>
      </c>
      <c r="D86" s="51" t="n">
        <f aca="false">Conso_energie_usage!E2</f>
        <v>6.8984198665024</v>
      </c>
      <c r="E86" s="51" t="n">
        <f aca="false">Conso_energie_usage!F2</f>
        <v>7.3948531814819</v>
      </c>
      <c r="F86" s="51" t="n">
        <f aca="false">Conso_energie_usage!G2</f>
        <v>7.85338670931</v>
      </c>
      <c r="G86" s="51" t="n">
        <f aca="false">Conso_energie_usage!H2</f>
        <v>8.3068680413805</v>
      </c>
      <c r="H86" s="51" t="n">
        <f aca="false">Conso_energie_usage!I2</f>
        <v>9.6713140606611</v>
      </c>
      <c r="J86" s="4" t="s">
        <v>12</v>
      </c>
      <c r="K86" s="0" t="n">
        <f aca="false">SUMIFS($C$86:$C$140,A86:A140,J$86)</f>
        <v>15.303179490221</v>
      </c>
      <c r="L86" s="0" t="n">
        <f aca="false">SUMIFS($D$86:$D$140,A86:A140,J$86)</f>
        <v>16.1290781072864</v>
      </c>
      <c r="M86" s="0" t="n">
        <f aca="false">SUMIFS($E$86:$E$140,A86:A140,J$86)</f>
        <v>16.6146951926092</v>
      </c>
      <c r="N86" s="0" t="n">
        <f aca="false">SUMIFS($F$86:$F$140,A86:A140,J$86)</f>
        <v>17.0327086493796</v>
      </c>
      <c r="O86" s="0" t="n">
        <f aca="false">SUMIFS($G$86:$G$140,A86:A140,J$86)</f>
        <v>17.477029354595</v>
      </c>
      <c r="P86" s="0" t="n">
        <f aca="false">SUMIFS($H$86:$H$140,A86:A140,J$86)</f>
        <v>19.0068894312916</v>
      </c>
    </row>
    <row r="87" customFormat="false" ht="13.4" hidden="false" customHeight="false" outlineLevel="0" collapsed="false">
      <c r="A87" s="51" t="str">
        <f aca="false">Conso_energie_usage!B3</f>
        <v>Autre</v>
      </c>
      <c r="B87" s="51" t="str">
        <f aca="false">Conso_energie_usage!C3</f>
        <v>Gaz</v>
      </c>
      <c r="C87" s="51" t="n">
        <f aca="false">Conso_energie_usage!D3</f>
        <v>3.0083180403482</v>
      </c>
      <c r="D87" s="51" t="n">
        <f aca="false">Conso_energie_usage!E3</f>
        <v>3.481471944258</v>
      </c>
      <c r="E87" s="51" t="n">
        <f aca="false">Conso_energie_usage!F3</f>
        <v>3.8161294364963</v>
      </c>
      <c r="F87" s="51" t="n">
        <f aca="false">Conso_energie_usage!G3</f>
        <v>4.1090341880145</v>
      </c>
      <c r="G87" s="51" t="n">
        <f aca="false">Conso_energie_usage!H3</f>
        <v>4.3895320102473</v>
      </c>
      <c r="H87" s="51" t="n">
        <f aca="false">Conso_energie_usage!I3</f>
        <v>5.3038553736519</v>
      </c>
      <c r="J87" s="4" t="s">
        <v>15</v>
      </c>
      <c r="K87" s="0" t="n">
        <f aca="false">SUMIFS($C$86:$C$140,A86:A140,J$87)</f>
        <v>4.9206550760369</v>
      </c>
      <c r="L87" s="0" t="n">
        <f aca="false">SUMIFS($D$86:$D$140,A86:A140,J$87)</f>
        <v>5.7011596027846</v>
      </c>
      <c r="M87" s="0" t="n">
        <f aca="false">SUMIFS($E$86:$E$140,A86:A140,J$87)</f>
        <v>5.8995113656035</v>
      </c>
      <c r="N87" s="0" t="n">
        <f aca="false">SUMIFS($F$86:$F$140,A86:A140,J$87)</f>
        <v>6.1026150696159</v>
      </c>
      <c r="O87" s="0" t="n">
        <f aca="false">SUMIFS($G$86:$G$140,A86:A140,J$87)</f>
        <v>6.1910588921133</v>
      </c>
      <c r="P87" s="0" t="n">
        <f aca="false">SUMIFS($H$86:$H$140,A86:A140,J$87)</f>
        <v>5.3028584845835</v>
      </c>
    </row>
    <row r="88" customFormat="false" ht="13.4" hidden="false" customHeight="false" outlineLevel="0" collapsed="false">
      <c r="A88" s="51" t="str">
        <f aca="false">Conso_energie_usage!B4</f>
        <v>Autre</v>
      </c>
      <c r="B88" s="51" t="str">
        <f aca="false">Conso_energie_usage!C4</f>
        <v>Fioul</v>
      </c>
      <c r="C88" s="51" t="n">
        <f aca="false">Conso_energie_usage!D4</f>
        <v>4.7065148885455</v>
      </c>
      <c r="D88" s="51" t="n">
        <f aca="false">Conso_energie_usage!E4</f>
        <v>4.1787884661846</v>
      </c>
      <c r="E88" s="51" t="n">
        <f aca="false">Conso_energie_usage!F4</f>
        <v>3.7963466092323</v>
      </c>
      <c r="F88" s="51" t="n">
        <f aca="false">Conso_energie_usage!G4</f>
        <v>3.4356347114737</v>
      </c>
      <c r="G88" s="51" t="n">
        <f aca="false">Conso_energie_usage!H4</f>
        <v>3.1168664478272</v>
      </c>
      <c r="H88" s="51" t="n">
        <f aca="false">Conso_energie_usage!I4</f>
        <v>2.265432290472</v>
      </c>
      <c r="J88" s="4" t="s">
        <v>17</v>
      </c>
      <c r="K88" s="0" t="n">
        <f aca="false">SUMIFS($C$86:$C$140,A86:A140,J$88)</f>
        <v>9.1684083833807</v>
      </c>
      <c r="L88" s="0" t="n">
        <f aca="false">SUMIFS($D$86:$D$140,A86:A140,J$88)</f>
        <v>10.5406311635795</v>
      </c>
      <c r="M88" s="0" t="n">
        <f aca="false">SUMIFS($E$86:$E$140,A86:A140,J$88)</f>
        <v>11.4746915545729</v>
      </c>
      <c r="N88" s="0" t="n">
        <f aca="false">SUMIFS($F$86:$F$140,A86:A140,J$88)</f>
        <v>12.4444840939986</v>
      </c>
      <c r="O88" s="0" t="n">
        <f aca="false">SUMIFS($G$86:$G$140,A86:A140,J$88)</f>
        <v>13.4984047460227</v>
      </c>
      <c r="P88" s="0" t="n">
        <f aca="false">SUMIFS($H$86:$H$140,A86:A140,J$88)</f>
        <v>14.6194336517713</v>
      </c>
    </row>
    <row r="89" customFormat="false" ht="13.4" hidden="false" customHeight="false" outlineLevel="0" collapsed="false">
      <c r="A89" s="51" t="str">
        <f aca="false">Conso_energie_usage!B5</f>
        <v>Autre</v>
      </c>
      <c r="B89" s="51" t="str">
        <f aca="false">Conso_energie_usage!C5</f>
        <v>Urbain</v>
      </c>
      <c r="C89" s="51" t="n">
        <f aca="false">Conso_energie_usage!D5</f>
        <v>0</v>
      </c>
      <c r="D89" s="51" t="n">
        <f aca="false">Conso_energie_usage!E5</f>
        <v>0</v>
      </c>
      <c r="E89" s="51" t="n">
        <f aca="false">Conso_energie_usage!F5</f>
        <v>0</v>
      </c>
      <c r="F89" s="51" t="n">
        <f aca="false">Conso_energie_usage!G5</f>
        <v>0</v>
      </c>
      <c r="G89" s="51" t="n">
        <f aca="false">Conso_energie_usage!H5</f>
        <v>0</v>
      </c>
      <c r="H89" s="51" t="n">
        <f aca="false">Conso_energie_usage!I5</f>
        <v>0</v>
      </c>
      <c r="J89" s="4" t="s">
        <v>19</v>
      </c>
      <c r="K89" s="0" t="n">
        <f aca="false">SUMIFS($C$86:$C$140,A86:A140,J$89)</f>
        <v>111.71019013645</v>
      </c>
      <c r="L89" s="0" t="n">
        <f aca="false">SUMIFS($D$86:$D$140,A86:A140,J$89)</f>
        <v>105.149568568668</v>
      </c>
      <c r="M89" s="0" t="n">
        <f aca="false">SUMIFS($E$86:$E$140,A86:A140,J$89)</f>
        <v>90.6100213164351</v>
      </c>
      <c r="N89" s="0" t="n">
        <f aca="false">SUMIFS($F$86:$F$140,A86:A140,J$89)</f>
        <v>79.3420263157169</v>
      </c>
      <c r="O89" s="0" t="n">
        <f aca="false">SUMIFS($G$86:$G$140,A86:A140,J$89)</f>
        <v>67.7975630419598</v>
      </c>
      <c r="P89" s="0" t="n">
        <f aca="false">SUMIFS($H$86:$H$140,A86:A140,J$89)</f>
        <v>47.6609791623093</v>
      </c>
    </row>
    <row r="90" customFormat="false" ht="14.9" hidden="false" customHeight="false" outlineLevel="0" collapsed="false">
      <c r="A90" s="51" t="str">
        <f aca="false">Conso_energie_usage!B6</f>
        <v>Autre</v>
      </c>
      <c r="B90" s="51" t="str">
        <f aca="false">Conso_energie_usage!C6</f>
        <v>Autres</v>
      </c>
      <c r="C90" s="51" t="n">
        <f aca="false">Conso_energie_usage!D6</f>
        <v>1.5091894714376</v>
      </c>
      <c r="D90" s="51" t="n">
        <f aca="false">Conso_energie_usage!E6</f>
        <v>1.5703978303414</v>
      </c>
      <c r="E90" s="51" t="n">
        <f aca="false">Conso_energie_usage!F6</f>
        <v>1.6073659653987</v>
      </c>
      <c r="F90" s="51" t="n">
        <f aca="false">Conso_energie_usage!G6</f>
        <v>1.6346530405814</v>
      </c>
      <c r="G90" s="51" t="n">
        <f aca="false">Conso_energie_usage!H6</f>
        <v>1.66376285514</v>
      </c>
      <c r="H90" s="51" t="n">
        <f aca="false">Conso_energie_usage!I6</f>
        <v>1.7662877065066</v>
      </c>
      <c r="J90" s="4" t="s">
        <v>21</v>
      </c>
      <c r="K90" s="0" t="n">
        <f aca="false">SUMIFS($C$86:$C$140,A86:A140,J$90)</f>
        <v>5.4238186881371</v>
      </c>
      <c r="L90" s="0" t="n">
        <f aca="false">SUMIFS($D$86:$D$140,A86:A140,J$90)</f>
        <v>5.912433530855</v>
      </c>
      <c r="M90" s="0" t="n">
        <f aca="false">SUMIFS($E$86:$E$140,A86:A140,J$90)</f>
        <v>6.147951032054</v>
      </c>
      <c r="N90" s="0" t="n">
        <f aca="false">SUMIFS($F$86:$F$140,A86:A140,J$90)</f>
        <v>6.0230248517997</v>
      </c>
      <c r="O90" s="0" t="n">
        <f aca="false">SUMIFS($G$86:$G$140,A86:A140,J$90)</f>
        <v>6.13193533118</v>
      </c>
      <c r="P90" s="0" t="n">
        <f aca="false">SUMIFS($H$86:$H$140,A86:A140,J$90)</f>
        <v>6.5290181517769</v>
      </c>
    </row>
    <row r="91" customFormat="false" ht="13.4" hidden="false" customHeight="false" outlineLevel="0" collapsed="false">
      <c r="A91" s="51" t="str">
        <f aca="false">Conso_energie_usage!B7</f>
        <v>Auxiliaires</v>
      </c>
      <c r="B91" s="51" t="str">
        <f aca="false">Conso_energie_usage!C7</f>
        <v>Electricité</v>
      </c>
      <c r="C91" s="51" t="n">
        <f aca="false">Conso_energie_usage!D7</f>
        <v>4.9206550760369</v>
      </c>
      <c r="D91" s="51" t="n">
        <f aca="false">Conso_energie_usage!E7</f>
        <v>5.7011596027846</v>
      </c>
      <c r="E91" s="51" t="n">
        <f aca="false">Conso_energie_usage!F7</f>
        <v>5.8995113656035</v>
      </c>
      <c r="F91" s="51" t="n">
        <f aca="false">Conso_energie_usage!G7</f>
        <v>6.1026150696159</v>
      </c>
      <c r="G91" s="51" t="n">
        <f aca="false">Conso_energie_usage!H7</f>
        <v>6.1910588921133</v>
      </c>
      <c r="H91" s="51" t="n">
        <f aca="false">Conso_energie_usage!I7</f>
        <v>5.3028584845835</v>
      </c>
      <c r="J91" s="4" t="s">
        <v>22</v>
      </c>
      <c r="K91" s="0" t="n">
        <f aca="false">SUMIFS($C$86:$C$140,A86:A140,J$91)</f>
        <v>13.7919529816168</v>
      </c>
      <c r="L91" s="0" t="n">
        <f aca="false">SUMIFS($D$86:$D$140,A86:A140,J$91)</f>
        <v>14.9062088809155</v>
      </c>
      <c r="M91" s="0" t="n">
        <f aca="false">SUMIFS($E$86:$E$140,A86:A140,J$91)</f>
        <v>15.8472499395856</v>
      </c>
      <c r="N91" s="0" t="n">
        <f aca="false">SUMIFS($F$86:$F$140,A86:A140,J$91)</f>
        <v>16.4172214244056</v>
      </c>
      <c r="O91" s="0" t="n">
        <f aca="false">SUMIFS($G$86:$G$140,A86:A140,J$91)</f>
        <v>16.9816608969365</v>
      </c>
      <c r="P91" s="0" t="n">
        <f aca="false">SUMIFS($H$86:$H$140,A86:A140,J$91)</f>
        <v>18.979527170434</v>
      </c>
    </row>
    <row r="92" customFormat="false" ht="13.4" hidden="false" customHeight="false" outlineLevel="0" collapsed="false">
      <c r="A92" s="51" t="str">
        <f aca="false">Conso_energie_usage!B8</f>
        <v>Auxiliaires</v>
      </c>
      <c r="B92" s="51" t="str">
        <f aca="false">Conso_energie_usage!C8</f>
        <v>Gaz</v>
      </c>
      <c r="C92" s="51" t="n">
        <f aca="false">Conso_energie_usage!D8</f>
        <v>0</v>
      </c>
      <c r="D92" s="51" t="n">
        <f aca="false">Conso_energie_usage!E8</f>
        <v>0</v>
      </c>
      <c r="E92" s="51" t="n">
        <f aca="false">Conso_energie_usage!F8</f>
        <v>0</v>
      </c>
      <c r="F92" s="51" t="n">
        <f aca="false">Conso_energie_usage!G8</f>
        <v>0</v>
      </c>
      <c r="G92" s="51" t="n">
        <f aca="false">Conso_energie_usage!H8</f>
        <v>0</v>
      </c>
      <c r="H92" s="51" t="n">
        <f aca="false">Conso_energie_usage!I8</f>
        <v>0</v>
      </c>
      <c r="J92" s="4" t="s">
        <v>23</v>
      </c>
      <c r="K92" s="0" t="n">
        <f aca="false">SUMIFS($C$86:$C$140,A86:A140,J$92)</f>
        <v>24.6721905629085</v>
      </c>
      <c r="L92" s="0" t="n">
        <f aca="false">SUMIFS($D$86:$D$140,A86:A140,J$92)</f>
        <v>24.939330587497</v>
      </c>
      <c r="M92" s="0" t="n">
        <f aca="false">SUMIFS($E$86:$E$140,A86:A140,J$92)</f>
        <v>24.580726954441</v>
      </c>
      <c r="N92" s="0" t="n">
        <f aca="false">SUMIFS($F$86:$F$140,A86:A140,J$92)</f>
        <v>24.1913501842349</v>
      </c>
      <c r="O92" s="0" t="n">
        <f aca="false">SUMIFS($G$86:$G$140,A86:A140,J$92)</f>
        <v>23.7984646699361</v>
      </c>
      <c r="P92" s="0" t="n">
        <f aca="false">SUMIFS($H$86:$H$140,A86:A140,J$92)</f>
        <v>22.1737750819699</v>
      </c>
    </row>
    <row r="93" customFormat="false" ht="13.4" hidden="false" customHeight="false" outlineLevel="0" collapsed="false">
      <c r="A93" s="51" t="str">
        <f aca="false">Conso_energie_usage!B9</f>
        <v>Auxiliaires</v>
      </c>
      <c r="B93" s="51" t="str">
        <f aca="false">Conso_energie_usage!C9</f>
        <v>Fioul</v>
      </c>
      <c r="C93" s="51" t="n">
        <f aca="false">Conso_energie_usage!D9</f>
        <v>0</v>
      </c>
      <c r="D93" s="51" t="n">
        <f aca="false">Conso_energie_usage!E9</f>
        <v>0</v>
      </c>
      <c r="E93" s="51" t="n">
        <f aca="false">Conso_energie_usage!F9</f>
        <v>0</v>
      </c>
      <c r="F93" s="51" t="n">
        <f aca="false">Conso_energie_usage!G9</f>
        <v>0</v>
      </c>
      <c r="G93" s="51" t="n">
        <f aca="false">Conso_energie_usage!H9</f>
        <v>0</v>
      </c>
      <c r="H93" s="51" t="n">
        <f aca="false">Conso_energie_usage!I9</f>
        <v>0</v>
      </c>
      <c r="J93" s="4" t="s">
        <v>24</v>
      </c>
      <c r="K93" s="0" t="n">
        <f aca="false">SUMIFS($C$86:$C$140,A86:A140,J$93)</f>
        <v>21.7172314310581</v>
      </c>
      <c r="L93" s="0" t="n">
        <f aca="false">SUMIFS($D$86:$D$140,A86:A140,J$93)</f>
        <v>22.0685243205749</v>
      </c>
      <c r="M93" s="0" t="n">
        <f aca="false">SUMIFS($E$86:$E$140,A86:A140,J$93)</f>
        <v>21.7711853535989</v>
      </c>
      <c r="N93" s="0" t="n">
        <f aca="false">SUMIFS($F$86:$F$140,A86:A140,J$93)</f>
        <v>20.9050184169032</v>
      </c>
      <c r="O93" s="0" t="n">
        <f aca="false">SUMIFS($G$86:$G$140,A86:A140,J$93)</f>
        <v>20.5530483310517</v>
      </c>
      <c r="P93" s="0" t="n">
        <f aca="false">SUMIFS($H$86:$H$140,A86:A140,J$93)</f>
        <v>20.8419839219434</v>
      </c>
    </row>
    <row r="94" customFormat="false" ht="25.35" hidden="false" customHeight="false" outlineLevel="0" collapsed="false">
      <c r="A94" s="51" t="str">
        <f aca="false">Conso_energie_usage!B10</f>
        <v>Auxiliaires</v>
      </c>
      <c r="B94" s="51" t="str">
        <f aca="false">Conso_energie_usage!C10</f>
        <v>Urbain</v>
      </c>
      <c r="C94" s="51" t="n">
        <f aca="false">Conso_energie_usage!D10</f>
        <v>0</v>
      </c>
      <c r="D94" s="51" t="n">
        <f aca="false">Conso_energie_usage!E10</f>
        <v>0</v>
      </c>
      <c r="E94" s="51" t="n">
        <f aca="false">Conso_energie_usage!F10</f>
        <v>0</v>
      </c>
      <c r="F94" s="51" t="n">
        <f aca="false">Conso_energie_usage!G10</f>
        <v>0</v>
      </c>
      <c r="G94" s="51" t="n">
        <f aca="false">Conso_energie_usage!H10</f>
        <v>0</v>
      </c>
      <c r="H94" s="51" t="n">
        <f aca="false">Conso_energie_usage!I10</f>
        <v>0</v>
      </c>
      <c r="J94" s="4" t="s">
        <v>25</v>
      </c>
      <c r="K94" s="0" t="n">
        <f aca="false">SUMIFS($C$86:$C$140,A86:A140,J$94)</f>
        <v>7.8370158116684</v>
      </c>
      <c r="L94" s="0" t="n">
        <f aca="false">SUMIFS($D$86:$D$140,A86:A140,J$94)</f>
        <v>7.6079967945821</v>
      </c>
      <c r="M94" s="0" t="n">
        <f aca="false">SUMIFS($E$86:$E$140,A86:A140,J$94)</f>
        <v>7.4067835931871</v>
      </c>
      <c r="N94" s="0" t="n">
        <f aca="false">SUMIFS($F$86:$F$140,A86:A140,J$94)</f>
        <v>7.1890424054996</v>
      </c>
      <c r="O94" s="0" t="n">
        <f aca="false">SUMIFS($G$86:$G$140,A86:A140,J$94)</f>
        <v>6.9860673583702</v>
      </c>
      <c r="P94" s="0" t="n">
        <f aca="false">SUMIFS($H$86:$H$140,A86:A140,J$94)</f>
        <v>7.0883266922379</v>
      </c>
    </row>
    <row r="95" customFormat="false" ht="13.4" hidden="false" customHeight="false" outlineLevel="0" collapsed="false">
      <c r="A95" s="51" t="str">
        <f aca="false">Conso_energie_usage!B11</f>
        <v>Auxiliaires</v>
      </c>
      <c r="B95" s="51" t="str">
        <f aca="false">Conso_energie_usage!C11</f>
        <v>Autres</v>
      </c>
      <c r="C95" s="51" t="n">
        <f aca="false">Conso_energie_usage!D11</f>
        <v>0</v>
      </c>
      <c r="D95" s="51" t="n">
        <f aca="false">Conso_energie_usage!E11</f>
        <v>0</v>
      </c>
      <c r="E95" s="51" t="n">
        <f aca="false">Conso_energie_usage!F11</f>
        <v>0</v>
      </c>
      <c r="F95" s="51" t="n">
        <f aca="false">Conso_energie_usage!G11</f>
        <v>0</v>
      </c>
      <c r="G95" s="51" t="n">
        <f aca="false">Conso_energie_usage!H11</f>
        <v>0</v>
      </c>
      <c r="H95" s="51" t="n">
        <f aca="false">Conso_energie_usage!I11</f>
        <v>0</v>
      </c>
      <c r="J95" s="4" t="s">
        <v>26</v>
      </c>
      <c r="K95" s="0" t="n">
        <f aca="false">SUMIFS($C$86:$C$140,A86:A140,J$95)</f>
        <v>4.0699795790205</v>
      </c>
      <c r="L95" s="0" t="n">
        <f aca="false">SUMIFS($D$86:$D$140,A86:A140,J$95)</f>
        <v>4.2312852254309</v>
      </c>
      <c r="M95" s="0" t="n">
        <f aca="false">SUMIFS($E$86:$E$140,A86:A140,J$95)</f>
        <v>4.3512072273518</v>
      </c>
      <c r="N95" s="0" t="n">
        <f aca="false">SUMIFS($F$86:$F$140,A86:A140,J$95)</f>
        <v>4.4304949745547</v>
      </c>
      <c r="O95" s="0" t="n">
        <f aca="false">SUMIFS($G$86:$G$140,A86:A140,J$95)</f>
        <v>4.5147605927102</v>
      </c>
      <c r="P95" s="0" t="n">
        <f aca="false">SUMIFS($H$86:$H$140,A86:A140,J$95)</f>
        <v>4.8376807397147</v>
      </c>
    </row>
    <row r="96" customFormat="false" ht="13.4" hidden="false" customHeight="false" outlineLevel="0" collapsed="false">
      <c r="A96" s="51" t="str">
        <f aca="false">Conso_energie_usage!B12</f>
        <v>Bureautique</v>
      </c>
      <c r="B96" s="51" t="str">
        <f aca="false">Conso_energie_usage!C12</f>
        <v>Electricité</v>
      </c>
      <c r="C96" s="51" t="n">
        <f aca="false">Conso_energie_usage!D12</f>
        <v>9.1684083833807</v>
      </c>
      <c r="D96" s="51" t="n">
        <f aca="false">Conso_energie_usage!E12</f>
        <v>10.5406311635795</v>
      </c>
      <c r="E96" s="51" t="n">
        <f aca="false">Conso_energie_usage!F12</f>
        <v>11.4746915545729</v>
      </c>
      <c r="F96" s="51" t="n">
        <f aca="false">Conso_energie_usage!G12</f>
        <v>12.4444840939986</v>
      </c>
      <c r="G96" s="51" t="n">
        <f aca="false">Conso_energie_usage!H12</f>
        <v>13.4984047460227</v>
      </c>
      <c r="H96" s="51" t="n">
        <f aca="false">Conso_energie_usage!I12</f>
        <v>14.6194336517713</v>
      </c>
      <c r="J96" s="4" t="s">
        <v>27</v>
      </c>
      <c r="K96" s="0" t="n">
        <f aca="false">SUMIFS($C$86:$C$140,A86:A140,J$96)</f>
        <v>6.5991087150315</v>
      </c>
      <c r="L96" s="0" t="n">
        <f aca="false">SUMIFS($D$86:$D$140,A86:A140,J$96)</f>
        <v>6.9634059933266</v>
      </c>
      <c r="M96" s="0" t="n">
        <f aca="false">SUMIFS($E$86:$E$140,A86:A140,J$96)</f>
        <v>7.2414477062691</v>
      </c>
      <c r="N96" s="0" t="n">
        <f aca="false">SUMIFS($F$86:$F$140,A86:A140,J$96)</f>
        <v>7.478163841248</v>
      </c>
      <c r="O96" s="0" t="n">
        <f aca="false">SUMIFS($G$86:$G$140,A86:A140,J$96)</f>
        <v>7.7398852155445</v>
      </c>
      <c r="P96" s="0" t="n">
        <f aca="false">SUMIFS($H$86:$H$140,A86:A140,J$96)</f>
        <v>8.744054849445</v>
      </c>
    </row>
    <row r="97" customFormat="false" ht="13.4" hidden="false" customHeight="false" outlineLevel="0" collapsed="false">
      <c r="A97" s="51" t="str">
        <f aca="false">Conso_energie_usage!B13</f>
        <v>Bureautique</v>
      </c>
      <c r="B97" s="51" t="str">
        <f aca="false">Conso_energie_usage!C13</f>
        <v>Gaz</v>
      </c>
      <c r="C97" s="51" t="n">
        <f aca="false">Conso_energie_usage!D13</f>
        <v>0</v>
      </c>
      <c r="D97" s="51" t="n">
        <f aca="false">Conso_energie_usage!E13</f>
        <v>0</v>
      </c>
      <c r="E97" s="51" t="n">
        <f aca="false">Conso_energie_usage!F13</f>
        <v>0</v>
      </c>
      <c r="F97" s="51" t="n">
        <f aca="false">Conso_energie_usage!G13</f>
        <v>0</v>
      </c>
      <c r="G97" s="51" t="n">
        <f aca="false">Conso_energie_usage!H13</f>
        <v>0</v>
      </c>
      <c r="H97" s="51" t="n">
        <f aca="false">Conso_energie_usage!I13</f>
        <v>0</v>
      </c>
    </row>
    <row r="98" customFormat="false" ht="13.4" hidden="false" customHeight="false" outlineLevel="0" collapsed="false">
      <c r="A98" s="51" t="str">
        <f aca="false">Conso_energie_usage!B14</f>
        <v>Bureautique</v>
      </c>
      <c r="B98" s="51" t="str">
        <f aca="false">Conso_energie_usage!C14</f>
        <v>Fioul</v>
      </c>
      <c r="C98" s="51" t="n">
        <f aca="false">Conso_energie_usage!D14</f>
        <v>0</v>
      </c>
      <c r="D98" s="51" t="n">
        <f aca="false">Conso_energie_usage!E14</f>
        <v>0</v>
      </c>
      <c r="E98" s="51" t="n">
        <f aca="false">Conso_energie_usage!F14</f>
        <v>0</v>
      </c>
      <c r="F98" s="51" t="n">
        <f aca="false">Conso_energie_usage!G14</f>
        <v>0</v>
      </c>
      <c r="G98" s="51" t="n">
        <f aca="false">Conso_energie_usage!H14</f>
        <v>0</v>
      </c>
      <c r="H98" s="51" t="n">
        <f aca="false">Conso_energie_usage!I14</f>
        <v>0</v>
      </c>
    </row>
    <row r="99" customFormat="false" ht="13.4" hidden="false" customHeight="false" outlineLevel="0" collapsed="false">
      <c r="A99" s="51" t="str">
        <f aca="false">Conso_energie_usage!B15</f>
        <v>Bureautique</v>
      </c>
      <c r="B99" s="51" t="str">
        <f aca="false">Conso_energie_usage!C15</f>
        <v>Urbain</v>
      </c>
      <c r="C99" s="51" t="n">
        <f aca="false">Conso_energie_usage!D15</f>
        <v>0</v>
      </c>
      <c r="D99" s="51" t="n">
        <f aca="false">Conso_energie_usage!E15</f>
        <v>0</v>
      </c>
      <c r="E99" s="51" t="n">
        <f aca="false">Conso_energie_usage!F15</f>
        <v>0</v>
      </c>
      <c r="F99" s="51" t="n">
        <f aca="false">Conso_energie_usage!G15</f>
        <v>0</v>
      </c>
      <c r="G99" s="51" t="n">
        <f aca="false">Conso_energie_usage!H15</f>
        <v>0</v>
      </c>
      <c r="H99" s="51" t="n">
        <f aca="false">Conso_energie_usage!I15</f>
        <v>0</v>
      </c>
    </row>
    <row r="100" customFormat="false" ht="13.4" hidden="false" customHeight="false" outlineLevel="0" collapsed="false">
      <c r="A100" s="51" t="str">
        <f aca="false">Conso_energie_usage!B16</f>
        <v>Bureautique</v>
      </c>
      <c r="B100" s="51" t="str">
        <f aca="false">Conso_energie_usage!C16</f>
        <v>Autres</v>
      </c>
      <c r="C100" s="51" t="n">
        <f aca="false">Conso_energie_usage!D16</f>
        <v>0</v>
      </c>
      <c r="D100" s="51" t="n">
        <f aca="false">Conso_energie_usage!E16</f>
        <v>0</v>
      </c>
      <c r="E100" s="51" t="n">
        <f aca="false">Conso_energie_usage!F16</f>
        <v>0</v>
      </c>
      <c r="F100" s="51" t="n">
        <f aca="false">Conso_energie_usage!G16</f>
        <v>0</v>
      </c>
      <c r="G100" s="51" t="n">
        <f aca="false">Conso_energie_usage!H16</f>
        <v>0</v>
      </c>
      <c r="H100" s="51" t="n">
        <f aca="false">Conso_energie_usage!I16</f>
        <v>0</v>
      </c>
    </row>
    <row r="101" customFormat="false" ht="13.4" hidden="false" customHeight="false" outlineLevel="0" collapsed="false">
      <c r="A101" s="51" t="str">
        <f aca="false">Conso_energie_usage!B17</f>
        <v>Chauffage</v>
      </c>
      <c r="B101" s="51" t="str">
        <f aca="false">Conso_energie_usage!C17</f>
        <v>Electricité</v>
      </c>
      <c r="C101" s="51" t="n">
        <f aca="false">Conso_energie_usage!D17</f>
        <v>18.1231218519064</v>
      </c>
      <c r="D101" s="51" t="n">
        <f aca="false">Conso_energie_usage!E17</f>
        <v>18.0965107943141</v>
      </c>
      <c r="E101" s="51" t="n">
        <f aca="false">Conso_energie_usage!F17</f>
        <v>17.3049859172436</v>
      </c>
      <c r="F101" s="51" t="n">
        <f aca="false">Conso_energie_usage!G17</f>
        <v>17.48284747249</v>
      </c>
      <c r="G101" s="51" t="n">
        <f aca="false">Conso_energie_usage!H17</f>
        <v>18.1071551055995</v>
      </c>
      <c r="H101" s="51" t="n">
        <f aca="false">Conso_energie_usage!I17</f>
        <v>18.8534850969051</v>
      </c>
    </row>
    <row r="102" customFormat="false" ht="13.4" hidden="false" customHeight="false" outlineLevel="0" collapsed="false">
      <c r="A102" s="51" t="str">
        <f aca="false">Conso_energie_usage!B18</f>
        <v>Chauffage</v>
      </c>
      <c r="B102" s="51" t="str">
        <f aca="false">Conso_energie_usage!C18</f>
        <v>Gaz</v>
      </c>
      <c r="C102" s="51" t="n">
        <f aca="false">Conso_energie_usage!D18</f>
        <v>53.814126684671</v>
      </c>
      <c r="D102" s="51" t="n">
        <f aca="false">Conso_energie_usage!E18</f>
        <v>55.4255872296283</v>
      </c>
      <c r="E102" s="51" t="n">
        <f aca="false">Conso_energie_usage!F18</f>
        <v>49.911662527433</v>
      </c>
      <c r="F102" s="51" t="n">
        <f aca="false">Conso_energie_usage!G18</f>
        <v>44.7590357676977</v>
      </c>
      <c r="G102" s="51" t="n">
        <f aca="false">Conso_energie_usage!H18</f>
        <v>38.1424098540179</v>
      </c>
      <c r="H102" s="51" t="n">
        <f aca="false">Conso_energie_usage!I18</f>
        <v>19.9594866141051</v>
      </c>
    </row>
    <row r="103" customFormat="false" ht="13.4" hidden="false" customHeight="false" outlineLevel="0" collapsed="false">
      <c r="A103" s="51" t="str">
        <f aca="false">Conso_energie_usage!B19</f>
        <v>Chauffage</v>
      </c>
      <c r="B103" s="51" t="str">
        <f aca="false">Conso_energie_usage!C19</f>
        <v>Fioul</v>
      </c>
      <c r="C103" s="51" t="n">
        <f aca="false">Conso_energie_usage!D19</f>
        <v>28.560264679199</v>
      </c>
      <c r="D103" s="51" t="n">
        <f aca="false">Conso_energie_usage!E19</f>
        <v>21.1483178398832</v>
      </c>
      <c r="E103" s="51" t="n">
        <f aca="false">Conso_energie_usage!F19</f>
        <v>14.2954717477825</v>
      </c>
      <c r="F103" s="51" t="n">
        <f aca="false">Conso_energie_usage!G19</f>
        <v>8.7741407523523</v>
      </c>
      <c r="G103" s="51" t="n">
        <f aca="false">Conso_energie_usage!H19</f>
        <v>3.6275786456235</v>
      </c>
      <c r="H103" s="51" t="n">
        <f aca="false">Conso_energie_usage!I19</f>
        <v>0.0189170410628</v>
      </c>
    </row>
    <row r="104" customFormat="false" ht="13.4" hidden="false" customHeight="false" outlineLevel="0" collapsed="false">
      <c r="A104" s="51" t="str">
        <f aca="false">Conso_energie_usage!B20</f>
        <v>Chauffage</v>
      </c>
      <c r="B104" s="51" t="str">
        <f aca="false">Conso_energie_usage!C20</f>
        <v>Urbain</v>
      </c>
      <c r="C104" s="51" t="n">
        <f aca="false">Conso_energie_usage!D20</f>
        <v>7.898782779317</v>
      </c>
      <c r="D104" s="51" t="n">
        <f aca="false">Conso_energie_usage!E20</f>
        <v>5.9922820320044</v>
      </c>
      <c r="E104" s="51" t="n">
        <f aca="false">Conso_energie_usage!F20</f>
        <v>4.2141690697938</v>
      </c>
      <c r="F104" s="51" t="n">
        <f aca="false">Conso_energie_usage!G20</f>
        <v>2.7344413623565</v>
      </c>
      <c r="G104" s="51" t="n">
        <f aca="false">Conso_energie_usage!H20</f>
        <v>1.5001137623891</v>
      </c>
      <c r="H104" s="51" t="n">
        <f aca="false">Conso_energie_usage!I20</f>
        <v>1.3136410231627</v>
      </c>
    </row>
    <row r="105" customFormat="false" ht="13.4" hidden="false" customHeight="false" outlineLevel="0" collapsed="false">
      <c r="A105" s="51" t="str">
        <f aca="false">Conso_energie_usage!B21</f>
        <v>Chauffage</v>
      </c>
      <c r="B105" s="51" t="str">
        <f aca="false">Conso_energie_usage!C21</f>
        <v>Autres</v>
      </c>
      <c r="C105" s="51" t="n">
        <f aca="false">Conso_energie_usage!D21</f>
        <v>3.313894141357</v>
      </c>
      <c r="D105" s="51" t="n">
        <f aca="false">Conso_energie_usage!E21</f>
        <v>4.4868706728378</v>
      </c>
      <c r="E105" s="51" t="n">
        <f aca="false">Conso_energie_usage!F21</f>
        <v>4.8837320541822</v>
      </c>
      <c r="F105" s="51" t="n">
        <f aca="false">Conso_energie_usage!G21</f>
        <v>5.5915609608204</v>
      </c>
      <c r="G105" s="51" t="n">
        <f aca="false">Conso_energie_usage!H21</f>
        <v>6.4203056743298</v>
      </c>
      <c r="H105" s="51" t="n">
        <f aca="false">Conso_energie_usage!I21</f>
        <v>7.5154493870736</v>
      </c>
    </row>
    <row r="106" customFormat="false" ht="13.4" hidden="false" customHeight="false" outlineLevel="0" collapsed="false">
      <c r="A106" s="51" t="str">
        <f aca="false">Conso_energie_usage!B22</f>
        <v>Climatisation</v>
      </c>
      <c r="B106" s="51" t="str">
        <f aca="false">Conso_energie_usage!C22</f>
        <v>Electricité</v>
      </c>
      <c r="C106" s="51" t="n">
        <f aca="false">Conso_energie_usage!D22</f>
        <v>5.4238186881371</v>
      </c>
      <c r="D106" s="51" t="n">
        <f aca="false">Conso_energie_usage!E22</f>
        <v>5.912433530855</v>
      </c>
      <c r="E106" s="51" t="n">
        <f aca="false">Conso_energie_usage!F22</f>
        <v>6.147951032054</v>
      </c>
      <c r="F106" s="51" t="n">
        <f aca="false">Conso_energie_usage!G22</f>
        <v>6.0230248517997</v>
      </c>
      <c r="G106" s="51" t="n">
        <f aca="false">Conso_energie_usage!H22</f>
        <v>6.13193533118</v>
      </c>
      <c r="H106" s="51" t="n">
        <f aca="false">Conso_energie_usage!I22</f>
        <v>6.5290181517769</v>
      </c>
    </row>
    <row r="107" customFormat="false" ht="13.4" hidden="false" customHeight="false" outlineLevel="0" collapsed="false">
      <c r="A107" s="51" t="str">
        <f aca="false">Conso_energie_usage!B23</f>
        <v>Climatisation</v>
      </c>
      <c r="B107" s="51" t="str">
        <f aca="false">Conso_energie_usage!C23</f>
        <v>Gaz</v>
      </c>
      <c r="C107" s="51" t="n">
        <f aca="false">Conso_energie_usage!D23</f>
        <v>0</v>
      </c>
      <c r="D107" s="51" t="n">
        <f aca="false">Conso_energie_usage!E23</f>
        <v>0</v>
      </c>
      <c r="E107" s="51" t="n">
        <f aca="false">Conso_energie_usage!F23</f>
        <v>0</v>
      </c>
      <c r="F107" s="51" t="n">
        <f aca="false">Conso_energie_usage!G23</f>
        <v>0</v>
      </c>
      <c r="G107" s="51" t="n">
        <f aca="false">Conso_energie_usage!H23</f>
        <v>0</v>
      </c>
      <c r="H107" s="51" t="n">
        <f aca="false">Conso_energie_usage!I23</f>
        <v>0</v>
      </c>
    </row>
    <row r="108" customFormat="false" ht="13.4" hidden="false" customHeight="false" outlineLevel="0" collapsed="false">
      <c r="A108" s="51" t="str">
        <f aca="false">Conso_energie_usage!B24</f>
        <v>Climatisation</v>
      </c>
      <c r="B108" s="51" t="str">
        <f aca="false">Conso_energie_usage!C24</f>
        <v>Fioul</v>
      </c>
      <c r="C108" s="51" t="n">
        <f aca="false">Conso_energie_usage!D24</f>
        <v>0</v>
      </c>
      <c r="D108" s="51" t="n">
        <f aca="false">Conso_energie_usage!E24</f>
        <v>0</v>
      </c>
      <c r="E108" s="51" t="n">
        <f aca="false">Conso_energie_usage!F24</f>
        <v>0</v>
      </c>
      <c r="F108" s="51" t="n">
        <f aca="false">Conso_energie_usage!G24</f>
        <v>0</v>
      </c>
      <c r="G108" s="51" t="n">
        <f aca="false">Conso_energie_usage!H24</f>
        <v>0</v>
      </c>
      <c r="H108" s="51" t="n">
        <f aca="false">Conso_energie_usage!I24</f>
        <v>0</v>
      </c>
    </row>
    <row r="109" customFormat="false" ht="13.4" hidden="false" customHeight="false" outlineLevel="0" collapsed="false">
      <c r="A109" s="51" t="str">
        <f aca="false">Conso_energie_usage!B25</f>
        <v>Climatisation</v>
      </c>
      <c r="B109" s="51" t="str">
        <f aca="false">Conso_energie_usage!C25</f>
        <v>Urbain</v>
      </c>
      <c r="C109" s="51" t="n">
        <f aca="false">Conso_energie_usage!D25</f>
        <v>0</v>
      </c>
      <c r="D109" s="51" t="n">
        <f aca="false">Conso_energie_usage!E25</f>
        <v>0</v>
      </c>
      <c r="E109" s="51" t="n">
        <f aca="false">Conso_energie_usage!F25</f>
        <v>0</v>
      </c>
      <c r="F109" s="51" t="n">
        <f aca="false">Conso_energie_usage!G25</f>
        <v>0</v>
      </c>
      <c r="G109" s="51" t="n">
        <f aca="false">Conso_energie_usage!H25</f>
        <v>0</v>
      </c>
      <c r="H109" s="51" t="n">
        <f aca="false">Conso_energie_usage!I25</f>
        <v>0</v>
      </c>
    </row>
    <row r="110" customFormat="false" ht="13.4" hidden="false" customHeight="false" outlineLevel="0" collapsed="false">
      <c r="A110" s="51" t="str">
        <f aca="false">Conso_energie_usage!B26</f>
        <v>Climatisation</v>
      </c>
      <c r="B110" s="51" t="str">
        <f aca="false">Conso_energie_usage!C26</f>
        <v>Autres</v>
      </c>
      <c r="C110" s="51" t="n">
        <f aca="false">Conso_energie_usage!D26</f>
        <v>0</v>
      </c>
      <c r="D110" s="51" t="n">
        <f aca="false">Conso_energie_usage!E26</f>
        <v>0</v>
      </c>
      <c r="E110" s="51" t="n">
        <f aca="false">Conso_energie_usage!F26</f>
        <v>0</v>
      </c>
      <c r="F110" s="51" t="n">
        <f aca="false">Conso_energie_usage!G26</f>
        <v>0</v>
      </c>
      <c r="G110" s="51" t="n">
        <f aca="false">Conso_energie_usage!H26</f>
        <v>0</v>
      </c>
      <c r="H110" s="51" t="n">
        <f aca="false">Conso_energie_usage!I26</f>
        <v>0</v>
      </c>
    </row>
    <row r="111" customFormat="false" ht="13.4" hidden="false" customHeight="false" outlineLevel="0" collapsed="false">
      <c r="A111" s="51" t="str">
        <f aca="false">Conso_energie_usage!B27</f>
        <v>Cuisson</v>
      </c>
      <c r="B111" s="51" t="str">
        <f aca="false">Conso_energie_usage!C27</f>
        <v>Electricité</v>
      </c>
      <c r="C111" s="51" t="n">
        <f aca="false">Conso_energie_usage!D27</f>
        <v>6.651089238429</v>
      </c>
      <c r="D111" s="51" t="n">
        <f aca="false">Conso_energie_usage!E27</f>
        <v>9.0041787201817</v>
      </c>
      <c r="E111" s="51" t="n">
        <f aca="false">Conso_energie_usage!F27</f>
        <v>10.7085170659711</v>
      </c>
      <c r="F111" s="51" t="n">
        <f aca="false">Conso_energie_usage!G27</f>
        <v>12.0400213420841</v>
      </c>
      <c r="G111" s="51" t="n">
        <f aca="false">Conso_energie_usage!H27</f>
        <v>13.2440202339879</v>
      </c>
      <c r="H111" s="51" t="n">
        <f aca="false">Conso_energie_usage!I27</f>
        <v>16.7073051623742</v>
      </c>
    </row>
    <row r="112" customFormat="false" ht="13.4" hidden="false" customHeight="false" outlineLevel="0" collapsed="false">
      <c r="A112" s="51" t="str">
        <f aca="false">Conso_energie_usage!B28</f>
        <v>Cuisson</v>
      </c>
      <c r="B112" s="51" t="str">
        <f aca="false">Conso_energie_usage!C28</f>
        <v>Gaz</v>
      </c>
      <c r="C112" s="51" t="n">
        <f aca="false">Conso_energie_usage!D28</f>
        <v>4.9291756450348</v>
      </c>
      <c r="D112" s="51" t="n">
        <f aca="false">Conso_energie_usage!E28</f>
        <v>4.1066676403114</v>
      </c>
      <c r="E112" s="51" t="n">
        <f aca="false">Conso_energie_usage!F28</f>
        <v>3.6061200897653</v>
      </c>
      <c r="F112" s="51" t="n">
        <f aca="false">Conso_energie_usage!G28</f>
        <v>3.0895337666709</v>
      </c>
      <c r="G112" s="51" t="n">
        <f aca="false">Conso_energie_usage!H28</f>
        <v>2.6528375160776</v>
      </c>
      <c r="H112" s="51" t="n">
        <f aca="false">Conso_energie_usage!I28</f>
        <v>1.6539925264936</v>
      </c>
    </row>
    <row r="113" customFormat="false" ht="13.4" hidden="false" customHeight="false" outlineLevel="0" collapsed="false">
      <c r="A113" s="51" t="str">
        <f aca="false">Conso_energie_usage!B29</f>
        <v>Cuisson</v>
      </c>
      <c r="B113" s="51" t="str">
        <f aca="false">Conso_energie_usage!C29</f>
        <v>Fioul</v>
      </c>
      <c r="C113" s="51" t="n">
        <f aca="false">Conso_energie_usage!D29</f>
        <v>0.1311633673827</v>
      </c>
      <c r="D113" s="51" t="n">
        <f aca="false">Conso_energie_usage!E29</f>
        <v>0.1004163651616</v>
      </c>
      <c r="E113" s="51" t="n">
        <f aca="false">Conso_energie_usage!F29</f>
        <v>0.0799836419083</v>
      </c>
      <c r="F113" s="51" t="n">
        <f aca="false">Conso_energie_usage!G29</f>
        <v>0.06370876293</v>
      </c>
      <c r="G113" s="51" t="n">
        <f aca="false">Conso_energie_usage!H29</f>
        <v>0.0507445521532</v>
      </c>
      <c r="H113" s="51" t="n">
        <f aca="false">Conso_energie_usage!I29</f>
        <v>0.0204802231771</v>
      </c>
    </row>
    <row r="114" customFormat="false" ht="13.4" hidden="false" customHeight="false" outlineLevel="0" collapsed="false">
      <c r="A114" s="51" t="str">
        <f aca="false">Conso_energie_usage!B30</f>
        <v>Cuisson</v>
      </c>
      <c r="B114" s="51" t="str">
        <f aca="false">Conso_energie_usage!C30</f>
        <v>Urbain</v>
      </c>
      <c r="C114" s="51" t="n">
        <f aca="false">Conso_energie_usage!D30</f>
        <v>0</v>
      </c>
      <c r="D114" s="51" t="n">
        <f aca="false">Conso_energie_usage!E30</f>
        <v>0</v>
      </c>
      <c r="E114" s="51" t="n">
        <f aca="false">Conso_energie_usage!F30</f>
        <v>0</v>
      </c>
      <c r="F114" s="51" t="n">
        <f aca="false">Conso_energie_usage!G30</f>
        <v>0</v>
      </c>
      <c r="G114" s="51" t="n">
        <f aca="false">Conso_energie_usage!H30</f>
        <v>0</v>
      </c>
      <c r="H114" s="51" t="n">
        <f aca="false">Conso_energie_usage!I30</f>
        <v>0</v>
      </c>
    </row>
    <row r="115" customFormat="false" ht="13.4" hidden="false" customHeight="false" outlineLevel="0" collapsed="false">
      <c r="A115" s="51" t="str">
        <f aca="false">Conso_energie_usage!B31</f>
        <v>Cuisson</v>
      </c>
      <c r="B115" s="51" t="str">
        <f aca="false">Conso_energie_usage!C31</f>
        <v>Autres</v>
      </c>
      <c r="C115" s="51" t="n">
        <f aca="false">Conso_energie_usage!D31</f>
        <v>2.0805247307703</v>
      </c>
      <c r="D115" s="51" t="n">
        <f aca="false">Conso_energie_usage!E31</f>
        <v>1.6949461552608</v>
      </c>
      <c r="E115" s="51" t="n">
        <f aca="false">Conso_energie_usage!F31</f>
        <v>1.4526291419409</v>
      </c>
      <c r="F115" s="51" t="n">
        <f aca="false">Conso_energie_usage!G31</f>
        <v>1.2239575527206</v>
      </c>
      <c r="G115" s="51" t="n">
        <f aca="false">Conso_energie_usage!H31</f>
        <v>1.0340585947178</v>
      </c>
      <c r="H115" s="51" t="n">
        <f aca="false">Conso_energie_usage!I31</f>
        <v>0.5977492583891</v>
      </c>
    </row>
    <row r="116" customFormat="false" ht="13.4" hidden="false" customHeight="false" outlineLevel="0" collapsed="false">
      <c r="A116" s="51" t="str">
        <f aca="false">Conso_energie_usage!B32</f>
        <v>Eclairage</v>
      </c>
      <c r="B116" s="51" t="str">
        <f aca="false">Conso_energie_usage!C32</f>
        <v>Electricité</v>
      </c>
      <c r="C116" s="51" t="n">
        <f aca="false">Conso_energie_usage!D32</f>
        <v>24.6721905629085</v>
      </c>
      <c r="D116" s="51" t="n">
        <f aca="false">Conso_energie_usage!E32</f>
        <v>24.939330587497</v>
      </c>
      <c r="E116" s="51" t="n">
        <f aca="false">Conso_energie_usage!F32</f>
        <v>24.580726954441</v>
      </c>
      <c r="F116" s="51" t="n">
        <f aca="false">Conso_energie_usage!G32</f>
        <v>24.1913501842349</v>
      </c>
      <c r="G116" s="51" t="n">
        <f aca="false">Conso_energie_usage!H32</f>
        <v>23.7984646699361</v>
      </c>
      <c r="H116" s="51" t="n">
        <f aca="false">Conso_energie_usage!I32</f>
        <v>22.1737750819699</v>
      </c>
    </row>
    <row r="117" customFormat="false" ht="13.4" hidden="false" customHeight="false" outlineLevel="0" collapsed="false">
      <c r="A117" s="51" t="str">
        <f aca="false">Conso_energie_usage!B33</f>
        <v>Eclairage</v>
      </c>
      <c r="B117" s="51" t="str">
        <f aca="false">Conso_energie_usage!C33</f>
        <v>Gaz</v>
      </c>
      <c r="C117" s="51" t="n">
        <f aca="false">Conso_energie_usage!D33</f>
        <v>0</v>
      </c>
      <c r="D117" s="51" t="n">
        <f aca="false">Conso_energie_usage!E33</f>
        <v>0</v>
      </c>
      <c r="E117" s="51" t="n">
        <f aca="false">Conso_energie_usage!F33</f>
        <v>0</v>
      </c>
      <c r="F117" s="51" t="n">
        <f aca="false">Conso_energie_usage!G33</f>
        <v>0</v>
      </c>
      <c r="G117" s="51" t="n">
        <f aca="false">Conso_energie_usage!H33</f>
        <v>0</v>
      </c>
      <c r="H117" s="51" t="n">
        <f aca="false">Conso_energie_usage!I33</f>
        <v>0</v>
      </c>
    </row>
    <row r="118" customFormat="false" ht="13.4" hidden="false" customHeight="false" outlineLevel="0" collapsed="false">
      <c r="A118" s="51" t="str">
        <f aca="false">Conso_energie_usage!B34</f>
        <v>Eclairage</v>
      </c>
      <c r="B118" s="51" t="str">
        <f aca="false">Conso_energie_usage!C34</f>
        <v>Fioul</v>
      </c>
      <c r="C118" s="51" t="n">
        <f aca="false">Conso_energie_usage!D34</f>
        <v>0</v>
      </c>
      <c r="D118" s="51" t="n">
        <f aca="false">Conso_energie_usage!E34</f>
        <v>0</v>
      </c>
      <c r="E118" s="51" t="n">
        <f aca="false">Conso_energie_usage!F34</f>
        <v>0</v>
      </c>
      <c r="F118" s="51" t="n">
        <f aca="false">Conso_energie_usage!G34</f>
        <v>0</v>
      </c>
      <c r="G118" s="51" t="n">
        <f aca="false">Conso_energie_usage!H34</f>
        <v>0</v>
      </c>
      <c r="H118" s="51" t="n">
        <f aca="false">Conso_energie_usage!I34</f>
        <v>0</v>
      </c>
    </row>
    <row r="119" customFormat="false" ht="13.4" hidden="false" customHeight="false" outlineLevel="0" collapsed="false">
      <c r="A119" s="51" t="str">
        <f aca="false">Conso_energie_usage!B35</f>
        <v>Eclairage</v>
      </c>
      <c r="B119" s="51" t="str">
        <f aca="false">Conso_energie_usage!C35</f>
        <v>Urbain</v>
      </c>
      <c r="C119" s="51" t="n">
        <f aca="false">Conso_energie_usage!D35</f>
        <v>0</v>
      </c>
      <c r="D119" s="51" t="n">
        <f aca="false">Conso_energie_usage!E35</f>
        <v>0</v>
      </c>
      <c r="E119" s="51" t="n">
        <f aca="false">Conso_energie_usage!F35</f>
        <v>0</v>
      </c>
      <c r="F119" s="51" t="n">
        <f aca="false">Conso_energie_usage!G35</f>
        <v>0</v>
      </c>
      <c r="G119" s="51" t="n">
        <f aca="false">Conso_energie_usage!H35</f>
        <v>0</v>
      </c>
      <c r="H119" s="51" t="n">
        <f aca="false">Conso_energie_usage!I35</f>
        <v>0</v>
      </c>
    </row>
    <row r="120" customFormat="false" ht="13.4" hidden="false" customHeight="false" outlineLevel="0" collapsed="false">
      <c r="A120" s="51" t="str">
        <f aca="false">Conso_energie_usage!B36</f>
        <v>Eclairage</v>
      </c>
      <c r="B120" s="51" t="str">
        <f aca="false">Conso_energie_usage!C36</f>
        <v>Autres</v>
      </c>
      <c r="C120" s="51" t="n">
        <f aca="false">Conso_energie_usage!D36</f>
        <v>0</v>
      </c>
      <c r="D120" s="51" t="n">
        <f aca="false">Conso_energie_usage!E36</f>
        <v>0</v>
      </c>
      <c r="E120" s="51" t="n">
        <f aca="false">Conso_energie_usage!F36</f>
        <v>0</v>
      </c>
      <c r="F120" s="51" t="n">
        <f aca="false">Conso_energie_usage!G36</f>
        <v>0</v>
      </c>
      <c r="G120" s="51" t="n">
        <f aca="false">Conso_energie_usage!H36</f>
        <v>0</v>
      </c>
      <c r="H120" s="51" t="n">
        <f aca="false">Conso_energie_usage!I36</f>
        <v>0</v>
      </c>
    </row>
    <row r="121" customFormat="false" ht="13.4" hidden="false" customHeight="false" outlineLevel="0" collapsed="false">
      <c r="A121" s="51" t="str">
        <f aca="false">Conso_energie_usage!B37</f>
        <v>ECS</v>
      </c>
      <c r="B121" s="51" t="str">
        <f aca="false">Conso_energie_usage!C37</f>
        <v>Electricité</v>
      </c>
      <c r="C121" s="51" t="n">
        <f aca="false">Conso_energie_usage!D37</f>
        <v>6.0209807896891</v>
      </c>
      <c r="D121" s="51" t="n">
        <f aca="false">Conso_energie_usage!E37</f>
        <v>6.4965307192591</v>
      </c>
      <c r="E121" s="51" t="n">
        <f aca="false">Conso_energie_usage!F37</f>
        <v>6.5712479667038</v>
      </c>
      <c r="F121" s="51" t="n">
        <f aca="false">Conso_energie_usage!G37</f>
        <v>6.319999007699</v>
      </c>
      <c r="G121" s="51" t="n">
        <f aca="false">Conso_energie_usage!H37</f>
        <v>6.1282988939508</v>
      </c>
      <c r="H121" s="51" t="n">
        <f aca="false">Conso_energie_usage!I37</f>
        <v>5.9894902469176</v>
      </c>
    </row>
    <row r="122" customFormat="false" ht="13.4" hidden="false" customHeight="false" outlineLevel="0" collapsed="false">
      <c r="A122" s="51" t="str">
        <f aca="false">Conso_energie_usage!B38</f>
        <v>ECS</v>
      </c>
      <c r="B122" s="51" t="str">
        <f aca="false">Conso_energie_usage!C38</f>
        <v>Gaz</v>
      </c>
      <c r="C122" s="51" t="n">
        <f aca="false">Conso_energie_usage!D38</f>
        <v>10.0079276468595</v>
      </c>
      <c r="D122" s="51" t="n">
        <f aca="false">Conso_energie_usage!E38</f>
        <v>10.9431235878273</v>
      </c>
      <c r="E122" s="51" t="n">
        <f aca="false">Conso_energie_usage!F38</f>
        <v>11.5404002181769</v>
      </c>
      <c r="F122" s="51" t="n">
        <f aca="false">Conso_energie_usage!G38</f>
        <v>11.8358981125207</v>
      </c>
      <c r="G122" s="51" t="n">
        <f aca="false">Conso_energie_usage!H38</f>
        <v>11.9659039597582</v>
      </c>
      <c r="H122" s="51" t="n">
        <f aca="false">Conso_energie_usage!I38</f>
        <v>12.8121844923073</v>
      </c>
    </row>
    <row r="123" customFormat="false" ht="13.4" hidden="false" customHeight="false" outlineLevel="0" collapsed="false">
      <c r="A123" s="51" t="str">
        <f aca="false">Conso_energie_usage!B39</f>
        <v>ECS</v>
      </c>
      <c r="B123" s="51" t="str">
        <f aca="false">Conso_energie_usage!C39</f>
        <v>Fioul</v>
      </c>
      <c r="C123" s="51" t="n">
        <f aca="false">Conso_energie_usage!D39</f>
        <v>3.7356450938281</v>
      </c>
      <c r="D123" s="51" t="n">
        <f aca="false">Conso_energie_usage!E39</f>
        <v>2.7105951154558</v>
      </c>
      <c r="E123" s="51" t="n">
        <f aca="false">Conso_energie_usage!F39</f>
        <v>1.8179974031327</v>
      </c>
      <c r="F123" s="51" t="n">
        <f aca="false">Conso_energie_usage!G39</f>
        <v>1.0247597685488</v>
      </c>
      <c r="G123" s="51" t="n">
        <f aca="false">Conso_energie_usage!H39</f>
        <v>0.803245292076</v>
      </c>
      <c r="H123" s="51" t="n">
        <f aca="false">Conso_energie_usage!I39</f>
        <v>0.4416209869471</v>
      </c>
    </row>
    <row r="124" customFormat="false" ht="13.4" hidden="false" customHeight="false" outlineLevel="0" collapsed="false">
      <c r="A124" s="51" t="str">
        <f aca="false">Conso_energie_usage!B40</f>
        <v>ECS</v>
      </c>
      <c r="B124" s="51" t="str">
        <f aca="false">Conso_energie_usage!C40</f>
        <v>Urbain</v>
      </c>
      <c r="C124" s="51" t="n">
        <f aca="false">Conso_energie_usage!D40</f>
        <v>1.1816864709462</v>
      </c>
      <c r="D124" s="51" t="n">
        <f aca="false">Conso_energie_usage!E40</f>
        <v>1.2977428943203</v>
      </c>
      <c r="E124" s="51" t="n">
        <f aca="false">Conso_energie_usage!F40</f>
        <v>1.3556747261482</v>
      </c>
      <c r="F124" s="51" t="n">
        <f aca="false">Conso_energie_usage!G40</f>
        <v>1.370700016995</v>
      </c>
      <c r="G124" s="51" t="n">
        <f aca="false">Conso_energie_usage!H40</f>
        <v>1.3664159015517</v>
      </c>
      <c r="H124" s="51" t="n">
        <f aca="false">Conso_energie_usage!I40</f>
        <v>1.4480208807559</v>
      </c>
    </row>
    <row r="125" customFormat="false" ht="13.4" hidden="false" customHeight="false" outlineLevel="0" collapsed="false">
      <c r="A125" s="51" t="str">
        <f aca="false">Conso_energie_usage!B41</f>
        <v>ECS</v>
      </c>
      <c r="B125" s="51" t="str">
        <f aca="false">Conso_energie_usage!C41</f>
        <v>Autres</v>
      </c>
      <c r="C125" s="51" t="n">
        <f aca="false">Conso_energie_usage!D41</f>
        <v>0.7709914297352</v>
      </c>
      <c r="D125" s="51" t="n">
        <f aca="false">Conso_energie_usage!E41</f>
        <v>0.6205320037124</v>
      </c>
      <c r="E125" s="51" t="n">
        <f aca="false">Conso_energie_usage!F41</f>
        <v>0.4858650394373</v>
      </c>
      <c r="F125" s="51" t="n">
        <f aca="false">Conso_energie_usage!G41</f>
        <v>0.3536615111397</v>
      </c>
      <c r="G125" s="51" t="n">
        <f aca="false">Conso_energie_usage!H41</f>
        <v>0.289184283715</v>
      </c>
      <c r="H125" s="51" t="n">
        <f aca="false">Conso_energie_usage!I41</f>
        <v>0.1506673150155</v>
      </c>
    </row>
    <row r="126" customFormat="false" ht="13.4" hidden="false" customHeight="false" outlineLevel="0" collapsed="false">
      <c r="A126" s="51" t="str">
        <f aca="false">Conso_energie_usage!B42</f>
        <v>Froid_alimentaire</v>
      </c>
      <c r="B126" s="51" t="str">
        <f aca="false">Conso_energie_usage!C42</f>
        <v>Electricité</v>
      </c>
      <c r="C126" s="51" t="n">
        <f aca="false">Conso_energie_usage!D42</f>
        <v>7.8370158116684</v>
      </c>
      <c r="D126" s="51" t="n">
        <f aca="false">Conso_energie_usage!E42</f>
        <v>7.6079967945821</v>
      </c>
      <c r="E126" s="51" t="n">
        <f aca="false">Conso_energie_usage!F42</f>
        <v>7.4067835931871</v>
      </c>
      <c r="F126" s="51" t="n">
        <f aca="false">Conso_energie_usage!G42</f>
        <v>7.1890424054996</v>
      </c>
      <c r="G126" s="51" t="n">
        <f aca="false">Conso_energie_usage!H42</f>
        <v>6.9860673583702</v>
      </c>
      <c r="H126" s="51" t="n">
        <f aca="false">Conso_energie_usage!I42</f>
        <v>7.0883266922379</v>
      </c>
    </row>
    <row r="127" customFormat="false" ht="13.4" hidden="false" customHeight="false" outlineLevel="0" collapsed="false">
      <c r="A127" s="51" t="str">
        <f aca="false">Conso_energie_usage!B43</f>
        <v>Froid_alimentaire</v>
      </c>
      <c r="B127" s="51" t="str">
        <f aca="false">Conso_energie_usage!C43</f>
        <v>Gaz</v>
      </c>
      <c r="C127" s="51" t="n">
        <f aca="false">Conso_energie_usage!D43</f>
        <v>0</v>
      </c>
      <c r="D127" s="51" t="n">
        <f aca="false">Conso_energie_usage!E43</f>
        <v>0</v>
      </c>
      <c r="E127" s="51" t="n">
        <f aca="false">Conso_energie_usage!F43</f>
        <v>0</v>
      </c>
      <c r="F127" s="51" t="n">
        <f aca="false">Conso_energie_usage!G43</f>
        <v>0</v>
      </c>
      <c r="G127" s="51" t="n">
        <f aca="false">Conso_energie_usage!H43</f>
        <v>0</v>
      </c>
      <c r="H127" s="51" t="n">
        <f aca="false">Conso_energie_usage!I43</f>
        <v>0</v>
      </c>
    </row>
    <row r="128" customFormat="false" ht="13.4" hidden="false" customHeight="false" outlineLevel="0" collapsed="false">
      <c r="A128" s="51" t="str">
        <f aca="false">Conso_energie_usage!B44</f>
        <v>Froid_alimentaire</v>
      </c>
      <c r="B128" s="51" t="str">
        <f aca="false">Conso_energie_usage!C44</f>
        <v>Fioul</v>
      </c>
      <c r="C128" s="51" t="n">
        <f aca="false">Conso_energie_usage!D44</f>
        <v>0</v>
      </c>
      <c r="D128" s="51" t="n">
        <f aca="false">Conso_energie_usage!E44</f>
        <v>0</v>
      </c>
      <c r="E128" s="51" t="n">
        <f aca="false">Conso_energie_usage!F44</f>
        <v>0</v>
      </c>
      <c r="F128" s="51" t="n">
        <f aca="false">Conso_energie_usage!G44</f>
        <v>0</v>
      </c>
      <c r="G128" s="51" t="n">
        <f aca="false">Conso_energie_usage!H44</f>
        <v>0</v>
      </c>
      <c r="H128" s="51" t="n">
        <f aca="false">Conso_energie_usage!I44</f>
        <v>0</v>
      </c>
    </row>
    <row r="129" customFormat="false" ht="13.4" hidden="false" customHeight="false" outlineLevel="0" collapsed="false">
      <c r="A129" s="51" t="str">
        <f aca="false">Conso_energie_usage!B45</f>
        <v>Froid_alimentaire</v>
      </c>
      <c r="B129" s="51" t="str">
        <f aca="false">Conso_energie_usage!C45</f>
        <v>Urbain</v>
      </c>
      <c r="C129" s="51" t="n">
        <f aca="false">Conso_energie_usage!D45</f>
        <v>0</v>
      </c>
      <c r="D129" s="51" t="n">
        <f aca="false">Conso_energie_usage!E45</f>
        <v>0</v>
      </c>
      <c r="E129" s="51" t="n">
        <f aca="false">Conso_energie_usage!F45</f>
        <v>0</v>
      </c>
      <c r="F129" s="51" t="n">
        <f aca="false">Conso_energie_usage!G45</f>
        <v>0</v>
      </c>
      <c r="G129" s="51" t="n">
        <f aca="false">Conso_energie_usage!H45</f>
        <v>0</v>
      </c>
      <c r="H129" s="51" t="n">
        <f aca="false">Conso_energie_usage!I45</f>
        <v>0</v>
      </c>
    </row>
    <row r="130" customFormat="false" ht="13.4" hidden="false" customHeight="false" outlineLevel="0" collapsed="false">
      <c r="A130" s="51" t="str">
        <f aca="false">Conso_energie_usage!B46</f>
        <v>Froid_alimentaire</v>
      </c>
      <c r="B130" s="51" t="str">
        <f aca="false">Conso_energie_usage!C46</f>
        <v>Autres</v>
      </c>
      <c r="C130" s="51" t="n">
        <f aca="false">Conso_energie_usage!D46</f>
        <v>0</v>
      </c>
      <c r="D130" s="51" t="n">
        <f aca="false">Conso_energie_usage!E46</f>
        <v>0</v>
      </c>
      <c r="E130" s="51" t="n">
        <f aca="false">Conso_energie_usage!F46</f>
        <v>0</v>
      </c>
      <c r="F130" s="51" t="n">
        <f aca="false">Conso_energie_usage!G46</f>
        <v>0</v>
      </c>
      <c r="G130" s="51" t="n">
        <f aca="false">Conso_energie_usage!H46</f>
        <v>0</v>
      </c>
      <c r="H130" s="51" t="n">
        <f aca="false">Conso_energie_usage!I46</f>
        <v>0</v>
      </c>
    </row>
    <row r="131" customFormat="false" ht="13.4" hidden="false" customHeight="false" outlineLevel="0" collapsed="false">
      <c r="A131" s="51" t="str">
        <f aca="false">Conso_energie_usage!B47</f>
        <v>Process</v>
      </c>
      <c r="B131" s="51" t="str">
        <f aca="false">Conso_energie_usage!C47</f>
        <v>Electricité</v>
      </c>
      <c r="C131" s="51" t="n">
        <f aca="false">Conso_energie_usage!D47</f>
        <v>4.0699795790205</v>
      </c>
      <c r="D131" s="51" t="n">
        <f aca="false">Conso_energie_usage!E47</f>
        <v>4.2312852254309</v>
      </c>
      <c r="E131" s="51" t="n">
        <f aca="false">Conso_energie_usage!F47</f>
        <v>4.3512072273518</v>
      </c>
      <c r="F131" s="51" t="n">
        <f aca="false">Conso_energie_usage!G47</f>
        <v>4.4304949745547</v>
      </c>
      <c r="G131" s="51" t="n">
        <f aca="false">Conso_energie_usage!H47</f>
        <v>4.5147605927102</v>
      </c>
      <c r="H131" s="51" t="n">
        <f aca="false">Conso_energie_usage!I47</f>
        <v>4.8376807397147</v>
      </c>
    </row>
    <row r="132" customFormat="false" ht="13.4" hidden="false" customHeight="false" outlineLevel="0" collapsed="false">
      <c r="A132" s="51" t="str">
        <f aca="false">Conso_energie_usage!B48</f>
        <v>Process</v>
      </c>
      <c r="B132" s="51" t="str">
        <f aca="false">Conso_energie_usage!C48</f>
        <v>Gaz</v>
      </c>
      <c r="C132" s="51" t="n">
        <f aca="false">Conso_energie_usage!D48</f>
        <v>0</v>
      </c>
      <c r="D132" s="51" t="n">
        <f aca="false">Conso_energie_usage!E48</f>
        <v>0</v>
      </c>
      <c r="E132" s="51" t="n">
        <f aca="false">Conso_energie_usage!F48</f>
        <v>0</v>
      </c>
      <c r="F132" s="51" t="n">
        <f aca="false">Conso_energie_usage!G48</f>
        <v>0</v>
      </c>
      <c r="G132" s="51" t="n">
        <f aca="false">Conso_energie_usage!H48</f>
        <v>0</v>
      </c>
      <c r="H132" s="51" t="n">
        <f aca="false">Conso_energie_usage!I48</f>
        <v>0</v>
      </c>
    </row>
    <row r="133" customFormat="false" ht="13.4" hidden="false" customHeight="false" outlineLevel="0" collapsed="false">
      <c r="A133" s="51" t="str">
        <f aca="false">Conso_energie_usage!B49</f>
        <v>Process</v>
      </c>
      <c r="B133" s="51" t="str">
        <f aca="false">Conso_energie_usage!C49</f>
        <v>Fioul</v>
      </c>
      <c r="C133" s="51" t="n">
        <f aca="false">Conso_energie_usage!D49</f>
        <v>0</v>
      </c>
      <c r="D133" s="51" t="n">
        <f aca="false">Conso_energie_usage!E49</f>
        <v>0</v>
      </c>
      <c r="E133" s="51" t="n">
        <f aca="false">Conso_energie_usage!F49</f>
        <v>0</v>
      </c>
      <c r="F133" s="51" t="n">
        <f aca="false">Conso_energie_usage!G49</f>
        <v>0</v>
      </c>
      <c r="G133" s="51" t="n">
        <f aca="false">Conso_energie_usage!H49</f>
        <v>0</v>
      </c>
      <c r="H133" s="51" t="n">
        <f aca="false">Conso_energie_usage!I49</f>
        <v>0</v>
      </c>
    </row>
    <row r="134" customFormat="false" ht="13.4" hidden="false" customHeight="false" outlineLevel="0" collapsed="false">
      <c r="A134" s="51" t="str">
        <f aca="false">Conso_energie_usage!B50</f>
        <v>Process</v>
      </c>
      <c r="B134" s="51" t="str">
        <f aca="false">Conso_energie_usage!C50</f>
        <v>Urbain</v>
      </c>
      <c r="C134" s="51" t="n">
        <f aca="false">Conso_energie_usage!D50</f>
        <v>0</v>
      </c>
      <c r="D134" s="51" t="n">
        <f aca="false">Conso_energie_usage!E50</f>
        <v>0</v>
      </c>
      <c r="E134" s="51" t="n">
        <f aca="false">Conso_energie_usage!F50</f>
        <v>0</v>
      </c>
      <c r="F134" s="51" t="n">
        <f aca="false">Conso_energie_usage!G50</f>
        <v>0</v>
      </c>
      <c r="G134" s="51" t="n">
        <f aca="false">Conso_energie_usage!H50</f>
        <v>0</v>
      </c>
      <c r="H134" s="51" t="n">
        <f aca="false">Conso_energie_usage!I50</f>
        <v>0</v>
      </c>
    </row>
    <row r="135" customFormat="false" ht="13.4" hidden="false" customHeight="false" outlineLevel="0" collapsed="false">
      <c r="A135" s="51" t="str">
        <f aca="false">Conso_energie_usage!B51</f>
        <v>Process</v>
      </c>
      <c r="B135" s="51" t="str">
        <f aca="false">Conso_energie_usage!C51</f>
        <v>Autres</v>
      </c>
      <c r="C135" s="51" t="n">
        <f aca="false">Conso_energie_usage!D51</f>
        <v>0</v>
      </c>
      <c r="D135" s="51" t="n">
        <f aca="false">Conso_energie_usage!E51</f>
        <v>0</v>
      </c>
      <c r="E135" s="51" t="n">
        <f aca="false">Conso_energie_usage!F51</f>
        <v>0</v>
      </c>
      <c r="F135" s="51" t="n">
        <f aca="false">Conso_energie_usage!G51</f>
        <v>0</v>
      </c>
      <c r="G135" s="51" t="n">
        <f aca="false">Conso_energie_usage!H51</f>
        <v>0</v>
      </c>
      <c r="H135" s="51" t="n">
        <f aca="false">Conso_energie_usage!I51</f>
        <v>0</v>
      </c>
    </row>
    <row r="136" customFormat="false" ht="13.4" hidden="false" customHeight="false" outlineLevel="0" collapsed="false">
      <c r="A136" s="51" t="str">
        <f aca="false">Conso_energie_usage!B52</f>
        <v>Ventilation</v>
      </c>
      <c r="B136" s="51" t="str">
        <f aca="false">Conso_energie_usage!C52</f>
        <v>Electricité</v>
      </c>
      <c r="C136" s="51" t="n">
        <f aca="false">Conso_energie_usage!D52</f>
        <v>6.5991087150315</v>
      </c>
      <c r="D136" s="51" t="n">
        <f aca="false">Conso_energie_usage!E52</f>
        <v>6.9634059933266</v>
      </c>
      <c r="E136" s="51" t="n">
        <f aca="false">Conso_energie_usage!F52</f>
        <v>7.2414477062691</v>
      </c>
      <c r="F136" s="51" t="n">
        <f aca="false">Conso_energie_usage!G52</f>
        <v>7.478163841248</v>
      </c>
      <c r="G136" s="51" t="n">
        <f aca="false">Conso_energie_usage!H52</f>
        <v>7.7398852155445</v>
      </c>
      <c r="H136" s="51" t="n">
        <f aca="false">Conso_energie_usage!I52</f>
        <v>8.744054849445</v>
      </c>
    </row>
    <row r="137" customFormat="false" ht="13.4" hidden="false" customHeight="false" outlineLevel="0" collapsed="false">
      <c r="A137" s="51" t="str">
        <f aca="false">Conso_energie_usage!B53</f>
        <v>Ventilation</v>
      </c>
      <c r="B137" s="51" t="str">
        <f aca="false">Conso_energie_usage!C53</f>
        <v>Gaz</v>
      </c>
      <c r="C137" s="51" t="n">
        <f aca="false">Conso_energie_usage!D53</f>
        <v>0</v>
      </c>
      <c r="D137" s="51" t="n">
        <f aca="false">Conso_energie_usage!E53</f>
        <v>0</v>
      </c>
      <c r="E137" s="51" t="n">
        <f aca="false">Conso_energie_usage!F53</f>
        <v>0</v>
      </c>
      <c r="F137" s="51" t="n">
        <f aca="false">Conso_energie_usage!G53</f>
        <v>0</v>
      </c>
      <c r="G137" s="51" t="n">
        <f aca="false">Conso_energie_usage!H53</f>
        <v>0</v>
      </c>
      <c r="H137" s="51" t="n">
        <f aca="false">Conso_energie_usage!I53</f>
        <v>0</v>
      </c>
    </row>
    <row r="138" customFormat="false" ht="13.4" hidden="false" customHeight="false" outlineLevel="0" collapsed="false">
      <c r="A138" s="51" t="str">
        <f aca="false">Conso_energie_usage!B54</f>
        <v>Ventilation</v>
      </c>
      <c r="B138" s="51" t="str">
        <f aca="false">Conso_energie_usage!C54</f>
        <v>Fioul</v>
      </c>
      <c r="C138" s="51" t="n">
        <f aca="false">Conso_energie_usage!D54</f>
        <v>0</v>
      </c>
      <c r="D138" s="51" t="n">
        <f aca="false">Conso_energie_usage!E54</f>
        <v>0</v>
      </c>
      <c r="E138" s="51" t="n">
        <f aca="false">Conso_energie_usage!F54</f>
        <v>0</v>
      </c>
      <c r="F138" s="51" t="n">
        <f aca="false">Conso_energie_usage!G54</f>
        <v>0</v>
      </c>
      <c r="G138" s="51" t="n">
        <f aca="false">Conso_energie_usage!H54</f>
        <v>0</v>
      </c>
      <c r="H138" s="51" t="n">
        <f aca="false">Conso_energie_usage!I54</f>
        <v>0</v>
      </c>
    </row>
    <row r="139" customFormat="false" ht="13.4" hidden="false" customHeight="false" outlineLevel="0" collapsed="false">
      <c r="A139" s="51" t="str">
        <f aca="false">Conso_energie_usage!B55</f>
        <v>Ventilation</v>
      </c>
      <c r="B139" s="51" t="str">
        <f aca="false">Conso_energie_usage!C55</f>
        <v>Urbain</v>
      </c>
      <c r="C139" s="51" t="n">
        <f aca="false">Conso_energie_usage!D55</f>
        <v>0</v>
      </c>
      <c r="D139" s="51" t="n">
        <f aca="false">Conso_energie_usage!E55</f>
        <v>0</v>
      </c>
      <c r="E139" s="51" t="n">
        <f aca="false">Conso_energie_usage!F55</f>
        <v>0</v>
      </c>
      <c r="F139" s="51" t="n">
        <f aca="false">Conso_energie_usage!G55</f>
        <v>0</v>
      </c>
      <c r="G139" s="51" t="n">
        <f aca="false">Conso_energie_usage!H55</f>
        <v>0</v>
      </c>
      <c r="H139" s="51" t="n">
        <f aca="false">Conso_energie_usage!I55</f>
        <v>0</v>
      </c>
    </row>
    <row r="140" customFormat="false" ht="13.4" hidden="false" customHeight="false" outlineLevel="0" collapsed="false">
      <c r="A140" s="51" t="str">
        <f aca="false">Conso_energie_usage!B56</f>
        <v>Ventilation</v>
      </c>
      <c r="B140" s="51" t="str">
        <f aca="false">Conso_energie_usage!C56</f>
        <v>Autres</v>
      </c>
      <c r="C140" s="51" t="n">
        <f aca="false">Conso_energie_usage!D56</f>
        <v>0</v>
      </c>
      <c r="D140" s="51" t="n">
        <f aca="false">Conso_energie_usage!E56</f>
        <v>0</v>
      </c>
      <c r="E140" s="51" t="n">
        <f aca="false">Conso_energie_usage!F56</f>
        <v>0</v>
      </c>
      <c r="F140" s="51" t="n">
        <f aca="false">Conso_energie_usage!G56</f>
        <v>0</v>
      </c>
      <c r="G140" s="51" t="n">
        <f aca="false">Conso_energie_usage!H56</f>
        <v>0</v>
      </c>
      <c r="H140" s="51" t="n">
        <f aca="false">Conso_energie_usage!I56</f>
        <v>0</v>
      </c>
    </row>
    <row r="141" customFormat="false" ht="12.8" hidden="false" customHeight="false" outlineLevel="0" collapsed="false">
      <c r="C141" s="0" t="n">
        <f aca="false">SUM($C86:$C140)</f>
        <v>225.21373085553</v>
      </c>
      <c r="D141" s="0" t="n">
        <f aca="false">SUM($D86:$D140)</f>
        <v>224.1496227755</v>
      </c>
      <c r="E141" s="0" t="n">
        <f aca="false">SUM($E86:$E140)</f>
        <v>211.945471235708</v>
      </c>
      <c r="F141" s="0" t="n">
        <f aca="false">SUM($F86:$F140)</f>
        <v>201.556150227357</v>
      </c>
      <c r="G141" s="0" t="n">
        <f aca="false">SUM($G86:$G140)</f>
        <v>191.66987843042</v>
      </c>
      <c r="H141" s="0" t="n">
        <f aca="false">SUM($H86:$H140)</f>
        <v>175.784527337478</v>
      </c>
    </row>
    <row r="144" customFormat="false" ht="12.8" hidden="false" customHeight="false" outlineLevel="0" collapsed="false">
      <c r="A144" s="52" t="s">
        <v>139</v>
      </c>
    </row>
    <row r="145" customFormat="false" ht="12.8" hidden="false" customHeight="false" outlineLevel="0" collapsed="false">
      <c r="B145" s="0" t="str">
        <f aca="false">Conso_chauff_syst_energie!C28</f>
        <v>ENERGIE</v>
      </c>
      <c r="C145" s="0" t="str">
        <f aca="false">Conso_chauff_syst_energie!D28</f>
        <v>2010</v>
      </c>
      <c r="D145" s="0" t="str">
        <f aca="false">Conso_chauff_syst_energie!E28</f>
        <v>2015</v>
      </c>
      <c r="E145" s="0" t="str">
        <f aca="false">Conso_chauff_syst_energie!F28</f>
        <v>2020</v>
      </c>
      <c r="F145" s="0" t="str">
        <f aca="false">Conso_chauff_syst_energie!G28</f>
        <v>2025</v>
      </c>
      <c r="G145" s="0" t="str">
        <f aca="false">Conso_chauff_syst_energie!H28</f>
        <v>2030</v>
      </c>
      <c r="H145" s="0" t="str">
        <f aca="false">Conso_chauff_syst_energie!I28</f>
        <v>2050</v>
      </c>
    </row>
    <row r="146" customFormat="false" ht="12.8" hidden="false" customHeight="false" outlineLevel="0" collapsed="false">
      <c r="A146" s="0" t="str">
        <f aca="false">Conso_chauff_syst_energie!B29</f>
        <v>PAC/DRV/Rooftop</v>
      </c>
      <c r="C146" s="11" t="n">
        <f aca="false">Conso_chauff_syst_energie!D29</f>
        <v>4.1642017003169</v>
      </c>
      <c r="D146" s="11" t="n">
        <f aca="false">Conso_chauff_syst_energie!E29</f>
        <v>5.4913564805111</v>
      </c>
      <c r="E146" s="11" t="n">
        <f aca="false">Conso_chauff_syst_energie!F29</f>
        <v>6.8319000428939</v>
      </c>
      <c r="F146" s="11" t="n">
        <f aca="false">Conso_chauff_syst_energie!G29</f>
        <v>8.1824373521343</v>
      </c>
      <c r="G146" s="11" t="n">
        <f aca="false">Conso_chauff_syst_energie!H29</f>
        <v>9.6880787062962</v>
      </c>
      <c r="H146" s="12" t="n">
        <f aca="false">Conso_chauff_syst_energie!I29</f>
        <v>10.2664161781342</v>
      </c>
    </row>
    <row r="147" customFormat="false" ht="12.8" hidden="false" customHeight="false" outlineLevel="0" collapsed="false">
      <c r="A147" s="0" t="str">
        <f aca="false">Conso_chauff_syst_energie!B30</f>
        <v>Electrique Joule</v>
      </c>
      <c r="C147" s="11" t="n">
        <f aca="false">Conso_chauff_syst_energie!D30</f>
        <v>13.8945513670117</v>
      </c>
      <c r="D147" s="11" t="n">
        <f aca="false">Conso_chauff_syst_energie!E30</f>
        <v>12.605154313803</v>
      </c>
      <c r="E147" s="11" t="n">
        <f aca="false">Conso_chauff_syst_energie!F30</f>
        <v>10.4730858743497</v>
      </c>
      <c r="F147" s="11" t="n">
        <f aca="false">Conso_chauff_syst_energie!G30</f>
        <v>9.3004101203557</v>
      </c>
      <c r="G147" s="11" t="n">
        <f aca="false">Conso_chauff_syst_energie!H30</f>
        <v>8.4190763993033</v>
      </c>
      <c r="H147" s="11" t="n">
        <f aca="false">Conso_chauff_syst_energie!I30</f>
        <v>8.5870689187709</v>
      </c>
    </row>
    <row r="148" customFormat="false" ht="12.8" hidden="false" customHeight="false" outlineLevel="0" collapsed="false">
      <c r="A148" s="0" t="str">
        <f aca="false">Conso_chauff_syst_energie!B31</f>
        <v>Electricité</v>
      </c>
      <c r="C148" s="11" t="n">
        <f aca="false">Conso_chauff_syst_energie!D31</f>
        <v>18.0587530673286</v>
      </c>
      <c r="D148" s="11" t="n">
        <f aca="false">Conso_chauff_syst_energie!E31</f>
        <v>18.0965107943141</v>
      </c>
      <c r="E148" s="11" t="n">
        <f aca="false">Conso_chauff_syst_energie!F31</f>
        <v>17.3049859172436</v>
      </c>
      <c r="F148" s="11" t="n">
        <f aca="false">Conso_chauff_syst_energie!G31</f>
        <v>17.48284747249</v>
      </c>
      <c r="G148" s="11" t="n">
        <f aca="false">Conso_chauff_syst_energie!H31</f>
        <v>18.1071551055995</v>
      </c>
      <c r="H148" s="11" t="n">
        <f aca="false">Conso_chauff_syst_energie!I31</f>
        <v>18.8534850969051</v>
      </c>
    </row>
    <row r="150" customFormat="false" ht="12.8" hidden="false" customHeight="false" outlineLevel="0" collapsed="false">
      <c r="A150" s="0" t="str">
        <f aca="false">Conso_chauff_syst_energie!B33</f>
        <v>Chaleur environnement</v>
      </c>
      <c r="C150" s="15" t="n">
        <f aca="false">Conso_chauff_syst_energie!D33</f>
        <v>6.0488033232984</v>
      </c>
      <c r="D150" s="15" t="n">
        <f aca="false">Conso_chauff_syst_energie!E33</f>
        <v>8.1581278332185</v>
      </c>
      <c r="E150" s="15" t="n">
        <f aca="false">Conso_chauff_syst_energie!F33</f>
        <v>10.3305119093928</v>
      </c>
      <c r="F150" s="15" t="n">
        <f aca="false">Conso_chauff_syst_energie!G33</f>
        <v>12.5127307115259</v>
      </c>
      <c r="G150" s="15" t="n">
        <f aca="false">Conso_chauff_syst_energie!H33</f>
        <v>14.9235816863094</v>
      </c>
      <c r="H150" s="15" t="n">
        <f aca="false">Conso_chauff_syst_energie!I33</f>
        <v>15.8470928929913</v>
      </c>
    </row>
    <row r="155" customFormat="false" ht="12.8" hidden="false" customHeight="false" outlineLevel="0" collapsed="false">
      <c r="A155" s="53" t="s">
        <v>140</v>
      </c>
      <c r="C155" s="0" t="n">
        <f aca="false">RDT_ECS!F46</f>
        <v>2009</v>
      </c>
      <c r="D155" s="0" t="n">
        <f aca="false">RDT_ECS!G46</f>
        <v>2015</v>
      </c>
      <c r="E155" s="0" t="n">
        <f aca="false">RDT_ECS!H46</f>
        <v>2020</v>
      </c>
      <c r="F155" s="0" t="n">
        <f aca="false">RDT_ECS!I46</f>
        <v>2025</v>
      </c>
      <c r="G155" s="0" t="n">
        <f aca="false">RDT_ECS!J46</f>
        <v>2030</v>
      </c>
      <c r="H155" s="0" t="n">
        <f aca="false">RDT_ECS!K46</f>
        <v>2050</v>
      </c>
    </row>
    <row r="156" customFormat="false" ht="12.8" hidden="false" customHeight="false" outlineLevel="0" collapsed="false">
      <c r="B156" s="0" t="str">
        <f aca="false">RDT_ECS!E47</f>
        <v>CONSO CET</v>
      </c>
      <c r="C156" s="15" t="n">
        <f aca="false">RDT_ECS!F47</f>
        <v>0.361258847381346</v>
      </c>
      <c r="D156" s="15" t="n">
        <f aca="false">RDT_ECS!G47</f>
        <v>0.877031647099979</v>
      </c>
      <c r="E156" s="15" t="n">
        <f aca="false">RDT_ECS!H47</f>
        <v>1.57709951200891</v>
      </c>
      <c r="F156" s="15" t="n">
        <f aca="false">RDT_ECS!I47</f>
        <v>2.5279996030796</v>
      </c>
      <c r="G156" s="15" t="n">
        <f aca="false">RDT_ECS!J47</f>
        <v>3.0641494469754</v>
      </c>
      <c r="H156" s="15" t="n">
        <f aca="false">RDT_ECS!K47</f>
        <v>3.0641494469754</v>
      </c>
    </row>
    <row r="157" customFormat="false" ht="12.8" hidden="false" customHeight="false" outlineLevel="0" collapsed="false">
      <c r="B157" s="0" t="str">
        <f aca="false">RDT_ECS!E48</f>
        <v>CONSO ECS classique</v>
      </c>
      <c r="C157" s="15" t="n">
        <f aca="false">RDT_ECS!F48</f>
        <v>5.65972194230775</v>
      </c>
      <c r="D157" s="15" t="n">
        <f aca="false">RDT_ECS!G48</f>
        <v>5.61949907215912</v>
      </c>
      <c r="E157" s="15" t="n">
        <f aca="false">RDT_ECS!H48</f>
        <v>4.99414845469489</v>
      </c>
      <c r="F157" s="15" t="n">
        <f aca="false">RDT_ECS!I48</f>
        <v>3.7919994046194</v>
      </c>
      <c r="G157" s="15" t="n">
        <f aca="false">RDT_ECS!J48</f>
        <v>3.0641494469754</v>
      </c>
      <c r="H157" s="15" t="n">
        <f aca="false">RDT_ECS!K48</f>
        <v>0.14973725617294</v>
      </c>
    </row>
    <row r="159" customFormat="false" ht="12.8" hidden="false" customHeight="false" outlineLevel="0" collapsed="false">
      <c r="B159" s="0" t="str">
        <f aca="false">RDT_ECS!E50</f>
        <v>Chaleur environnement</v>
      </c>
      <c r="C159" s="15" t="n">
        <f aca="false">RDT_ECS!F50</f>
        <v>0.541888271072019</v>
      </c>
      <c r="D159" s="15" t="n">
        <f aca="false">RDT_ECS!G50</f>
        <v>1.31554747064997</v>
      </c>
      <c r="E159" s="15" t="n">
        <f aca="false">RDT_ECS!H50</f>
        <v>2.36564926801337</v>
      </c>
      <c r="F159" s="15" t="n">
        <f aca="false">RDT_ECS!I50</f>
        <v>3.7919994046194</v>
      </c>
      <c r="G159" s="15" t="n">
        <f aca="false">RDT_ECS!J50</f>
        <v>4.5962241704631</v>
      </c>
      <c r="H159" s="15" t="n">
        <f aca="false">RDT_ECS!K50</f>
        <v>4.5962241704631</v>
      </c>
    </row>
    <row r="162" customFormat="false" ht="12.8" hidden="false" customHeight="false" outlineLevel="0" collapsed="false">
      <c r="A162" s="52" t="s">
        <v>21</v>
      </c>
      <c r="C162" s="0" t="str">
        <f aca="false">RDT_CLIM!B10</f>
        <v>2009</v>
      </c>
      <c r="D162" s="0" t="str">
        <f aca="false">RDT_CLIM!C10</f>
        <v>2015</v>
      </c>
      <c r="E162" s="0" t="str">
        <f aca="false">RDT_CLIM!D10</f>
        <v>2020</v>
      </c>
      <c r="F162" s="0" t="str">
        <f aca="false">RDT_CLIM!E10</f>
        <v>2025</v>
      </c>
      <c r="G162" s="0" t="str">
        <f aca="false">RDT_CLIM!F10</f>
        <v>2030</v>
      </c>
      <c r="H162" s="0" t="str">
        <f aca="false">RDT_CLIM!G10</f>
        <v>2050</v>
      </c>
    </row>
    <row r="163" customFormat="false" ht="12.8" hidden="false" customHeight="false" outlineLevel="0" collapsed="false">
      <c r="B163" s="0" t="str">
        <f aca="false">RDT_CLIM!A11</f>
        <v>Conso climatisation PAC/DRV/Rooftop</v>
      </c>
      <c r="C163" s="0" t="n">
        <f aca="false">RDT_CLIM!B11</f>
        <v>5.4238186881371</v>
      </c>
      <c r="D163" s="0" t="n">
        <f aca="false">RDT_CLIM!C11</f>
        <v>5.4238186881371</v>
      </c>
      <c r="E163" s="0" t="n">
        <f aca="false">RDT_CLIM!D11</f>
        <v>6.147951032054</v>
      </c>
      <c r="F163" s="0" t="n">
        <f aca="false">RDT_CLIM!E11</f>
        <v>6.0230248517997</v>
      </c>
      <c r="G163" s="0" t="n">
        <f aca="false">RDT_CLIM!F11</f>
        <v>6.13193533118</v>
      </c>
      <c r="H163" s="0" t="n">
        <f aca="false">RDT_CLIM!G11</f>
        <v>6.5290181517769</v>
      </c>
    </row>
    <row r="164" customFormat="false" ht="12.8" hidden="false" customHeight="false" outlineLevel="0" collapsed="false">
      <c r="B164" s="0" t="str">
        <f aca="false">RDT_CLIM!A12</f>
        <v>RDT climatisation</v>
      </c>
      <c r="C164" s="0" t="n">
        <f aca="false">RDT_CLIM!B12</f>
        <v>3.05790913979661</v>
      </c>
      <c r="D164" s="0" t="n">
        <f aca="false">RDT_CLIM!C12</f>
        <v>3.20209398106522</v>
      </c>
      <c r="E164" s="0" t="n">
        <f aca="false">RDT_CLIM!D12</f>
        <v>3.47485786380622</v>
      </c>
      <c r="F164" s="0" t="n">
        <f aca="false">RDT_CLIM!E12</f>
        <v>3.47485786380622</v>
      </c>
      <c r="G164" s="0" t="n">
        <f aca="false">RDT_CLIM!F12</f>
        <v>4.08586070285384</v>
      </c>
      <c r="H164" s="0" t="n">
        <f aca="false">RDT_CLIM!G12</f>
        <v>4.70759173073605</v>
      </c>
    </row>
    <row r="165" customFormat="false" ht="12.8" hidden="false" customHeight="false" outlineLevel="0" collapsed="false">
      <c r="B165" s="0" t="str">
        <f aca="false">RDT_CLIM!A13</f>
        <v>Chaleur environnement</v>
      </c>
      <c r="C165" s="0" t="n">
        <f aca="false">RDT_CLIM!B13</f>
        <v>11.161726050917</v>
      </c>
      <c r="D165" s="0" t="n">
        <f aca="false">RDT_CLIM!C13</f>
        <v>11.9437584875358</v>
      </c>
      <c r="E165" s="0" t="n">
        <f aca="false">RDT_CLIM!D13</f>
        <v>15.2153049579744</v>
      </c>
      <c r="F165" s="0" t="n">
        <f aca="false">RDT_CLIM!E13</f>
        <v>14.9061304183768</v>
      </c>
      <c r="G165" s="0" t="n">
        <f aca="false">RDT_CLIM!F13</f>
        <v>18.9222982709294</v>
      </c>
      <c r="H165" s="0" t="n">
        <f aca="false">RDT_CLIM!G13</f>
        <v>24.2069337093536</v>
      </c>
    </row>
    <row r="167" customFormat="false" ht="12.8" hidden="false" customHeight="false" outlineLevel="0" collapsed="false">
      <c r="B167" s="0" t="s">
        <v>141</v>
      </c>
      <c r="C167" s="0" t="n">
        <f aca="false">C150+C159+C165</f>
        <v>17.7524176452874</v>
      </c>
      <c r="D167" s="0" t="n">
        <f aca="false">D150+D159+D165</f>
        <v>21.4174337914042</v>
      </c>
      <c r="E167" s="0" t="n">
        <f aca="false">E150+E159+E165</f>
        <v>27.9114661353806</v>
      </c>
      <c r="F167" s="0" t="n">
        <f aca="false">F150+F159+F165</f>
        <v>31.2108605345221</v>
      </c>
      <c r="G167" s="0" t="n">
        <f aca="false">G150+G159+G165</f>
        <v>38.4421041277019</v>
      </c>
      <c r="H167" s="0" t="n">
        <f aca="false">H150+H159+H165</f>
        <v>44.650250772808</v>
      </c>
    </row>
    <row r="169" customFormat="false" ht="12.8" hidden="false" customHeight="false" outlineLevel="0" collapsed="false">
      <c r="B169" s="0" t="s">
        <v>119</v>
      </c>
      <c r="C169" s="0" t="n">
        <f aca="false">$C167+$C141</f>
        <v>242.966148500817</v>
      </c>
      <c r="D169" s="0" t="n">
        <f aca="false">$D167+$D141</f>
        <v>245.567056566905</v>
      </c>
      <c r="E169" s="0" t="n">
        <f aca="false">$E167+$E141</f>
        <v>239.856937371089</v>
      </c>
      <c r="F169" s="0" t="n">
        <f aca="false">$F167+$F141</f>
        <v>232.767010761879</v>
      </c>
      <c r="G169" s="0" t="n">
        <f aca="false">$G167+$G141</f>
        <v>230.111982558122</v>
      </c>
      <c r="H169" s="0" t="n">
        <f aca="false">$H167+$H141</f>
        <v>220.434778110286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2018-06-13T13:05:24Z</dcterms:modified>
  <cp:revision>40</cp:revision>
</cp:coreProperties>
</file>