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<sst xmlns="http://schemas.openxmlformats.org/spreadsheetml/2006/main" count="2715" uniqueCount="144">
  <si>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</si>
  <si>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</si>
  <si>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</si>
  <si>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</si>
  <si>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</si>
  <si>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</si>
  <si>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</si>
  <si>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</si>
  <si>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</si>
  <si>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</si>
  <si>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</si>
  <si>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S4 AMS var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</si>
  <si>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</si>
  <si>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</si>
  <si>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</si>
  <si>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</si>
  <si>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</si>
  <si>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</si>
  <si>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</si>
  <si>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</si>
  <si>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</si>
  <si>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</si>
  <si>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</si>
  <si>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</si>
  <si>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</si>
  <si>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</si>
  <si>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</si>
  <si>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</si>
  <si>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</si>
  <si>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</si>
  <si>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</si>
  <si>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</si>
  <si>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</si>
  <si>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</si>
  <si>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</si>
  <si>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</si>
  <si>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</si>
  <si>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</si>
  <si>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</si>
  <si>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</si>
  <si>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</si>
  <si>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</si>
  <si>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</si>
  <si>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</si>
  <si>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</si>
  <si>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</si>
  <si>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</si>
  <si>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</si>
  <si>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</si>
  <si>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</si>
  <si>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</si>
  <si>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</si>
  <si>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</si>
  <si>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</si>
  <si>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</si>
  <si>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</si>
  <si>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</si>
  <si>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</si>
  <si>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</si>
  <si>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</si>
  <si>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</si>
  <si>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AMS3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</si>
  <si>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</si>
  <si>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</si>
  <si>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</si>
  <si>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</si>
  <si>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</si>
  <si>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</si>
  <si>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</si>
  <si>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</si>
  <si>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</si>
  <si>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</si>
  <si>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</si>
  <si>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</si>
  <si>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</si>
  <si>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</si>
  <si>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</si>
  <si>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</si>
  <si>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</si>
  <si>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</si>
  <si>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</si>
  <si>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</si>
  <si>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</si>
  <si>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</si>
  <si>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</si>
  <si>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</si>
  <si>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</si>
  <si>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</si>
  <si>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</si>
  <si>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</si>
  <si>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</si>
  <si>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</si>
  <si>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</si>
  <si>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</si>
  <si>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</si>
  <si>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</si>
  <si>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</si>
  <si>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</si>
  <si>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</si>
  <si>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</si>
  <si>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</si>
  <si>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</si>
  <si>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</si>
  <si>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</si>
  <si>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</si>
  <si>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</si>
  <si>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</si>
  <si>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</si>
  <si>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</si>
  <si>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</si>
  <si>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</si>
  <si>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</si>
  <si>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</si>
  <si>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</si>
  <si>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</si>
  <si>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</si>
  <si>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</si>
  <si>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</si>
  <si>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</si>
  <si>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</si>
  <si>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</si>
  <si>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</si>
  <si>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</si>
  <si>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</si>
  <si>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</si>
  <si>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</si>
  <si>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</si>
  <si>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TOTAL AMS ancien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</si>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</sst>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Header" xfId="28" builtinId="54" customBuiltin="true"/>
    <cellStyle name="Excel Built-in Excel Built-in Excel Built-in Excel Built-in XLConnect.String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1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32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3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41</xdr:row>
      <xdr:rowOff>159840</xdr:rowOff>
    </xdr:to>
    <xdr:sp>
      <xdr:nvSpPr>
        <xdr:cNvPr id="0" name="Line 1"/>
        <xdr:cNvSpPr/>
      </xdr:nvSpPr>
      <xdr:spPr>
        <a:xfrm>
          <a:off x="8733600" y="871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43</xdr:row>
      <xdr:rowOff>161280</xdr:rowOff>
    </xdr:to>
    <xdr:sp>
      <xdr:nvSpPr>
        <xdr:cNvPr id="1" name="Line 1"/>
        <xdr:cNvSpPr/>
      </xdr:nvSpPr>
      <xdr:spPr>
        <a:xfrm>
          <a:off x="8733600" y="871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39</xdr:row>
      <xdr:rowOff>158760</xdr:rowOff>
    </xdr:to>
    <xdr:sp>
      <xdr:nvSpPr>
        <xdr:cNvPr id="2" name="Line 1"/>
        <xdr:cNvSpPr/>
      </xdr:nvSpPr>
      <xdr:spPr>
        <a:xfrm>
          <a:off x="8733600" y="871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37</xdr:row>
      <xdr:rowOff>123120</xdr:rowOff>
    </xdr:from>
    <xdr:to>
      <xdr:col>9</xdr:col>
      <xdr:colOff>44280</xdr:colOff>
      <xdr:row>39</xdr:row>
      <xdr:rowOff>158760</xdr:rowOff>
    </xdr:to>
    <xdr:sp>
      <xdr:nvSpPr>
        <xdr:cNvPr id="3" name="Line 1"/>
        <xdr:cNvSpPr/>
      </xdr:nvSpPr>
      <xdr:spPr>
        <a:xfrm flipV="1">
          <a:off x="8733600" y="835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159840</xdr:rowOff>
    </xdr:from>
    <xdr:to>
      <xdr:col>28</xdr:col>
      <xdr:colOff>500760</xdr:colOff>
      <xdr:row>41</xdr:row>
      <xdr:rowOff>159840</xdr:rowOff>
    </xdr:to>
    <xdr:sp>
      <xdr:nvSpPr>
        <xdr:cNvPr id="4" name="Line 1"/>
        <xdr:cNvSpPr/>
      </xdr:nvSpPr>
      <xdr:spPr>
        <a:xfrm>
          <a:off x="8733600" y="903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123840</xdr:rowOff>
    </xdr:from>
    <xdr:to>
      <xdr:col>9</xdr:col>
      <xdr:colOff>44280</xdr:colOff>
      <xdr:row>41</xdr:row>
      <xdr:rowOff>159840</xdr:rowOff>
    </xdr:to>
    <xdr:sp>
      <xdr:nvSpPr>
        <xdr:cNvPr id="5" name="Line 1"/>
        <xdr:cNvSpPr/>
      </xdr:nvSpPr>
      <xdr:spPr>
        <a:xfrm flipV="1">
          <a:off x="8733600" y="867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124920</xdr:rowOff>
    </xdr:from>
    <xdr:to>
      <xdr:col>9</xdr:col>
      <xdr:colOff>44280</xdr:colOff>
      <xdr:row>43</xdr:row>
      <xdr:rowOff>161280</xdr:rowOff>
    </xdr:to>
    <xdr:sp>
      <xdr:nvSpPr>
        <xdr:cNvPr id="6" name="Line 1"/>
        <xdr:cNvSpPr/>
      </xdr:nvSpPr>
      <xdr:spPr>
        <a:xfrm flipV="1">
          <a:off x="8733600" y="900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43</xdr:row>
      <xdr:rowOff>161280</xdr:rowOff>
    </xdr:to>
    <xdr:sp>
      <xdr:nvSpPr>
        <xdr:cNvPr id="7" name="Line 1"/>
        <xdr:cNvSpPr/>
      </xdr:nvSpPr>
      <xdr:spPr>
        <a:xfrm flipH="1">
          <a:off x="8733600" y="871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4" activeCellId="1" sqref="L48:M58 B64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8.8789880604736</v>
      </c>
      <c r="F2" s="3" t="n">
        <v>10.6077642559793</v>
      </c>
      <c r="G2" s="3" t="n">
        <v>11.4793846492989</v>
      </c>
      <c r="H2" s="3" t="n">
        <v>12.1455950373676</v>
      </c>
      <c r="I2" s="3" t="n">
        <v>12.9908085585659</v>
      </c>
      <c r="K2" s="4" t="s">
        <v>12</v>
      </c>
      <c r="L2" s="0" t="n">
        <f aca="false">SUMIFS(I$2:I$56,B$2:B$56,$K$2)/SUMIFS(E$2:E$56,B$2:B$56,$K$2)</f>
        <v>0.936581969499952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2.5572920251163</v>
      </c>
      <c r="F3" s="3" t="n">
        <v>2.2363985990351</v>
      </c>
      <c r="G3" s="3" t="n">
        <v>1.91184625231</v>
      </c>
      <c r="H3" s="3" t="n">
        <v>1.6393652067304</v>
      </c>
      <c r="I3" s="3" t="n">
        <v>0.9524223951909</v>
      </c>
      <c r="K3" s="4" t="s">
        <v>15</v>
      </c>
      <c r="L3" s="0" t="n">
        <f aca="false">SUMIFS(I$2:I$56,B$2:B$56,$K$3)/SUMIFS(E$2:E$56,B$2:B$56,$K$3)</f>
        <v>0.753313375753116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3.4061091497033</v>
      </c>
      <c r="F4" s="3" t="n">
        <v>2.6453679829844</v>
      </c>
      <c r="G4" s="3" t="n">
        <v>2.0369178156233</v>
      </c>
      <c r="H4" s="3" t="n">
        <v>1.576221658947</v>
      </c>
      <c r="I4" s="3" t="n">
        <v>0.7014762317492</v>
      </c>
      <c r="K4" s="4" t="s">
        <v>17</v>
      </c>
      <c r="L4" s="0" t="n">
        <f aca="false">SUMIFS(I$2:I$56,B$2:B$56,$K$4)/SUMIFS(E$2:E$56,B$2:B$56,$K$4)</f>
        <v>0.768172652437615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SUMIFS($I2:$I56,$B2:$B56,K$5)/SUMIFS($E2:$E56,$B2:$B56,K$5)</f>
        <v>0.364273848138237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1.2866889015725</v>
      </c>
      <c r="F6" s="3" t="n">
        <v>1.125168034439</v>
      </c>
      <c r="G6" s="3" t="n">
        <v>0.9592320896529</v>
      </c>
      <c r="H6" s="3" t="n">
        <v>0.8198808160996</v>
      </c>
      <c r="I6" s="3" t="n">
        <v>0.4614965821383</v>
      </c>
      <c r="K6" s="4" t="s">
        <v>21</v>
      </c>
      <c r="L6" s="0" t="n">
        <f aca="false">SUMIFS(I$2:I$56,B$2:B$56,$K$6)/SUMIFS(E$2:E$56,B$2:B$56,$K$6)</f>
        <v>1.07624502084351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5.6506407466971</v>
      </c>
      <c r="F7" s="3" t="n">
        <v>5.7025886903827</v>
      </c>
      <c r="G7" s="3" t="n">
        <v>5.7166036200694</v>
      </c>
      <c r="H7" s="3" t="n">
        <v>5.6576341729758</v>
      </c>
      <c r="I7" s="3" t="n">
        <v>4.2567032560625</v>
      </c>
      <c r="K7" s="4" t="s">
        <v>22</v>
      </c>
      <c r="L7" s="0" t="n">
        <f aca="false">SUMIFS(I$2:I$56,B$2:B$56,$K$7)/SUMIFS(E$2:E$56,B$2:B$56,$K$7)</f>
        <v>0.946878015329723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SUMIFS(I$2:I$56,B$2:B$56,$K$8)/SUMIFS(E$2:E$56,B$2:B$56,$K$8)</f>
        <v>0.395110267172385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SUMIFS(I$2:I$56,B$2:B$56,$K$9)/SUMIFS(E$2:E$56,B$2:B$56,$K$9)</f>
        <v>0.495125515341987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SUMIFS(I$2:I$56,B$2:B$56,$K$10)/SUMIFS(E$2:E$56,B$2:B$56,$K$10)</f>
        <v>0.720486022878372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SUMIFS(I$2:I$56,B$2:B$56,$K$11)/SUMIFS(E$2:E$56,B$2:B$56,$K$11)</f>
        <v>0.911289173218889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10.5406315247334</v>
      </c>
      <c r="F12" s="3" t="n">
        <v>11.4746890213727</v>
      </c>
      <c r="G12" s="3" t="n">
        <v>10.6625247818816</v>
      </c>
      <c r="H12" s="3" t="n">
        <v>9.9237752855122</v>
      </c>
      <c r="I12" s="3" t="n">
        <v>8.097024876722</v>
      </c>
      <c r="K12" s="4" t="s">
        <v>27</v>
      </c>
      <c r="L12" s="0" t="n">
        <f aca="false">SUMIFS(I$2:I$56,B$2:B$56,$K$12)/SUMIFS(E$2:E$56,B$2:B$56,$K$12)</f>
        <v>1.19831264978435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17.7282887931162</v>
      </c>
      <c r="F17" s="3" t="n">
        <v>15.6725293563959</v>
      </c>
      <c r="G17" s="3" t="n">
        <v>14.4974262493985</v>
      </c>
      <c r="H17" s="3" t="n">
        <v>13.8953192822024</v>
      </c>
      <c r="I17" s="3" t="n">
        <v>13.0501407048638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55.5660723700351</v>
      </c>
      <c r="F18" s="3" t="n">
        <v>52.1468568083262</v>
      </c>
      <c r="G18" s="3" t="n">
        <v>47.0542895734652</v>
      </c>
      <c r="H18" s="3" t="n">
        <v>40.3622632534203</v>
      </c>
      <c r="I18" s="3" t="n">
        <v>8.0778862547821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21.1133291339265</v>
      </c>
      <c r="F19" s="3" t="n">
        <v>14.4580272034283</v>
      </c>
      <c r="G19" s="3" t="n">
        <v>9.0211172615234</v>
      </c>
      <c r="H19" s="3" t="n">
        <v>4.0080676522375</v>
      </c>
      <c r="I19" s="3" t="n">
        <v>0.0071124898402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6.040484129163</v>
      </c>
      <c r="F20" s="3" t="n">
        <v>4.7407325241745</v>
      </c>
      <c r="G20" s="3" t="n">
        <v>3.8379690517716</v>
      </c>
      <c r="H20" s="3" t="n">
        <v>3.4372646291839</v>
      </c>
      <c r="I20" s="3" t="n">
        <v>10.9921546879093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4.8682271956027</v>
      </c>
      <c r="F21" s="3" t="n">
        <v>5.6686201899594</v>
      </c>
      <c r="G21" s="3" t="n">
        <v>6.4391532841871</v>
      </c>
      <c r="H21" s="3" t="n">
        <v>7.3520633981829</v>
      </c>
      <c r="I21" s="3" t="n">
        <v>6.2367167534656</v>
      </c>
      <c r="J21" s="0" t="n">
        <f aca="false">SUM(E17:E21)</f>
        <v>105.316401621844</v>
      </c>
      <c r="K21" s="0" t="n">
        <f aca="false">SUM(I17:I21)</f>
        <v>38.364010890861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5.9124406970123</v>
      </c>
      <c r="F22" s="3" t="n">
        <v>6.1480940452169</v>
      </c>
      <c r="G22" s="3" t="n">
        <v>6.0005931907221</v>
      </c>
      <c r="H22" s="3" t="n">
        <v>6.0857821188364</v>
      </c>
      <c r="I22" s="3" t="n">
        <v>6.363234861192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8.9358471933345</v>
      </c>
      <c r="F27" s="3" t="n">
        <v>10.5272389065718</v>
      </c>
      <c r="G27" s="3" t="n">
        <v>11.2850747964865</v>
      </c>
      <c r="H27" s="3" t="n">
        <v>11.872114662028</v>
      </c>
      <c r="I27" s="3" t="n">
        <v>12.1393418893578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4.1110436072999</v>
      </c>
      <c r="F28" s="3" t="n">
        <v>3.6096072007737</v>
      </c>
      <c r="G28" s="3" t="n">
        <v>3.0165606962353</v>
      </c>
      <c r="H28" s="3" t="n">
        <v>2.5273738800806</v>
      </c>
      <c r="I28" s="3" t="n">
        <v>1.3508574100517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1.4519374615097</v>
      </c>
      <c r="F31" s="3" t="n">
        <v>1.1084109634539</v>
      </c>
      <c r="G31" s="3" t="n">
        <v>0.8214743027396</v>
      </c>
      <c r="H31" s="3" t="n">
        <v>0.6116614015497</v>
      </c>
      <c r="I31" s="3" t="n">
        <v>0.238422430056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24.9404559925486</v>
      </c>
      <c r="F32" s="3" t="n">
        <v>23.395229522244</v>
      </c>
      <c r="G32" s="3" t="n">
        <v>19.3940225458098</v>
      </c>
      <c r="H32" s="3" t="n">
        <v>15.3279983337078</v>
      </c>
      <c r="I32" s="3" t="n">
        <v>9.854230230617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7.9810907201315</v>
      </c>
      <c r="F37" s="3" t="n">
        <v>8.9152432174534</v>
      </c>
      <c r="G37" s="3" t="n">
        <v>8.7625139557382</v>
      </c>
      <c r="H37" s="3" t="n">
        <v>8.2943653998793</v>
      </c>
      <c r="I37" s="3" t="n">
        <v>4.7857319711672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8.0419844516484</v>
      </c>
      <c r="F38" s="3" t="n">
        <v>6.2213177750672</v>
      </c>
      <c r="G38" s="3" t="n">
        <v>4.5518662057964</v>
      </c>
      <c r="H38" s="3" t="n">
        <v>3.6075518200465</v>
      </c>
      <c r="I38" s="3" t="n">
        <v>1.7438759050999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2.3841000509162</v>
      </c>
      <c r="F39" s="3" t="n">
        <v>1.2107576660809</v>
      </c>
      <c r="G39" s="3" t="n">
        <v>0.3086278939448</v>
      </c>
      <c r="H39" s="3" t="n">
        <v>0.1955344879613</v>
      </c>
      <c r="I39" s="3" t="n">
        <v>0.0061569670812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1.2370070267138</v>
      </c>
      <c r="F40" s="3" t="n">
        <v>1.2337164272379</v>
      </c>
      <c r="G40" s="3" t="n">
        <v>1.198450318891</v>
      </c>
      <c r="H40" s="3" t="n">
        <v>1.1409434396183</v>
      </c>
      <c r="I40" s="3" t="n">
        <v>0.8938444704134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2.0656284594299</v>
      </c>
      <c r="F41" s="3" t="n">
        <v>3.0022113239064</v>
      </c>
      <c r="G41" s="3" t="n">
        <v>3.6844441871702</v>
      </c>
      <c r="H41" s="3" t="n">
        <v>3.7695782955915</v>
      </c>
      <c r="I41" s="3" t="n">
        <v>3.3194719014296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7.6079977007964</v>
      </c>
      <c r="F42" s="3" t="n">
        <v>7.3344488785038</v>
      </c>
      <c r="G42" s="3" t="n">
        <v>6.9438432828643</v>
      </c>
      <c r="H42" s="3" t="n">
        <v>6.587298277467</v>
      </c>
      <c r="I42" s="3" t="n">
        <v>5.4814560055146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4.2312853812002</v>
      </c>
      <c r="F47" s="3" t="n">
        <v>4.3512097373012</v>
      </c>
      <c r="G47" s="3" t="n">
        <v>4.2659977126711</v>
      </c>
      <c r="H47" s="3" t="n">
        <v>4.186409983955</v>
      </c>
      <c r="I47" s="3" t="n">
        <v>3.8559245566871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6.9632225722898</v>
      </c>
      <c r="F52" s="3" t="n">
        <v>7.2427330405491</v>
      </c>
      <c r="G52" s="3" t="n">
        <v>7.4411988592239</v>
      </c>
      <c r="H52" s="3" t="n">
        <v>7.6652421277893</v>
      </c>
      <c r="I52" s="3" t="n">
        <v>8.3441176916388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  <row r="6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L48:M58 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9.40420373020925</v>
      </c>
      <c r="E2" s="3" t="n">
        <v>9.57624838108089</v>
      </c>
      <c r="F2" s="3" t="n">
        <v>9.15298225659194</v>
      </c>
      <c r="G2" s="3" t="n">
        <v>8.73959885483412</v>
      </c>
      <c r="H2" s="3" t="n">
        <v>7.67142859865767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6.04268206828028</v>
      </c>
      <c r="E3" s="3" t="n">
        <v>5.52142565633725</v>
      </c>
      <c r="F3" s="3" t="n">
        <v>4.86109739705992</v>
      </c>
      <c r="G3" s="3" t="n">
        <v>4.13899863802905</v>
      </c>
      <c r="H3" s="3" t="n">
        <v>1.04256594713023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2.31328790494807</v>
      </c>
      <c r="E4" s="3" t="n">
        <v>1.57473369324966</v>
      </c>
      <c r="F4" s="3" t="n">
        <v>0.977357091237446</v>
      </c>
      <c r="G4" s="3" t="n">
        <v>0.496975391156131</v>
      </c>
      <c r="H4" s="3" t="n">
        <v>0.06145706695362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0.625751604116664</v>
      </c>
      <c r="E5" s="3" t="n">
        <v>0.513710141995907</v>
      </c>
      <c r="F5" s="3" t="n">
        <v>0.433054116136079</v>
      </c>
      <c r="G5" s="3" t="n">
        <v>0.393655036010507</v>
      </c>
      <c r="H5" s="3" t="n">
        <v>1.02201196546197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0.831683750482786</v>
      </c>
      <c r="E6" s="3" t="n">
        <v>0.937610534115107</v>
      </c>
      <c r="F6" s="3" t="n">
        <v>1.02358588682285</v>
      </c>
      <c r="G6" s="3" t="n">
        <v>1.07937952806739</v>
      </c>
      <c r="H6" s="3" t="n">
        <v>0.881866523395486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0.489353472734752</v>
      </c>
      <c r="E9" s="7" t="n">
        <f aca="false">E2/SUM(E$2:E$6)</f>
        <v>0.528381807878951</v>
      </c>
      <c r="F9" s="7" t="n">
        <f aca="false">F2/SUM(F$2:F$6)</f>
        <v>0.556477355797197</v>
      </c>
      <c r="G9" s="7" t="n">
        <f aca="false">G2/SUM(G$2:G$6)</f>
        <v>0.588580369262444</v>
      </c>
      <c r="H9" s="7" t="n">
        <f aca="false">H2/SUM(H$2:H$6)</f>
        <v>0.718343615720714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0.314434644290631</v>
      </c>
      <c r="E10" s="7" t="n">
        <f aca="false">E3/SUM(E$2:E$6)</f>
        <v>0.304651754452029</v>
      </c>
      <c r="F10" s="7" t="n">
        <f aca="false">F3/SUM(F$2:F$6)</f>
        <v>0.295541993850184</v>
      </c>
      <c r="G10" s="7" t="n">
        <f aca="false">G3/SUM(G$2:G$6)</f>
        <v>0.278746586337929</v>
      </c>
      <c r="H10" s="7" t="n">
        <f aca="false">H3/SUM(H$2:H$6)</f>
        <v>0.0976246578401142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0.120373346026655</v>
      </c>
      <c r="E11" s="7" t="n">
        <f aca="false">E4/SUM(E$2:E$6)</f>
        <v>0.0868879547246286</v>
      </c>
      <c r="F11" s="7" t="n">
        <f aca="false">F4/SUM(F$2:F$6)</f>
        <v>0.0594207521171316</v>
      </c>
      <c r="G11" s="7" t="n">
        <f aca="false">G4/SUM(G$2:G$6)</f>
        <v>0.0334694948932613</v>
      </c>
      <c r="H11" s="7" t="n">
        <f aca="false">H4/SUM(H$2:H$6)</f>
        <v>0.00575476798347288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0.032561366100585</v>
      </c>
      <c r="E12" s="7" t="n">
        <f aca="false">E5/SUM(E$2:E$6)</f>
        <v>0.0283446170934543</v>
      </c>
      <c r="F12" s="7" t="n">
        <f aca="false">F5/SUM(F$2:F$6)</f>
        <v>0.0263285563883772</v>
      </c>
      <c r="G12" s="7" t="n">
        <f aca="false">G5/SUM(G$2:G$6)</f>
        <v>0.0265112427132656</v>
      </c>
      <c r="H12" s="7" t="n">
        <f aca="false">H5/SUM(H$2:H$6)</f>
        <v>0.0957000069984677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0.0432771708473779</v>
      </c>
      <c r="E13" s="7" t="n">
        <f aca="false">E6/SUM(E$2:E$6)</f>
        <v>0.0517338658509367</v>
      </c>
      <c r="F13" s="7" t="n">
        <f aca="false">F6/SUM(F$2:F$6)</f>
        <v>0.0622313418471106</v>
      </c>
      <c r="G13" s="7" t="n">
        <f aca="false">G6/SUM(G$2:G$6)</f>
        <v>0.0726923067930997</v>
      </c>
      <c r="H13" s="7" t="n">
        <f aca="false">H6/SUM(H$2:H$6)</f>
        <v>0.0825769514572311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1" sqref="L48:M58 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0.1741651341354</v>
      </c>
      <c r="G2" s="3" t="n">
        <v>0.154425278307</v>
      </c>
      <c r="H2" s="3" t="n">
        <v>0.1347200144204</v>
      </c>
      <c r="I2" s="3" t="n">
        <v>0.1178274419179</v>
      </c>
      <c r="J2" s="3" t="n">
        <v>0.069519012202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5.288767811991</v>
      </c>
      <c r="G3" s="3" t="n">
        <v>5.507672779198</v>
      </c>
      <c r="H3" s="3" t="n">
        <v>5.509669759116</v>
      </c>
      <c r="I3" s="3" t="n">
        <v>5.513884349895</v>
      </c>
      <c r="J3" s="3" t="n">
        <v>5.269380232622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0.0101882093366</v>
      </c>
      <c r="G5" s="3" t="n">
        <v>0.0090334782248</v>
      </c>
      <c r="H5" s="3" t="n">
        <v>0.0078807717182</v>
      </c>
      <c r="I5" s="3" t="n">
        <v>0.0068925996841</v>
      </c>
      <c r="J5" s="3" t="n">
        <v>0.0040668140366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1.0109680881291</v>
      </c>
      <c r="G8" s="3" t="n">
        <v>0.9385349662495</v>
      </c>
      <c r="H8" s="3" t="n">
        <v>0.8508819684041</v>
      </c>
      <c r="I8" s="3" t="n">
        <v>0.7503406418007</v>
      </c>
      <c r="J8" s="3" t="n">
        <v>0.3566963465491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8.65239463559</v>
      </c>
      <c r="G13" s="3" t="n">
        <v>9.430852315195</v>
      </c>
      <c r="H13" s="3" t="n">
        <v>8.791427310558</v>
      </c>
      <c r="I13" s="3" t="n">
        <v>8.208589711174</v>
      </c>
      <c r="J13" s="3" t="n">
        <v>6.738803950606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0.6887768858163</v>
      </c>
      <c r="G17" s="3" t="n">
        <v>0.5776863189793</v>
      </c>
      <c r="H17" s="3" t="n">
        <v>0.6191476237113</v>
      </c>
      <c r="I17" s="3" t="n">
        <v>0.7417364361778</v>
      </c>
      <c r="J17" s="3" t="n">
        <v>1.3011963210965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6.754350364918</v>
      </c>
      <c r="G18" s="3" t="n">
        <v>6.1252760643448</v>
      </c>
      <c r="H18" s="3" t="n">
        <v>5.7970905624234</v>
      </c>
      <c r="I18" s="3" t="n">
        <v>5.574029464865</v>
      </c>
      <c r="J18" s="3" t="n">
        <v>3.774956619372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3.9829172430498</v>
      </c>
      <c r="G19" s="3" t="n">
        <v>2.6607358241594</v>
      </c>
      <c r="H19" s="3" t="n">
        <v>1.6191342789627</v>
      </c>
      <c r="I19" s="3" t="n">
        <v>0.6930875463155</v>
      </c>
      <c r="J19" s="3" t="n">
        <v>0.0061223199599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16.4002614245499</v>
      </c>
      <c r="G20" s="3" t="n">
        <v>16.4187539579542</v>
      </c>
      <c r="H20" s="3" t="n">
        <v>15.4864801763735</v>
      </c>
      <c r="I20" s="3" t="n">
        <v>13.9109661771852</v>
      </c>
      <c r="J20" s="3" t="n">
        <v>3.1592423312341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2.3677527653428</v>
      </c>
      <c r="G21" s="3" t="n">
        <v>1.6540194083528</v>
      </c>
      <c r="H21" s="3" t="n">
        <v>1.0697349210927</v>
      </c>
      <c r="I21" s="3" t="n">
        <v>0.6712853886648</v>
      </c>
      <c r="J21" s="3" t="n">
        <v>2.7261663032404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2.5848006824639</v>
      </c>
      <c r="H23" s="3" t="n">
        <v>2.5129266615847</v>
      </c>
      <c r="I23" s="3" t="n">
        <v>2.5483011001845</v>
      </c>
      <c r="J23" s="3" t="n">
        <v>2.6792609572941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0.0508356051465</v>
      </c>
      <c r="G27" s="3" t="n">
        <v>0.0373314315294</v>
      </c>
      <c r="H27" s="3" t="n">
        <v>0.0275224151292</v>
      </c>
      <c r="I27" s="3" t="n">
        <v>0.0203964701281</v>
      </c>
      <c r="J27" s="3" t="n">
        <v>0.0070615656778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0.6091698093486</v>
      </c>
      <c r="G28" s="3" t="n">
        <v>0.6759323083207</v>
      </c>
      <c r="H28" s="3" t="n">
        <v>0.7056718916723</v>
      </c>
      <c r="I28" s="3" t="n">
        <v>0.727326577089</v>
      </c>
      <c r="J28" s="3" t="n">
        <v>0.7006959160722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0.2264010332711</v>
      </c>
      <c r="G30" s="3" t="n">
        <v>0.1880746439567</v>
      </c>
      <c r="H30" s="3" t="n">
        <v>0.154364419073</v>
      </c>
      <c r="I30" s="3" t="n">
        <v>0.1270844506656</v>
      </c>
      <c r="J30" s="3" t="n">
        <v>0.0591841088547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4.3627613135497</v>
      </c>
      <c r="G33" s="3" t="n">
        <v>4.1072816890886</v>
      </c>
      <c r="H33" s="3" t="n">
        <v>3.4277879232909</v>
      </c>
      <c r="I33" s="3" t="n">
        <v>2.7116080172746</v>
      </c>
      <c r="J33" s="3" t="n">
        <v>1.7984628119782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0.1059615881544</v>
      </c>
      <c r="G37" s="3" t="n">
        <v>0.1575401762887</v>
      </c>
      <c r="H37" s="3" t="n">
        <v>0.193707721088</v>
      </c>
      <c r="I37" s="3" t="n">
        <v>0.1976848598729</v>
      </c>
      <c r="J37" s="3" t="n">
        <v>0.1623582327295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0.7225563044122</v>
      </c>
      <c r="G38" s="3" t="n">
        <v>0.7527858482887</v>
      </c>
      <c r="H38" s="3" t="n">
        <v>0.7098828692779</v>
      </c>
      <c r="I38" s="3" t="n">
        <v>0.6621090408208</v>
      </c>
      <c r="J38" s="3" t="n">
        <v>0.3726321895497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0.152194417006</v>
      </c>
      <c r="G39" s="3" t="n">
        <v>0.0766727656282</v>
      </c>
      <c r="H39" s="3" t="n">
        <v>0.0191456473214</v>
      </c>
      <c r="I39" s="3" t="n">
        <v>0.0118287990493</v>
      </c>
      <c r="J39" s="3" t="n">
        <v>0.0003143075214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0.4528767789197</v>
      </c>
      <c r="G40" s="3" t="n">
        <v>0.3556480114784</v>
      </c>
      <c r="H40" s="3" t="n">
        <v>0.271361260041</v>
      </c>
      <c r="I40" s="3" t="n">
        <v>0.2183342787282</v>
      </c>
      <c r="J40" s="3" t="n">
        <v>0.12880109266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0.1293351628242</v>
      </c>
      <c r="G41" s="3" t="n">
        <v>0.1282515596676</v>
      </c>
      <c r="H41" s="3" t="n">
        <v>0.1241601985844</v>
      </c>
      <c r="I41" s="3" t="n">
        <v>0.1178139178176</v>
      </c>
      <c r="J41" s="3" t="n">
        <v>0.0927040104903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0.1361684649815</v>
      </c>
      <c r="G43" s="3" t="n">
        <v>0.1344206772523</v>
      </c>
      <c r="H43" s="3" t="n">
        <v>0.13233142665</v>
      </c>
      <c r="I43" s="3" t="n">
        <v>0.1304040533301</v>
      </c>
      <c r="J43" s="3" t="n">
        <v>0.1195154547457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0.115911409773</v>
      </c>
      <c r="G48" s="3" t="n">
        <v>0.1201049625731</v>
      </c>
      <c r="H48" s="3" t="n">
        <v>0.1197054981413</v>
      </c>
      <c r="I48" s="3" t="n">
        <v>0.1194160814361</v>
      </c>
      <c r="J48" s="3" t="n">
        <v>0.1131549926223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0.8914407718202</v>
      </c>
      <c r="G53" s="3" t="n">
        <v>0.9315066652624</v>
      </c>
      <c r="H53" s="3" t="n">
        <v>0.9681181355254</v>
      </c>
      <c r="I53" s="3" t="n">
        <v>1.0080044935586</v>
      </c>
      <c r="J53" s="3" t="n">
        <v>1.0928958289648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0.0511279056828</v>
      </c>
      <c r="G57" s="3" t="n">
        <v>0.0453004981146</v>
      </c>
      <c r="H57" s="3" t="n">
        <v>0.0385055198442</v>
      </c>
      <c r="I57" s="3" t="n">
        <v>0.0327941753608</v>
      </c>
      <c r="J57" s="3" t="n">
        <v>0.0183054536886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0.1627104032245</v>
      </c>
      <c r="G58" s="3" t="n">
        <v>0.2288837664317</v>
      </c>
      <c r="H58" s="3" t="n">
        <v>0.2678999038161</v>
      </c>
      <c r="I58" s="3" t="n">
        <v>0.2977595819258</v>
      </c>
      <c r="J58" s="3" t="n">
        <v>0.3493019775027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0.1023980837288</v>
      </c>
      <c r="G59" s="3" t="n">
        <v>0.0800942904993</v>
      </c>
      <c r="H59" s="3" t="n">
        <v>0.0609274703551</v>
      </c>
      <c r="I59" s="3" t="n">
        <v>0.0465191267293</v>
      </c>
      <c r="J59" s="3" t="n">
        <v>0.0189348554922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0.1822514063509</v>
      </c>
      <c r="G60" s="3" t="n">
        <v>0.1614779199779</v>
      </c>
      <c r="H60" s="3" t="n">
        <v>0.1372564538203</v>
      </c>
      <c r="I60" s="3" t="n">
        <v>0.1168980253293</v>
      </c>
      <c r="J60" s="3" t="n">
        <v>0.0652367331191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0.8092966580299</v>
      </c>
      <c r="G63" s="3" t="n">
        <v>0.9767151726226</v>
      </c>
      <c r="H63" s="3" t="n">
        <v>1.1248271779186</v>
      </c>
      <c r="I63" s="3" t="n">
        <v>1.2427922145488</v>
      </c>
      <c r="J63" s="3" t="n">
        <v>1.097251762888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0.2118973659911</v>
      </c>
      <c r="G68" s="3" t="n">
        <v>0.230665647257</v>
      </c>
      <c r="H68" s="3" t="n">
        <v>0.2110164831408</v>
      </c>
      <c r="I68" s="3" t="n">
        <v>0.1932486446052</v>
      </c>
      <c r="J68" s="3" t="n">
        <v>0.1524841236365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0.2204899803408</v>
      </c>
      <c r="G72" s="3" t="n">
        <v>0.1603035745422</v>
      </c>
      <c r="H72" s="3" t="n">
        <v>0.1070583183686</v>
      </c>
      <c r="I72" s="3" t="n">
        <v>0.0589599313119</v>
      </c>
      <c r="J72" s="3" t="n">
        <v>0.0283224932973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2.089561526458</v>
      </c>
      <c r="G73" s="3" t="n">
        <v>2.2158905168566</v>
      </c>
      <c r="H73" s="3" t="n">
        <v>2.3393527699824</v>
      </c>
      <c r="I73" s="3" t="n">
        <v>2.4582793194585</v>
      </c>
      <c r="J73" s="3" t="n">
        <v>2.1539728684181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1.9231436795095</v>
      </c>
      <c r="G74" s="3" t="n">
        <v>1.3158980414527</v>
      </c>
      <c r="H74" s="3" t="n">
        <v>0.8074105408051</v>
      </c>
      <c r="I74" s="3" t="n">
        <v>0.3407826490909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2.9667612477345</v>
      </c>
      <c r="G75" s="3" t="n">
        <v>2.0772386740423</v>
      </c>
      <c r="H75" s="3" t="n">
        <v>1.3103636989416</v>
      </c>
      <c r="I75" s="3" t="n">
        <v>0.6231658672366</v>
      </c>
      <c r="J75" s="3" t="n">
        <v>0.019433387238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0.5420923827754</v>
      </c>
      <c r="G76" s="3" t="n">
        <v>0.3829323942296</v>
      </c>
      <c r="H76" s="3" t="n">
        <v>0.2414883089468</v>
      </c>
      <c r="I76" s="3" t="n">
        <v>0.108912413403</v>
      </c>
      <c r="J76" s="3" t="n">
        <v>0.0139580043986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0.6056850197788</v>
      </c>
      <c r="H78" s="3" t="n">
        <v>0.5817084413633</v>
      </c>
      <c r="I78" s="3" t="n">
        <v>0.5792451007414</v>
      </c>
      <c r="J78" s="3" t="n">
        <v>0.5989415355893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0.6972940580221</v>
      </c>
      <c r="G82" s="3" t="n">
        <v>0.5107622666546</v>
      </c>
      <c r="H82" s="3" t="n">
        <v>0.3669885666529</v>
      </c>
      <c r="I82" s="3" t="n">
        <v>0.2646260257941</v>
      </c>
      <c r="J82" s="3" t="n">
        <v>0.0844826304325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4.1488545501287</v>
      </c>
      <c r="G83" s="3" t="n">
        <v>4.7229089250875</v>
      </c>
      <c r="H83" s="3" t="n">
        <v>4.95953321528</v>
      </c>
      <c r="I83" s="3" t="n">
        <v>5.1068407930359</v>
      </c>
      <c r="J83" s="3" t="n">
        <v>4.8663762354178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1.7294214552786</v>
      </c>
      <c r="G85" s="3" t="n">
        <v>1.4327434367078</v>
      </c>
      <c r="H85" s="3" t="n">
        <v>1.153132511295</v>
      </c>
      <c r="I85" s="3" t="n">
        <v>0.9299130402776</v>
      </c>
      <c r="J85" s="3" t="n">
        <v>0.4098177549582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1.5701270046028</v>
      </c>
      <c r="G88" s="3" t="n">
        <v>1.4833762492005</v>
      </c>
      <c r="H88" s="3" t="n">
        <v>1.2314134606155</v>
      </c>
      <c r="I88" s="3" t="n">
        <v>0.975648693324</v>
      </c>
      <c r="J88" s="3" t="n">
        <v>0.6247049370141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0.4913758331445</v>
      </c>
      <c r="H92" s="3" t="n">
        <v>0.5722641946987</v>
      </c>
      <c r="I92" s="3" t="n">
        <v>0.5737653995648</v>
      </c>
      <c r="J92" s="3" t="n">
        <v>0.4990864593654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1.1513858162427</v>
      </c>
      <c r="H93" s="3" t="n">
        <v>1.1229192157478</v>
      </c>
      <c r="I93" s="3" t="n">
        <v>1.0562702490446</v>
      </c>
      <c r="J93" s="3" t="n">
        <v>0.5976219110247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0.1751923824672</v>
      </c>
      <c r="H94" s="3" t="n">
        <v>0.0446270380162</v>
      </c>
      <c r="I94" s="3" t="n">
        <v>0.028415955405</v>
      </c>
      <c r="J94" s="3" t="n">
        <v>0.0009655087475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0.7454684810005</v>
      </c>
      <c r="H95" s="3" t="n">
        <v>0.536138611031</v>
      </c>
      <c r="I95" s="3" t="n">
        <v>0.4136208035679</v>
      </c>
      <c r="J95" s="3" t="n">
        <v>0.1290798360708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0.2167900373503</v>
      </c>
      <c r="H96" s="3" t="n">
        <v>0.2087440827835</v>
      </c>
      <c r="I96" s="3" t="n">
        <v>0.1971481994306</v>
      </c>
      <c r="J96" s="3" t="n">
        <v>0.1507879012496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0.9448742976829</v>
      </c>
      <c r="G98" s="3" t="n">
        <v>0.9304478631153</v>
      </c>
      <c r="H98" s="3" t="n">
        <v>0.9030506740673</v>
      </c>
      <c r="I98" s="3" t="n">
        <v>0.876962138512</v>
      </c>
      <c r="J98" s="3" t="n">
        <v>0.7792564959371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0.1325148484803</v>
      </c>
      <c r="G103" s="3" t="n">
        <v>0.1371054488157</v>
      </c>
      <c r="H103" s="3" t="n">
        <v>0.1341368414225</v>
      </c>
      <c r="I103" s="3" t="n">
        <v>0.1313141066243</v>
      </c>
      <c r="J103" s="3" t="n">
        <v>0.1200980664403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0.6938884388908</v>
      </c>
      <c r="G108" s="3" t="n">
        <v>0.7218710800682</v>
      </c>
      <c r="H108" s="3" t="n">
        <v>0.7321972752659</v>
      </c>
      <c r="I108" s="3" t="n">
        <v>0.7435736279172</v>
      </c>
      <c r="J108" s="3" t="n">
        <v>0.7773915337589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0.6887452653502</v>
      </c>
      <c r="G112" s="3" t="n">
        <v>0.5936310044922</v>
      </c>
      <c r="H112" s="3" t="n">
        <v>0.5013485816321</v>
      </c>
      <c r="I112" s="3" t="n">
        <v>0.4244523577006</v>
      </c>
      <c r="J112" s="3" t="n">
        <v>0.2297713475026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1.3855935131079</v>
      </c>
      <c r="G113" s="3" t="n">
        <v>2.1381216483681</v>
      </c>
      <c r="H113" s="3" t="n">
        <v>2.5822153662106</v>
      </c>
      <c r="I113" s="3" t="n">
        <v>2.9119124535059</v>
      </c>
      <c r="J113" s="3" t="n">
        <v>3.4156635528308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1.4907333546744</v>
      </c>
      <c r="G114" s="3" t="n">
        <v>1.1289177522204</v>
      </c>
      <c r="H114" s="3" t="n">
        <v>0.8541087006948</v>
      </c>
      <c r="I114" s="3" t="n">
        <v>0.6490332447289</v>
      </c>
      <c r="J114" s="3" t="n">
        <v>0.256299397298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1.7140566679445</v>
      </c>
      <c r="G115" s="3" t="n">
        <v>1.4773464521549</v>
      </c>
      <c r="H115" s="3" t="n">
        <v>1.2476826450839</v>
      </c>
      <c r="I115" s="3" t="n">
        <v>1.0563090248303</v>
      </c>
      <c r="J115" s="3" t="n">
        <v>0.5717875210498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1.633836073782</v>
      </c>
      <c r="G118" s="3" t="n">
        <v>1.617611438112</v>
      </c>
      <c r="H118" s="3" t="n">
        <v>1.6156981910211</v>
      </c>
      <c r="I118" s="3" t="n">
        <v>1.6231539652483</v>
      </c>
      <c r="J118" s="3" t="n">
        <v>1.5300161722874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0.6704472124589</v>
      </c>
      <c r="G123" s="3" t="n">
        <v>0.7136034558311</v>
      </c>
      <c r="H123" s="3" t="n">
        <v>0.6484700548665</v>
      </c>
      <c r="I123" s="3" t="n">
        <v>0.590122101214</v>
      </c>
      <c r="J123" s="3" t="n">
        <v>0.4521737310682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1.6021737882623</v>
      </c>
      <c r="G127" s="3" t="n">
        <v>2.5990761833873</v>
      </c>
      <c r="H127" s="3" t="n">
        <v>3.3894832863896</v>
      </c>
      <c r="I127" s="3" t="n">
        <v>4.0381481880485</v>
      </c>
      <c r="J127" s="3" t="n">
        <v>2.3995499654619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4.2299378361239</v>
      </c>
      <c r="G128" s="3" t="n">
        <v>3.4134650073639</v>
      </c>
      <c r="H128" s="3" t="n">
        <v>2.7732455381689</v>
      </c>
      <c r="I128" s="3" t="n">
        <v>2.2362563054741</v>
      </c>
      <c r="J128" s="3" t="n">
        <v>1.886162446723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4.735530368078</v>
      </c>
      <c r="G129" s="3" t="n">
        <v>3.2206136008234</v>
      </c>
      <c r="H129" s="3" t="n">
        <v>1.964974993523</v>
      </c>
      <c r="I129" s="3" t="n">
        <v>0.8259266768337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8.2133163424757</v>
      </c>
      <c r="G130" s="3" t="n">
        <v>6.665003860398</v>
      </c>
      <c r="H130" s="3" t="n">
        <v>4.9890254415951</v>
      </c>
      <c r="I130" s="3" t="n">
        <v>3.3803676923973</v>
      </c>
      <c r="J130" s="3" t="n">
        <v>0.2320718682068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0.3666263959913</v>
      </c>
      <c r="G131" s="3" t="n">
        <v>0.4946246626618</v>
      </c>
      <c r="H131" s="3" t="n">
        <v>0.7579524594207</v>
      </c>
      <c r="I131" s="3" t="n">
        <v>1.0679895000225</v>
      </c>
      <c r="J131" s="3" t="n">
        <v>2.9458816842047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0.9817545710276</v>
      </c>
      <c r="H133" s="3" t="n">
        <v>0.955788655064</v>
      </c>
      <c r="I133" s="3" t="n">
        <v>0.9644164722835</v>
      </c>
      <c r="J133" s="3" t="n">
        <v>0.9954883934156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0.0956751630641</v>
      </c>
      <c r="G137" s="3" t="n">
        <v>0.0684471369928</v>
      </c>
      <c r="H137" s="3" t="n">
        <v>0.0488440336518</v>
      </c>
      <c r="I137" s="3" t="n">
        <v>0.0350007327047</v>
      </c>
      <c r="J137" s="3" t="n">
        <v>0.0108286822311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0.8508716357382</v>
      </c>
      <c r="G138" s="3" t="n">
        <v>0.9117375410976</v>
      </c>
      <c r="H138" s="3" t="n">
        <v>0.9230635655487</v>
      </c>
      <c r="I138" s="3" t="n">
        <v>0.9241007842515</v>
      </c>
      <c r="J138" s="3" t="n">
        <v>0.8205878915612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0.1978950451174</v>
      </c>
      <c r="G140" s="3" t="n">
        <v>0.1605929725504</v>
      </c>
      <c r="H140" s="3" t="n">
        <v>0.1282955024174</v>
      </c>
      <c r="I140" s="3" t="n">
        <v>0.1027368070142</v>
      </c>
      <c r="J140" s="3" t="n">
        <v>0.0438278231971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10.038402448202</v>
      </c>
      <c r="G143" s="3" t="n">
        <v>9.3338376138248</v>
      </c>
      <c r="H143" s="3" t="n">
        <v>7.6812369488941</v>
      </c>
      <c r="I143" s="3" t="n">
        <v>6.0384339884938</v>
      </c>
      <c r="J143" s="3" t="n">
        <v>3.7678016167733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0.2346139055123</v>
      </c>
      <c r="G147" s="3" t="n">
        <v>0.3124916276683</v>
      </c>
      <c r="H147" s="3" t="n">
        <v>0.3702604237704</v>
      </c>
      <c r="I147" s="3" t="n">
        <v>0.377002240152</v>
      </c>
      <c r="J147" s="3" t="n">
        <v>0.3332563442946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1.7196668293158</v>
      </c>
      <c r="G148" s="3" t="n">
        <v>1.7226885168748</v>
      </c>
      <c r="H148" s="3" t="n">
        <v>1.5964330158577</v>
      </c>
      <c r="I148" s="3" t="n">
        <v>1.4716948901781</v>
      </c>
      <c r="J148" s="3" t="n">
        <v>0.8159295956201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0.1652229501435</v>
      </c>
      <c r="H149" s="3" t="n">
        <v>0.0427703740082</v>
      </c>
      <c r="I149" s="3" t="n">
        <v>0.0275092924076</v>
      </c>
      <c r="J149" s="3" t="n">
        <v>0.0009494215563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0.5589916698323</v>
      </c>
      <c r="G150" s="3" t="n">
        <v>0.446232593256</v>
      </c>
      <c r="H150" s="3" t="n">
        <v>0.3429117567269</v>
      </c>
      <c r="I150" s="3" t="n">
        <v>0.2674570244263</v>
      </c>
      <c r="J150" s="3" t="n">
        <v>0.0920509997291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0.117609919943</v>
      </c>
      <c r="G151" s="3" t="n">
        <v>0.1167315044301</v>
      </c>
      <c r="H151" s="3" t="n">
        <v>0.1140351998406</v>
      </c>
      <c r="I151" s="3" t="n">
        <v>0.1093088541751</v>
      </c>
      <c r="J151" s="3" t="n">
        <v>0.0866282099306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4.7826901658238</v>
      </c>
      <c r="G153" s="3" t="n">
        <v>4.5375403429272</v>
      </c>
      <c r="H153" s="3" t="n">
        <v>4.2059262443519</v>
      </c>
      <c r="I153" s="3" t="n">
        <v>3.9042771718133</v>
      </c>
      <c r="J153" s="3" t="n">
        <v>3.0090836342108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1.6777036327283</v>
      </c>
      <c r="G158" s="3" t="n">
        <v>1.6974479402978</v>
      </c>
      <c r="H158" s="3" t="n">
        <v>1.6496952630074</v>
      </c>
      <c r="I158" s="3" t="n">
        <v>1.6047793688325</v>
      </c>
      <c r="J158" s="3" t="n">
        <v>1.4251609013981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0.6559803121214</v>
      </c>
      <c r="G163" s="3" t="n">
        <v>0.6656477586399</v>
      </c>
      <c r="H163" s="3" t="n">
        <v>0.6702818549059</v>
      </c>
      <c r="I163" s="3" t="n">
        <v>0.6753651416275</v>
      </c>
      <c r="J163" s="3" t="n">
        <v>0.683956264407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0.1050126663428</v>
      </c>
      <c r="G167" s="3" t="n">
        <v>0.0930497724729</v>
      </c>
      <c r="H167" s="3" t="n">
        <v>0.0790974720815</v>
      </c>
      <c r="I167" s="3" t="n">
        <v>0.067349765935</v>
      </c>
      <c r="J167" s="3" t="n">
        <v>0.0372770691741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0.771985321646</v>
      </c>
      <c r="G168" s="3" t="n">
        <v>0.8158686036849</v>
      </c>
      <c r="H168" s="3" t="n">
        <v>0.8118615130114</v>
      </c>
      <c r="I168" s="3" t="n">
        <v>0.8063340637216</v>
      </c>
      <c r="J168" s="3" t="n">
        <v>0.7662297652062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0.0047800182365</v>
      </c>
      <c r="G170" s="3" t="n">
        <v>0.0042354851083</v>
      </c>
      <c r="H170" s="3" t="n">
        <v>0.0036003967258</v>
      </c>
      <c r="I170" s="3" t="n">
        <v>0.0030656572174</v>
      </c>
      <c r="J170" s="3" t="n">
        <v>0.0016968660791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0.8057894956599</v>
      </c>
      <c r="G173" s="3" t="n">
        <v>0.7442256699009</v>
      </c>
      <c r="H173" s="3" t="n">
        <v>0.6742911199237</v>
      </c>
      <c r="I173" s="3" t="n">
        <v>0.5834257064128</v>
      </c>
      <c r="J173" s="3" t="n">
        <v>0.266413122269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0.5130231475693</v>
      </c>
      <c r="G178" s="3" t="n">
        <v>0.5589144695575</v>
      </c>
      <c r="H178" s="3" t="n">
        <v>0.5119687543628</v>
      </c>
      <c r="I178" s="3" t="n">
        <v>0.4693728664239</v>
      </c>
      <c r="J178" s="3" t="n">
        <v>0.371040951126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0.6114267969883</v>
      </c>
      <c r="G182" s="3" t="n">
        <v>0.4369922529344</v>
      </c>
      <c r="H182" s="3" t="n">
        <v>0.3283639215813</v>
      </c>
      <c r="I182" s="3" t="n">
        <v>0.3845709020045</v>
      </c>
      <c r="J182" s="3" t="n">
        <v>0.7904913557539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1.0937626794288</v>
      </c>
      <c r="G183" s="3" t="n">
        <v>0.9210957087343</v>
      </c>
      <c r="H183" s="3" t="n">
        <v>0.9502615666464</v>
      </c>
      <c r="I183" s="3" t="n">
        <v>1.1453023853096</v>
      </c>
      <c r="J183" s="3" t="n">
        <v>2.2996289951931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3.7103390514445</v>
      </c>
      <c r="G184" s="3" t="n">
        <v>2.6256309839704</v>
      </c>
      <c r="H184" s="3" t="n">
        <v>1.782304981558</v>
      </c>
      <c r="I184" s="3" t="n">
        <v>0.9299397785179</v>
      </c>
      <c r="J184" s="3" t="n">
        <v>0.0007358964554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10.6972727517613</v>
      </c>
      <c r="G185" s="3" t="n">
        <v>10.8674431458509</v>
      </c>
      <c r="H185" s="3" t="n">
        <v>10.4426996059962</v>
      </c>
      <c r="I185" s="3" t="n">
        <v>9.2817820224953</v>
      </c>
      <c r="J185" s="3" t="n">
        <v>1.6392152943556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1.1818861622198</v>
      </c>
      <c r="G186" s="3" t="n">
        <v>0.8294324744408</v>
      </c>
      <c r="H186" s="3" t="n">
        <v>0.5484131763509</v>
      </c>
      <c r="I186" s="3" t="n">
        <v>0.4104900287392</v>
      </c>
      <c r="J186" s="3" t="n">
        <v>1.7808186677873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0.0810643609774</v>
      </c>
      <c r="H188" s="3" t="n">
        <v>0.0793432844184</v>
      </c>
      <c r="I188" s="3" t="n">
        <v>0.080781925685</v>
      </c>
      <c r="J188" s="3" t="n">
        <v>0.0895898156749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0.1619977246227</v>
      </c>
      <c r="G192" s="3" t="n">
        <v>0.1630059871825</v>
      </c>
      <c r="H192" s="3" t="n">
        <v>0.1386300310927</v>
      </c>
      <c r="I192" s="3" t="n">
        <v>0.1163629705282</v>
      </c>
      <c r="J192" s="3" t="n">
        <v>0.0731538567924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1.4135321450029</v>
      </c>
      <c r="G193" s="3" t="n">
        <v>1.9228953280714</v>
      </c>
      <c r="H193" s="3" t="n">
        <v>2.2049479415291</v>
      </c>
      <c r="I193" s="3" t="n">
        <v>2.4793661793547</v>
      </c>
      <c r="J193" s="3" t="n">
        <v>3.0713717330634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0.7763010989154</v>
      </c>
      <c r="G195" s="3" t="n">
        <v>0.842217772769</v>
      </c>
      <c r="H195" s="3" t="n">
        <v>0.7756661859963</v>
      </c>
      <c r="I195" s="3" t="n">
        <v>0.7080568376257</v>
      </c>
      <c r="J195" s="3" t="n">
        <v>0.5163838183497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2.1274200919851</v>
      </c>
      <c r="G198" s="3" t="n">
        <v>2.0046260183029</v>
      </c>
      <c r="H198" s="3" t="n">
        <v>1.6606006193054</v>
      </c>
      <c r="I198" s="3" t="n">
        <v>1.3113679114465</v>
      </c>
      <c r="J198" s="3" t="n">
        <v>0.8323914403385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0.2737963588282</v>
      </c>
      <c r="G202" s="3" t="n">
        <v>0.3823941968538</v>
      </c>
      <c r="H202" s="3" t="n">
        <v>0.4592369307117</v>
      </c>
      <c r="I202" s="3" t="n">
        <v>0.4610568474143</v>
      </c>
      <c r="J202" s="3" t="n">
        <v>0.385161695862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0.8305500908972</v>
      </c>
      <c r="G203" s="3" t="n">
        <v>0.938689071109</v>
      </c>
      <c r="H203" s="3" t="n">
        <v>0.9257790867366</v>
      </c>
      <c r="I203" s="3" t="n">
        <v>0.8699625401953</v>
      </c>
      <c r="J203" s="3" t="n">
        <v>0.4759094117023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0.2477578160145</v>
      </c>
      <c r="G204" s="3" t="n">
        <v>0.1254795927801</v>
      </c>
      <c r="H204" s="3" t="n">
        <v>0.0318507752387</v>
      </c>
      <c r="I204" s="3" t="n">
        <v>0.0200409706326</v>
      </c>
      <c r="J204" s="3" t="n">
        <v>0.0006261609086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0.9567356942878</v>
      </c>
      <c r="G205" s="3" t="n">
        <v>0.7176247664318</v>
      </c>
      <c r="H205" s="3" t="n">
        <v>0.4991579677373</v>
      </c>
      <c r="I205" s="3" t="n">
        <v>0.3830640711331</v>
      </c>
      <c r="J205" s="3" t="n">
        <v>0.1440127860736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0.207560119449</v>
      </c>
      <c r="G206" s="3" t="n">
        <v>0.2049547776734</v>
      </c>
      <c r="H206" s="3" t="n">
        <v>0.1966204075307</v>
      </c>
      <c r="I206" s="3" t="n">
        <v>0.1846648336449</v>
      </c>
      <c r="J206" s="3" t="n">
        <v>0.137978784074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0.2450763195945</v>
      </c>
      <c r="G208" s="3" t="n">
        <v>0.2418170247097</v>
      </c>
      <c r="H208" s="3" t="n">
        <v>0.2352135233881</v>
      </c>
      <c r="I208" s="3" t="n">
        <v>0.2288889126517</v>
      </c>
      <c r="J208" s="3" t="n">
        <v>0.2049752519743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0.2053997166544</v>
      </c>
      <c r="G213" s="3" t="n">
        <v>0.2127084804163</v>
      </c>
      <c r="H213" s="3" t="n">
        <v>0.2083771828809</v>
      </c>
      <c r="I213" s="3" t="n">
        <v>0.2042286279859</v>
      </c>
      <c r="J213" s="3" t="n">
        <v>0.1875632155491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0.2282197323127</v>
      </c>
      <c r="G218" s="3" t="n">
        <v>0.2376794128246</v>
      </c>
      <c r="H218" s="3" t="n">
        <v>0.2425494056052</v>
      </c>
      <c r="I218" s="3" t="n">
        <v>0.2482923523466</v>
      </c>
      <c r="J218" s="3" t="n">
        <v>0.2625812488238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0.0352354631008</v>
      </c>
      <c r="G222" s="3" t="n">
        <v>0.0311915855148</v>
      </c>
      <c r="H222" s="3" t="n">
        <v>0.0264989505813</v>
      </c>
      <c r="I222" s="3" t="n">
        <v>0.0225562100975</v>
      </c>
      <c r="J222" s="3" t="n">
        <v>0.012567383016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0.212044293743</v>
      </c>
      <c r="G223" s="3" t="n">
        <v>0.306555813577</v>
      </c>
      <c r="H223" s="3" t="n">
        <v>0.3612122537176</v>
      </c>
      <c r="I223" s="3" t="n">
        <v>0.4016222520057</v>
      </c>
      <c r="J223" s="3" t="n">
        <v>0.4646583768632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0.2343881889752</v>
      </c>
      <c r="G224" s="3" t="n">
        <v>0.1831291495135</v>
      </c>
      <c r="H224" s="3" t="n">
        <v>0.1391990880216</v>
      </c>
      <c r="I224" s="3" t="n">
        <v>0.1061964988328</v>
      </c>
      <c r="J224" s="3" t="n">
        <v>0.0430605606219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0.1536354815025</v>
      </c>
      <c r="G225" s="3" t="n">
        <v>0.1360032158433</v>
      </c>
      <c r="H225" s="3" t="n">
        <v>0.1155418365575</v>
      </c>
      <c r="I225" s="3" t="n">
        <v>0.0983500000666</v>
      </c>
      <c r="J225" s="3" t="n">
        <v>0.0547987742869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0.3047316215577</v>
      </c>
      <c r="G228" s="3" t="n">
        <v>0.2820912321943</v>
      </c>
      <c r="H228" s="3" t="n">
        <v>0.259831376534</v>
      </c>
      <c r="I228" s="3" t="n">
        <v>0.2376615363674</v>
      </c>
      <c r="J228" s="3" t="n">
        <v>0.1715771420076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0.0718932620832</v>
      </c>
      <c r="G233" s="3" t="n">
        <v>0.0782085829341</v>
      </c>
      <c r="H233" s="3" t="n">
        <v>0.0715230926167</v>
      </c>
      <c r="I233" s="3" t="n">
        <v>0.0654781757153</v>
      </c>
      <c r="J233" s="3" t="n">
        <v>0.0516542209351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0.8751651973327</v>
      </c>
      <c r="G237" s="3" t="n">
        <v>1.1136987800624</v>
      </c>
      <c r="H237" s="3" t="n">
        <v>1.2480902245796</v>
      </c>
      <c r="I237" s="3" t="n">
        <v>1.3288510409884</v>
      </c>
      <c r="J237" s="3" t="n">
        <v>0.3826739980532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0.7789397021789</v>
      </c>
      <c r="G238" s="3" t="n">
        <v>0.5393691800488</v>
      </c>
      <c r="H238" s="3" t="n">
        <v>0.369904983521</v>
      </c>
      <c r="I238" s="3" t="n">
        <v>0.2545304736674</v>
      </c>
      <c r="J238" s="3" t="n">
        <v>0.1147391266069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1.9751118305383</v>
      </c>
      <c r="G239" s="3" t="n">
        <v>1.3543856509454</v>
      </c>
      <c r="H239" s="3" t="n">
        <v>0.8465874489674</v>
      </c>
      <c r="I239" s="3" t="n">
        <v>0.3685231700262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2.5685377171717</v>
      </c>
      <c r="G240" s="3" t="n">
        <v>1.7722376206301</v>
      </c>
      <c r="H240" s="3" t="n">
        <v>1.0974739667662</v>
      </c>
      <c r="I240" s="3" t="n">
        <v>0.5168068708358</v>
      </c>
      <c r="J240" s="3" t="n">
        <v>0.0207351485152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0.157207091103</v>
      </c>
      <c r="G241" s="3" t="n">
        <v>0.3749071367201</v>
      </c>
      <c r="H241" s="3" t="n">
        <v>0.5690210215259</v>
      </c>
      <c r="I241" s="3" t="n">
        <v>0.7506321605079</v>
      </c>
      <c r="J241" s="3" t="n">
        <v>1.3135148992917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0.1953770473274</v>
      </c>
      <c r="H243" s="3" t="n">
        <v>0.1975739180304</v>
      </c>
      <c r="I243" s="3" t="n">
        <v>0.2054248268225</v>
      </c>
      <c r="J243" s="3" t="n">
        <v>0.2112548592734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0.2403036835459</v>
      </c>
      <c r="G247" s="3" t="n">
        <v>0.1758333035237</v>
      </c>
      <c r="H247" s="3" t="n">
        <v>0.1262414147825</v>
      </c>
      <c r="I247" s="3" t="n">
        <v>0.0909533362267</v>
      </c>
      <c r="J247" s="3" t="n">
        <v>0.0288820171037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0.868760629704</v>
      </c>
      <c r="G248" s="3" t="n">
        <v>1.042893412115</v>
      </c>
      <c r="H248" s="3" t="n">
        <v>1.1289398773271</v>
      </c>
      <c r="I248" s="3" t="n">
        <v>1.186028212442</v>
      </c>
      <c r="J248" s="3" t="n">
        <v>1.170957657502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0.5119973650353</v>
      </c>
      <c r="G250" s="3" t="n">
        <v>0.4238211458853</v>
      </c>
      <c r="H250" s="3" t="n">
        <v>0.3409350766579</v>
      </c>
      <c r="I250" s="3" t="n">
        <v>0.2747846866297</v>
      </c>
      <c r="J250" s="3" t="n">
        <v>0.1208358406714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1.0942241986218</v>
      </c>
      <c r="G253" s="3" t="n">
        <v>1.0250042061443</v>
      </c>
      <c r="H253" s="3" t="n">
        <v>0.8480334713831</v>
      </c>
      <c r="I253" s="3" t="n">
        <v>0.6682061558833</v>
      </c>
      <c r="J253" s="3" t="n">
        <v>0.4271142298599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0.2527547763892</v>
      </c>
      <c r="G257" s="3" t="n">
        <v>0.3834945713364</v>
      </c>
      <c r="H257" s="3" t="n">
        <v>0.4763144070414</v>
      </c>
      <c r="I257" s="3" t="n">
        <v>0.4842534843486</v>
      </c>
      <c r="J257" s="3" t="n">
        <v>0.4046971514368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0.6782595663239</v>
      </c>
      <c r="G258" s="3" t="n">
        <v>0.8318886746883</v>
      </c>
      <c r="H258" s="3" t="n">
        <v>0.8521526104604</v>
      </c>
      <c r="I258" s="3" t="n">
        <v>0.8209853632119</v>
      </c>
      <c r="J258" s="3" t="n">
        <v>0.4709599146075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0.4957805504929</v>
      </c>
      <c r="G259" s="3" t="n">
        <v>0.2483251962744</v>
      </c>
      <c r="H259" s="3" t="n">
        <v>0.0626198209195</v>
      </c>
      <c r="I259" s="3" t="n">
        <v>0.0392914570583</v>
      </c>
      <c r="J259" s="3" t="n">
        <v>0.0011881061676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1.0442158516148</v>
      </c>
      <c r="G260" s="3" t="n">
        <v>0.8255058593467</v>
      </c>
      <c r="H260" s="3" t="n">
        <v>0.6163700767399</v>
      </c>
      <c r="I260" s="3" t="n">
        <v>0.4789957700946</v>
      </c>
      <c r="J260" s="3" t="n">
        <v>0.2079244363423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0.0717698052978</v>
      </c>
      <c r="G261" s="3" t="n">
        <v>0.0710170467846</v>
      </c>
      <c r="H261" s="3" t="n">
        <v>0.0682300313127</v>
      </c>
      <c r="I261" s="3" t="n">
        <v>0.0644689091582</v>
      </c>
      <c r="J261" s="3" t="n">
        <v>0.0493243283399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0.2565277201123</v>
      </c>
      <c r="G263" s="3" t="n">
        <v>0.2525091611385</v>
      </c>
      <c r="H263" s="3" t="n">
        <v>0.2450281829374</v>
      </c>
      <c r="I263" s="3" t="n">
        <v>0.2379013864993</v>
      </c>
      <c r="J263" s="3" t="n">
        <v>0.2115259871334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0.404669579198</v>
      </c>
      <c r="G268" s="3" t="n">
        <v>0.418413064162</v>
      </c>
      <c r="H268" s="3" t="n">
        <v>0.4092230804683</v>
      </c>
      <c r="I268" s="3" t="n">
        <v>0.400479323636</v>
      </c>
      <c r="J268" s="3" t="n">
        <v>0.366312331521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0.4467990674883</v>
      </c>
      <c r="G273" s="3" t="n">
        <v>0.465314328853</v>
      </c>
      <c r="H273" s="3" t="n">
        <v>0.4734696746558</v>
      </c>
      <c r="I273" s="3" t="n">
        <v>0.4832802326152</v>
      </c>
      <c r="J273" s="3" t="n">
        <v>0.5069409453007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0.0692164161465</v>
      </c>
      <c r="G277" s="3" t="n">
        <v>0.0630228166188</v>
      </c>
      <c r="H277" s="3" t="n">
        <v>0.056220281618</v>
      </c>
      <c r="I277" s="3" t="n">
        <v>0.050314243693</v>
      </c>
      <c r="J277" s="3" t="n">
        <v>0.0358453720086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0.5456274640005</v>
      </c>
      <c r="G278" s="3" t="n">
        <v>0.8373703777133</v>
      </c>
      <c r="H278" s="3" t="n">
        <v>1.0235069123666</v>
      </c>
      <c r="I278" s="3" t="n">
        <v>1.1833984381449</v>
      </c>
      <c r="J278" s="3" t="n">
        <v>1.5421006589683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0.7172704777436</v>
      </c>
      <c r="G279" s="3" t="n">
        <v>0.5799282256287</v>
      </c>
      <c r="H279" s="3" t="n">
        <v>0.4708757057647</v>
      </c>
      <c r="I279" s="3" t="n">
        <v>0.3840483446578</v>
      </c>
      <c r="J279" s="3" t="n">
        <v>0.2255815768418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0.4916057365092</v>
      </c>
      <c r="G280" s="3" t="n">
        <v>0.4476160043853</v>
      </c>
      <c r="H280" s="3" t="n">
        <v>0.3993011228673</v>
      </c>
      <c r="I280" s="3" t="n">
        <v>0.3573535126949</v>
      </c>
      <c r="J280" s="3" t="n">
        <v>0.2545594097699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0.6374212432515</v>
      </c>
      <c r="G283" s="3" t="n">
        <v>0.5894134793629</v>
      </c>
      <c r="H283" s="3" t="n">
        <v>0.541933285734</v>
      </c>
      <c r="I283" s="3" t="n">
        <v>0.4894562154282</v>
      </c>
      <c r="J283" s="3" t="n">
        <v>0.213572362916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0.1214226956984</v>
      </c>
      <c r="G288" s="3" t="n">
        <v>0.1350782889599</v>
      </c>
      <c r="H288" s="3" t="n">
        <v>0.1278189206887</v>
      </c>
      <c r="I288" s="3" t="n">
        <v>0.1212517916606</v>
      </c>
      <c r="J288" s="3" t="n">
        <v>0.1116787740435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0.290155669275</v>
      </c>
      <c r="G292" s="3" t="n">
        <v>0.2097627101885</v>
      </c>
      <c r="H292" s="3" t="n">
        <v>0.1461902128443</v>
      </c>
      <c r="I292" s="3" t="n">
        <v>0.1172628277398</v>
      </c>
      <c r="J292" s="3" t="n">
        <v>0.261304893559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1.253967566477</v>
      </c>
      <c r="G293" s="3" t="n">
        <v>1.0528475356831</v>
      </c>
      <c r="H293" s="3" t="n">
        <v>0.9128308694099</v>
      </c>
      <c r="I293" s="3" t="n">
        <v>0.898019152276</v>
      </c>
      <c r="J293" s="3" t="n">
        <v>1.4971414996011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2.8856470075312</v>
      </c>
      <c r="G294" s="3" t="n">
        <v>1.9730049136016</v>
      </c>
      <c r="H294" s="3" t="n">
        <v>1.1949539026925</v>
      </c>
      <c r="I294" s="3" t="n">
        <v>0.5065467846077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8.2982763784007</v>
      </c>
      <c r="G295" s="3" t="n">
        <v>8.4686183295823</v>
      </c>
      <c r="H295" s="3" t="n">
        <v>8.4573346436959</v>
      </c>
      <c r="I295" s="3" t="n">
        <v>8.1583437796473</v>
      </c>
      <c r="J295" s="3" t="n">
        <v>1.9069463523299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1.0460424987351</v>
      </c>
      <c r="G296" s="3" t="n">
        <v>0.7237559150139</v>
      </c>
      <c r="H296" s="3" t="n">
        <v>0.451126414415</v>
      </c>
      <c r="I296" s="3" t="n">
        <v>0.2211809249718</v>
      </c>
      <c r="J296" s="3" t="n">
        <v>1.2193861602514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0.4831505810669</v>
      </c>
      <c r="H298" s="3" t="n">
        <v>0.4705942245282</v>
      </c>
      <c r="I298" s="3" t="n">
        <v>0.4774021680384</v>
      </c>
      <c r="J298" s="3" t="n">
        <v>0.521616306839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0.1267158188468</v>
      </c>
      <c r="G302" s="3" t="n">
        <v>0.0949282323019</v>
      </c>
      <c r="H302" s="3" t="n">
        <v>0.0714381815218</v>
      </c>
      <c r="I302" s="3" t="n">
        <v>0.0541410805492</v>
      </c>
      <c r="J302" s="3" t="n">
        <v>0.0244474788961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0.7065688653476</v>
      </c>
      <c r="G303" s="3" t="n">
        <v>0.8509839473118</v>
      </c>
      <c r="H303" s="3" t="n">
        <v>0.9331151187455</v>
      </c>
      <c r="I303" s="3" t="n">
        <v>0.9986429435686</v>
      </c>
      <c r="J303" s="3" t="n">
        <v>1.0660592364539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0.4865127509765</v>
      </c>
      <c r="G305" s="3" t="n">
        <v>0.410615891803</v>
      </c>
      <c r="H305" s="3" t="n">
        <v>0.3419992180819</v>
      </c>
      <c r="I305" s="3" t="n">
        <v>0.2861426016299</v>
      </c>
      <c r="J305" s="3" t="n">
        <v>0.1572966134382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2.1961000201259</v>
      </c>
      <c r="G308" s="3" t="n">
        <v>2.0896820551263</v>
      </c>
      <c r="H308" s="3" t="n">
        <v>1.7653940184909</v>
      </c>
      <c r="I308" s="3" t="n">
        <v>1.4235789265293</v>
      </c>
      <c r="J308" s="3" t="n">
        <v>0.9893512311236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0.368411185844</v>
      </c>
      <c r="G312" s="3" t="n">
        <v>0.5720111257051</v>
      </c>
      <c r="H312" s="3" t="n">
        <v>0.7209112446098</v>
      </c>
      <c r="I312" s="3" t="n">
        <v>0.7450704643042</v>
      </c>
      <c r="J312" s="3" t="n">
        <v>0.6367289206369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1.2457639796996</v>
      </c>
      <c r="G313" s="3" t="n">
        <v>1.4868050955596</v>
      </c>
      <c r="H313" s="3" t="n">
        <v>1.5153492274695</v>
      </c>
      <c r="I313" s="3" t="n">
        <v>1.4708329810783</v>
      </c>
      <c r="J313" s="3" t="n">
        <v>0.9297014897191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0.2241668210084</v>
      </c>
      <c r="H314" s="3" t="n">
        <v>0.056763535846</v>
      </c>
      <c r="I314" s="3" t="n">
        <v>0.0357155081429</v>
      </c>
      <c r="J314" s="3" t="n">
        <v>0.0009498987864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1.8166965320853</v>
      </c>
      <c r="G315" s="3" t="n">
        <v>1.4373822214716</v>
      </c>
      <c r="H315" s="3" t="n">
        <v>1.0982006784914</v>
      </c>
      <c r="I315" s="3" t="n">
        <v>0.9206307920174</v>
      </c>
      <c r="J315" s="3" t="n">
        <v>0.7080489748294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0.3653637968915</v>
      </c>
      <c r="G316" s="3" t="n">
        <v>0.3689174828654</v>
      </c>
      <c r="H316" s="3" t="n">
        <v>0.3626442750247</v>
      </c>
      <c r="I316" s="3" t="n">
        <v>0.3487994988005</v>
      </c>
      <c r="J316" s="3" t="n">
        <v>0.2824290016824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0.8592856206795</v>
      </c>
      <c r="G318" s="3" t="n">
        <v>0.8592709114418</v>
      </c>
      <c r="H318" s="3" t="n">
        <v>0.8543078751557</v>
      </c>
      <c r="I318" s="3" t="n">
        <v>0.8508821442927</v>
      </c>
      <c r="J318" s="3" t="n">
        <v>0.8367360627414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0.4545642098402</v>
      </c>
      <c r="G323" s="3" t="n">
        <v>0.4805404298743</v>
      </c>
      <c r="H323" s="3" t="n">
        <v>0.4860155785607</v>
      </c>
      <c r="I323" s="3" t="n">
        <v>0.4922993610582</v>
      </c>
      <c r="J323" s="3" t="n">
        <v>0.5129803882993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3.3595014217208</v>
      </c>
      <c r="G328" s="3" t="n">
        <v>3.503582271065</v>
      </c>
      <c r="H328" s="3" t="n">
        <v>3.6256977042046</v>
      </c>
      <c r="I328" s="3" t="n">
        <v>3.7654417570438</v>
      </c>
      <c r="J328" s="3" t="n">
        <v>4.2432065226655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0.0719356856564</v>
      </c>
      <c r="G333" s="3" t="n">
        <v>0.0753587565375</v>
      </c>
      <c r="H333" s="3" t="n">
        <v>0.0742396534164</v>
      </c>
      <c r="I333" s="3" t="n">
        <v>0.0731653209507</v>
      </c>
      <c r="J333" s="3" t="n">
        <v>0.0684109237295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0.448597566287</v>
      </c>
      <c r="G338" s="3" t="n">
        <v>0.5539967319405</v>
      </c>
      <c r="H338" s="3" t="n">
        <v>0.6491405005339</v>
      </c>
      <c r="I338" s="3" t="n">
        <v>0.7308038931696</v>
      </c>
      <c r="J338" s="3" t="n">
        <v>0.6211763471454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0.2718389709922</v>
      </c>
      <c r="G343" s="3" t="n">
        <v>0.2971965582129</v>
      </c>
      <c r="H343" s="3" t="n">
        <v>0.2726936105507</v>
      </c>
      <c r="I343" s="3" t="n">
        <v>0.2504263283327</v>
      </c>
      <c r="J343" s="3" t="n">
        <v>0.1992202429815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0.4273832975905</v>
      </c>
      <c r="G347" s="3" t="n">
        <v>0.453507144379</v>
      </c>
      <c r="H347" s="3" t="n">
        <v>0.4550600086038</v>
      </c>
      <c r="I347" s="3" t="n">
        <v>0.4465007613507</v>
      </c>
      <c r="J347" s="3" t="n">
        <v>0.2566914095181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1.2755845684037</v>
      </c>
      <c r="G348" s="3" t="n">
        <v>1.224211946989</v>
      </c>
      <c r="H348" s="3" t="n">
        <v>1.2390051501089</v>
      </c>
      <c r="I348" s="3" t="n">
        <v>1.2723994860791</v>
      </c>
      <c r="J348" s="3" t="n">
        <v>1.2848824341599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1.0311730795898</v>
      </c>
      <c r="G349" s="3" t="n">
        <v>0.7079544719797</v>
      </c>
      <c r="H349" s="3" t="n">
        <v>0.4359356774904</v>
      </c>
      <c r="I349" s="3" t="n">
        <v>0.1853214414949</v>
      </c>
      <c r="J349" s="3" t="n">
        <v>1.46881317E-005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4.2394124819701</v>
      </c>
      <c r="G350" s="3" t="n">
        <v>3.4657444562098</v>
      </c>
      <c r="H350" s="3" t="n">
        <v>2.753805748821</v>
      </c>
      <c r="I350" s="3" t="n">
        <v>2.016073667143</v>
      </c>
      <c r="J350" s="3" t="n">
        <v>0.4087219068746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0.2236229225999</v>
      </c>
      <c r="G351" s="3" t="n">
        <v>0.1585601937022</v>
      </c>
      <c r="H351" s="3" t="n">
        <v>0.1053449222193</v>
      </c>
      <c r="I351" s="3" t="n">
        <v>0.0668697417359</v>
      </c>
      <c r="J351" s="3" t="n">
        <v>0.1184543935495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0.9907072770773</v>
      </c>
      <c r="G353" s="3" t="n">
        <v>1.0755592311681</v>
      </c>
      <c r="H353" s="3" t="n">
        <v>1.0712228778469</v>
      </c>
      <c r="I353" s="3" t="n">
        <v>1.1012237163565</v>
      </c>
      <c r="J353" s="3" t="n">
        <v>1.1380091658625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0.0589885435795</v>
      </c>
      <c r="G357" s="3" t="n">
        <v>0.0433665036819</v>
      </c>
      <c r="H357" s="3" t="n">
        <v>0.03122634682</v>
      </c>
      <c r="I357" s="3" t="n">
        <v>0.0225545771895</v>
      </c>
      <c r="J357" s="3" t="n">
        <v>0.0071544236928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0.2179020694898</v>
      </c>
      <c r="G358" s="3" t="n">
        <v>0.2588772168792</v>
      </c>
      <c r="H358" s="3" t="n">
        <v>0.2788656137119</v>
      </c>
      <c r="I358" s="3" t="n">
        <v>0.292244490299</v>
      </c>
      <c r="J358" s="3" t="n">
        <v>0.2886476892056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0.1100584637893</v>
      </c>
      <c r="G360" s="3" t="n">
        <v>0.0915197349186</v>
      </c>
      <c r="H360" s="3" t="n">
        <v>0.0738574305224</v>
      </c>
      <c r="I360" s="3" t="n">
        <v>0.059701185339</v>
      </c>
      <c r="J360" s="3" t="n">
        <v>0.0263905996412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1.9371045253528</v>
      </c>
      <c r="G363" s="3" t="n">
        <v>1.8260646168055</v>
      </c>
      <c r="H363" s="3" t="n">
        <v>1.5133177542748</v>
      </c>
      <c r="I363" s="3" t="n">
        <v>1.1960378947498</v>
      </c>
      <c r="J363" s="3" t="n">
        <v>0.7702553301436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0.4046513448408</v>
      </c>
      <c r="G367" s="3" t="n">
        <v>0.6311820714095</v>
      </c>
      <c r="H367" s="3" t="n">
        <v>0.8051676915746</v>
      </c>
      <c r="I367" s="3" t="n">
        <v>0.8430035226471</v>
      </c>
      <c r="J367" s="3" t="n">
        <v>0.8250551275113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1.5752283521886</v>
      </c>
      <c r="G368" s="3" t="n">
        <v>1.8404649724537</v>
      </c>
      <c r="H368" s="3" t="n">
        <v>1.8532128149706</v>
      </c>
      <c r="I368" s="3" t="n">
        <v>1.7655712154596</v>
      </c>
      <c r="J368" s="3" t="n">
        <v>1.0227367105847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0.1380088829994</v>
      </c>
      <c r="H369" s="3" t="n">
        <v>0.0361557980249</v>
      </c>
      <c r="I369" s="3" t="n">
        <v>0.0233768819145</v>
      </c>
      <c r="J369" s="3" t="n">
        <v>0.0008692233466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2.1155095496214</v>
      </c>
      <c r="G370" s="3" t="n">
        <v>1.5821481105869</v>
      </c>
      <c r="H370" s="3" t="n">
        <v>1.0985097727892</v>
      </c>
      <c r="I370" s="3" t="n">
        <v>0.856632242633</v>
      </c>
      <c r="J370" s="3" t="n">
        <v>0.3093104494339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0.1024705682932</v>
      </c>
      <c r="G371" s="3" t="n">
        <v>0.1025816740556</v>
      </c>
      <c r="H371" s="3" t="n">
        <v>0.1004177747876</v>
      </c>
      <c r="I371" s="3" t="n">
        <v>0.0963967954907</v>
      </c>
      <c r="J371" s="3" t="n">
        <v>0.0770476750349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0.1361112197069</v>
      </c>
      <c r="G373" s="3" t="n">
        <v>0.1348396741328</v>
      </c>
      <c r="H373" s="3" t="n">
        <v>0.1314204784476</v>
      </c>
      <c r="I373" s="3" t="n">
        <v>0.128140692568</v>
      </c>
      <c r="J373" s="3" t="n">
        <v>0.1155190061818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1.240521984526</v>
      </c>
      <c r="G378" s="3" t="n">
        <v>1.284889411162</v>
      </c>
      <c r="H378" s="3" t="n">
        <v>1.25884426819</v>
      </c>
      <c r="I378" s="3" t="n">
        <v>1.233893114382</v>
      </c>
      <c r="J378" s="3" t="n">
        <v>1.130654660857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0.2952810146682</v>
      </c>
      <c r="G383" s="3" t="n">
        <v>0.3093635194613</v>
      </c>
      <c r="H383" s="3" t="n">
        <v>0.3152702649482</v>
      </c>
      <c r="I383" s="3" t="n">
        <v>0.3215051264597</v>
      </c>
      <c r="J383" s="3" t="n">
        <v>0.3382708204165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0.163186050814</v>
      </c>
      <c r="G387" s="3" t="n">
        <v>0.1445470789187</v>
      </c>
      <c r="H387" s="3" t="n">
        <v>0.1228412694754</v>
      </c>
      <c r="I387" s="3" t="n">
        <v>0.1045866213948</v>
      </c>
      <c r="J387" s="3" t="n">
        <v>0.0582109445464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0.4403235671043</v>
      </c>
      <c r="G388" s="3" t="n">
        <v>0.6979325104688</v>
      </c>
      <c r="H388" s="3" t="n">
        <v>0.8487792876442</v>
      </c>
      <c r="I388" s="3" t="n">
        <v>0.957518577218</v>
      </c>
      <c r="J388" s="3" t="n">
        <v>1.1150630708432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0.8613190445813</v>
      </c>
      <c r="G389" s="3" t="n">
        <v>0.6732985651225</v>
      </c>
      <c r="H389" s="3" t="n">
        <v>0.5118068507871</v>
      </c>
      <c r="I389" s="3" t="n">
        <v>0.3904244439982</v>
      </c>
      <c r="J389" s="3" t="n">
        <v>0.1575998414953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0.0007745052361</v>
      </c>
      <c r="G390" s="3" t="n">
        <v>0.0006860433406</v>
      </c>
      <c r="H390" s="3" t="n">
        <v>0.000583025537</v>
      </c>
      <c r="I390" s="3" t="n">
        <v>0.0004963869078</v>
      </c>
      <c r="J390" s="3" t="n">
        <v>0.0002762768495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0.0277142343503</v>
      </c>
      <c r="G393" s="3" t="n">
        <v>0.0301697034252</v>
      </c>
      <c r="H393" s="3" t="n">
        <v>0.0276065550974</v>
      </c>
      <c r="I393" s="3" t="n">
        <v>0.0252856663865</v>
      </c>
      <c r="J393" s="3" t="n">
        <v>0.0199688823252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0.1526555799968</v>
      </c>
      <c r="G397" s="3" t="n">
        <v>0.1175932254863</v>
      </c>
      <c r="H397" s="3" t="n">
        <v>0.1457596881086</v>
      </c>
      <c r="I397" s="3" t="n">
        <v>0.2360333105613</v>
      </c>
      <c r="J397" s="3" t="n">
        <v>0.8164863167257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0.2521845491279</v>
      </c>
      <c r="G398" s="3" t="n">
        <v>0.1803733963754</v>
      </c>
      <c r="H398" s="3" t="n">
        <v>0.1157348091376</v>
      </c>
      <c r="I398" s="3" t="n">
        <v>0.0565026950727</v>
      </c>
      <c r="J398" s="3" t="n">
        <v>0.0386567147897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0.8694668741854</v>
      </c>
      <c r="G399" s="3" t="n">
        <v>0.5998037164957</v>
      </c>
      <c r="H399" s="3" t="n">
        <v>0.3698154375243</v>
      </c>
      <c r="I399" s="3" t="n">
        <v>0.1579396053507</v>
      </c>
      <c r="J399" s="3" t="n">
        <v>0.0002395852932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2.1822340259712</v>
      </c>
      <c r="G400" s="3" t="n">
        <v>2.4118167636586</v>
      </c>
      <c r="H400" s="3" t="n">
        <v>2.5171062912757</v>
      </c>
      <c r="I400" s="3" t="n">
        <v>2.4747571764798</v>
      </c>
      <c r="J400" s="3" t="n">
        <v>0.6915199660279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0.1552539103957</v>
      </c>
      <c r="G401" s="3" t="n">
        <v>0.1225003390533</v>
      </c>
      <c r="H401" s="3" t="n">
        <v>0.0948878278003</v>
      </c>
      <c r="I401" s="3" t="n">
        <v>0.1399044711388</v>
      </c>
      <c r="J401" s="3" t="n">
        <v>0.8739745751857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0.1407025514068</v>
      </c>
      <c r="H403" s="3" t="n">
        <v>0.1314351278862</v>
      </c>
      <c r="I403" s="3" t="n">
        <v>0.1289868087246</v>
      </c>
      <c r="J403" s="3" t="n">
        <v>0.1290738272432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0.0201268646821</v>
      </c>
      <c r="G407" s="3" t="n">
        <v>0.0147361015871</v>
      </c>
      <c r="H407" s="3" t="n">
        <v>0.0105833130887</v>
      </c>
      <c r="I407" s="3" t="n">
        <v>0.0076262084292</v>
      </c>
      <c r="J407" s="3" t="n">
        <v>0.0024117752296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0.1201874885747</v>
      </c>
      <c r="G408" s="3" t="n">
        <v>0.1410102276886</v>
      </c>
      <c r="H408" s="3" t="n">
        <v>0.1509375726719</v>
      </c>
      <c r="I408" s="3" t="n">
        <v>0.1575646819873</v>
      </c>
      <c r="J408" s="3" t="n">
        <v>0.1546455300817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0.0724563949163</v>
      </c>
      <c r="G410" s="3" t="n">
        <v>0.0600216021829</v>
      </c>
      <c r="H410" s="3" t="n">
        <v>0.0483103521914</v>
      </c>
      <c r="I410" s="3" t="n">
        <v>0.0389542708989</v>
      </c>
      <c r="J410" s="3" t="n">
        <v>0.0171208509412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1.6143163901085</v>
      </c>
      <c r="G413" s="3" t="n">
        <v>1.5253570737511</v>
      </c>
      <c r="H413" s="3" t="n">
        <v>1.2662383495551</v>
      </c>
      <c r="I413" s="3" t="n">
        <v>1.0031167460065</v>
      </c>
      <c r="J413" s="3" t="n">
        <v>0.6441486333858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0.0509465221238</v>
      </c>
      <c r="G417" s="3" t="n">
        <v>0.0717217215001</v>
      </c>
      <c r="H417" s="3" t="n">
        <v>0.0865815736756</v>
      </c>
      <c r="I417" s="3" t="n">
        <v>0.0877414772876</v>
      </c>
      <c r="J417" s="3" t="n">
        <v>0.0731279695931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0.1701349917042</v>
      </c>
      <c r="G418" s="3" t="n">
        <v>0.1905352222366</v>
      </c>
      <c r="H418" s="3" t="n">
        <v>0.1867851152177</v>
      </c>
      <c r="I418" s="3" t="n">
        <v>0.1769391198907</v>
      </c>
      <c r="J418" s="3" t="n">
        <v>0.1002407483591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0.0576890747797</v>
      </c>
      <c r="H419" s="3" t="n">
        <v>0.0146949045699</v>
      </c>
      <c r="I419" s="3" t="n">
        <v>0.0093556233511</v>
      </c>
      <c r="J419" s="3" t="n">
        <v>0.0002943400468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0.1317229165124</v>
      </c>
      <c r="G420" s="3" t="n">
        <v>0.1113077314953</v>
      </c>
      <c r="H420" s="3" t="n">
        <v>0.0892160822397</v>
      </c>
      <c r="I420" s="3" t="n">
        <v>0.068816837446</v>
      </c>
      <c r="J420" s="3" t="n">
        <v>0.0246473299608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0.0245940757825</v>
      </c>
      <c r="G421" s="3" t="n">
        <v>0.0244723444109</v>
      </c>
      <c r="H421" s="3" t="n">
        <v>0.0235983490268</v>
      </c>
      <c r="I421" s="3" t="n">
        <v>0.0223424311007</v>
      </c>
      <c r="J421" s="3" t="n">
        <v>0.0169445596117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0.247263892215</v>
      </c>
      <c r="G423" s="3" t="n">
        <v>0.2436032237862</v>
      </c>
      <c r="H423" s="3" t="n">
        <v>0.2365648778663</v>
      </c>
      <c r="I423" s="3" t="n">
        <v>0.2298417777999</v>
      </c>
      <c r="J423" s="3" t="n">
        <v>0.2048441125901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0.3921118132674</v>
      </c>
      <c r="G428" s="3" t="n">
        <v>0.4077680043747</v>
      </c>
      <c r="H428" s="3" t="n">
        <v>0.4136145441129</v>
      </c>
      <c r="I428" s="3" t="n">
        <v>0.4197793962207</v>
      </c>
      <c r="J428" s="3" t="n">
        <v>0.4388745273016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0.6887768858163</v>
      </c>
      <c r="E451" s="3" t="n">
        <v>6.754350364918</v>
      </c>
      <c r="F451" s="3" t="n">
        <v>3.9829172430498</v>
      </c>
      <c r="G451" s="3" t="n">
        <v>16.4002614245499</v>
      </c>
      <c r="H451" s="3" t="n">
        <v>2.3677527653428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0.3309623274363</v>
      </c>
      <c r="E452" s="3" t="n">
        <v>6.6204939257518</v>
      </c>
      <c r="F452" s="3" t="n">
        <v>0.152194417006</v>
      </c>
      <c r="G452" s="3" t="n">
        <v>0.6894660215274</v>
      </c>
      <c r="H452" s="3" t="n">
        <v>0.1293351628242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15.1696446838435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1.6021737882623</v>
      </c>
      <c r="E455" s="3" t="n">
        <v>4.2299378361239</v>
      </c>
      <c r="F455" s="3" t="n">
        <v>4.735530368078</v>
      </c>
      <c r="G455" s="3" t="n">
        <v>8.2133163424757</v>
      </c>
      <c r="H455" s="3" t="n">
        <v>0.3666263959913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1.0190343339266</v>
      </c>
      <c r="E456" s="3" t="n">
        <v>3.9561319781619</v>
      </c>
      <c r="F456" s="3" t="n">
        <v>1.8135788271818</v>
      </c>
      <c r="G456" s="3" t="n">
        <v>2.4709433828942</v>
      </c>
      <c r="H456" s="3" t="n">
        <v>0.117609919943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19.4590598451164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0.290155669275</v>
      </c>
      <c r="E459" s="3" t="n">
        <v>1.253967566477</v>
      </c>
      <c r="F459" s="3" t="n">
        <v>2.8856470075312</v>
      </c>
      <c r="G459" s="3" t="n">
        <v>8.2982763784007</v>
      </c>
      <c r="H459" s="3" t="n">
        <v>1.0460424987351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0.5643434208373</v>
      </c>
      <c r="E460" s="3" t="n">
        <v>2.4979603090477</v>
      </c>
      <c r="F460" s="3" t="n">
        <v>1.1563198343196</v>
      </c>
      <c r="G460" s="3" t="n">
        <v>2.794815019571</v>
      </c>
      <c r="H460" s="3" t="n">
        <v>0.3653637968915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7.6282952113163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2.2871208522491</v>
      </c>
      <c r="E463" s="3" t="n">
        <v>5.4900330255973</v>
      </c>
      <c r="F463" s="3" t="n">
        <v>9.5092345152675</v>
      </c>
      <c r="G463" s="3" t="n">
        <v>22.6542182246088</v>
      </c>
      <c r="H463" s="3" t="n">
        <v>2.2600624690938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2.8899147403119</v>
      </c>
      <c r="E464" s="3" t="n">
        <v>12.7213397609782</v>
      </c>
      <c r="F464" s="3" t="n">
        <v>2.6681161221121</v>
      </c>
      <c r="G464" s="3" t="n">
        <v>8.755095660072</v>
      </c>
      <c r="H464" s="3" t="n">
        <v>0.6246981470551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17.6772341779893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1.9663932829841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9.6724820181148</v>
      </c>
      <c r="E467" s="0" t="n">
        <f aca="false">SUM(E$451:E$466)</f>
        <v>109.370889382334</v>
      </c>
      <c r="F467" s="0" t="n">
        <f aca="false">SUM(F$451:F$466)</f>
        <v>26.903538334546</v>
      </c>
      <c r="G467" s="0" t="n">
        <f aca="false">SUM(G$451:G$466)</f>
        <v>70.2763924540997</v>
      </c>
      <c r="H467" s="0" t="n">
        <f aca="false">SUM(H$451:H$466)</f>
        <v>7.2774911558768</v>
      </c>
      <c r="I467" s="9" t="n">
        <f aca="false">SUM(D$467:H$467)</f>
        <v>223.500793344971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1" sqref="L48:M58 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5.8516071879788</v>
      </c>
      <c r="F2" s="3" t="n">
        <v>4.5610500447383</v>
      </c>
      <c r="G2" s="3" t="n">
        <v>3.6392862810465</v>
      </c>
      <c r="H2" s="3" t="n">
        <v>3.0979047069774</v>
      </c>
      <c r="I2" s="3" t="n">
        <v>8.5064283377035</v>
      </c>
      <c r="J2" s="12" t="s">
        <v>61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5.0022681127239</v>
      </c>
      <c r="P2" s="3" t="n">
        <v>4.3327872079606</v>
      </c>
      <c r="Q2" s="3" t="n">
        <v>4.0488932518245</v>
      </c>
      <c r="R2" s="3" t="n">
        <v>4.0844621346616</v>
      </c>
      <c r="S2" s="3" t="n">
        <v>10.5972686516912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0.854853709763749</v>
      </c>
      <c r="Z2" s="0" t="n">
        <f aca="false">P2/F2</f>
        <v>0.949953884623339</v>
      </c>
      <c r="AA2" s="0" t="n">
        <f aca="false">Q2/G2</f>
        <v>1.11255145628725</v>
      </c>
      <c r="AB2" s="0" t="n">
        <f aca="false">R2/H2</f>
        <v>1.31845957865075</v>
      </c>
      <c r="AC2" s="0" t="n">
        <f aca="false">S2/I2</f>
        <v>1.24579532454536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4.5292048718941</v>
      </c>
      <c r="F3" s="3" t="n">
        <v>5.2819075025064</v>
      </c>
      <c r="G3" s="3" t="n">
        <v>5.9595804974731</v>
      </c>
      <c r="H3" s="3" t="n">
        <v>6.7131814026024</v>
      </c>
      <c r="I3" s="3" t="n">
        <v>4.8167641838563</v>
      </c>
      <c r="J3" s="12" t="s">
        <v>61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5.7714373622568</v>
      </c>
      <c r="P3" s="3" t="n">
        <v>7.4438250609673</v>
      </c>
      <c r="Q3" s="3" t="n">
        <v>8.8092474497123</v>
      </c>
      <c r="R3" s="3" t="n">
        <v>10.0483010555052</v>
      </c>
      <c r="S3" s="3" t="n">
        <v>6.2844958085471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1.27427164932886</v>
      </c>
      <c r="Z3" s="0" t="n">
        <f aca="false">P3/F3</f>
        <v>1.409306213226</v>
      </c>
      <c r="AA3" s="0" t="n">
        <f aca="false">Q3/G3</f>
        <v>1.47816569529474</v>
      </c>
      <c r="AB3" s="0" t="n">
        <f aca="false">R3/H3</f>
        <v>1.49680165824357</v>
      </c>
      <c r="AC3" s="0" t="n">
        <f aca="false">S3/I3</f>
        <v>1.30471319929051</v>
      </c>
    </row>
    <row r="4" customFormat="false" ht="37.3" hidden="false" customHeight="false" outlineLevel="0" collapsed="false">
      <c r="A4" s="2" t="s">
        <v>11</v>
      </c>
      <c r="B4" s="2" t="s">
        <v>62</v>
      </c>
      <c r="C4" s="2" t="s">
        <v>18</v>
      </c>
      <c r="D4" s="3" t="n">
        <v>0.0035332709121</v>
      </c>
      <c r="E4" s="3" t="n">
        <v>0.0336230307885</v>
      </c>
      <c r="F4" s="3" t="n">
        <v>0.0571821403829</v>
      </c>
      <c r="G4" s="3" t="n">
        <v>0.1037949429248</v>
      </c>
      <c r="H4" s="3" t="n">
        <v>0.1994554510677</v>
      </c>
      <c r="I4" s="3" t="n">
        <v>1.6117517750201</v>
      </c>
      <c r="J4" s="12" t="s">
        <v>61</v>
      </c>
      <c r="K4" s="2" t="s">
        <v>11</v>
      </c>
      <c r="L4" s="2" t="s">
        <v>62</v>
      </c>
      <c r="M4" s="2" t="s">
        <v>18</v>
      </c>
      <c r="N4" s="3" t="n">
        <v>0.0037658440103</v>
      </c>
      <c r="O4" s="3" t="n">
        <v>0.0417069643646</v>
      </c>
      <c r="P4" s="3" t="n">
        <v>0.0819490515967</v>
      </c>
      <c r="Q4" s="3" t="n">
        <v>0.1659398613571</v>
      </c>
      <c r="R4" s="3" t="n">
        <v>0.3216264701191</v>
      </c>
      <c r="S4" s="3" t="n">
        <v>1.8122141314391</v>
      </c>
      <c r="U4" s="4" t="str">
        <f aca="false">$J$4</f>
        <v>AMS3</v>
      </c>
      <c r="V4" s="4" t="s">
        <v>62</v>
      </c>
      <c r="W4" s="4" t="s">
        <v>18</v>
      </c>
      <c r="X4" s="0" t="n">
        <f aca="false">N4/D4</f>
        <v>1.06582373782988</v>
      </c>
      <c r="Y4" s="0" t="n">
        <f aca="false">O4/E4</f>
        <v>1.24042846187634</v>
      </c>
      <c r="Z4" s="0" t="n">
        <f aca="false">P4/F4</f>
        <v>1.43312319280036</v>
      </c>
      <c r="AA4" s="0" t="n">
        <f aca="false">Q4/G4</f>
        <v>1.59872780581733</v>
      </c>
      <c r="AB4" s="0" t="n">
        <f aca="false">R4/H4</f>
        <v>1.6125228385457</v>
      </c>
      <c r="AC4" s="0" t="n">
        <f aca="false">S4/I4</f>
        <v>1.12437545255162</v>
      </c>
    </row>
    <row r="5" customFormat="false" ht="37.3" hidden="false" customHeight="false" outlineLevel="0" collapsed="false">
      <c r="A5" s="2" t="s">
        <v>11</v>
      </c>
      <c r="B5" s="2" t="s">
        <v>62</v>
      </c>
      <c r="C5" s="2" t="s">
        <v>20</v>
      </c>
      <c r="D5" s="3" t="n">
        <v>0.0331635976088</v>
      </c>
      <c r="E5" s="3" t="n">
        <v>0.1863667437118</v>
      </c>
      <c r="F5" s="3" t="n">
        <v>0.2691194619667</v>
      </c>
      <c r="G5" s="3" t="n">
        <v>0.3338130986054</v>
      </c>
      <c r="H5" s="3" t="n">
        <v>0.4028486850192</v>
      </c>
      <c r="I5" s="3" t="n">
        <v>0.6034662528836</v>
      </c>
      <c r="J5" s="12" t="s">
        <v>61</v>
      </c>
      <c r="K5" s="2" t="s">
        <v>11</v>
      </c>
      <c r="L5" s="2" t="s">
        <v>62</v>
      </c>
      <c r="M5" s="2" t="s">
        <v>20</v>
      </c>
      <c r="N5" s="3" t="n">
        <v>0.0432068098256</v>
      </c>
      <c r="O5" s="3" t="n">
        <v>0.2442157028964</v>
      </c>
      <c r="P5" s="3" t="n">
        <v>0.3542024023129</v>
      </c>
      <c r="Q5" s="3" t="n">
        <v>0.442410277539</v>
      </c>
      <c r="R5" s="3" t="n">
        <v>0.5377344964656</v>
      </c>
      <c r="S5" s="3" t="n">
        <v>0.6756834418015</v>
      </c>
      <c r="U5" s="4" t="str">
        <f aca="false">$J$5</f>
        <v>AMS3</v>
      </c>
      <c r="V5" s="4" t="s">
        <v>62</v>
      </c>
      <c r="W5" s="4" t="s">
        <v>20</v>
      </c>
      <c r="X5" s="0" t="n">
        <f aca="false">N5/D5</f>
        <v>1.30283844157291</v>
      </c>
      <c r="Y5" s="0" t="n">
        <f aca="false">O5/E5</f>
        <v>1.31040387374079</v>
      </c>
      <c r="Z5" s="0" t="n">
        <f aca="false">P5/F5</f>
        <v>1.31615305606076</v>
      </c>
      <c r="AA5" s="0" t="n">
        <f aca="false">Q5/G5</f>
        <v>1.32532330033571</v>
      </c>
      <c r="AB5" s="0" t="n">
        <f aca="false">R5/H5</f>
        <v>1.33482996584678</v>
      </c>
      <c r="AC5" s="0" t="n">
        <f aca="false">S5/I5</f>
        <v>1.11967063373108</v>
      </c>
    </row>
    <row r="6" customFormat="false" ht="25.35" hidden="false" customHeight="false" outlineLevel="0" collapsed="false">
      <c r="A6" s="2" t="s">
        <v>11</v>
      </c>
      <c r="B6" s="2" t="s">
        <v>63</v>
      </c>
      <c r="C6" s="2" t="s">
        <v>13</v>
      </c>
      <c r="D6" s="3" t="n">
        <v>0.3708589979238</v>
      </c>
      <c r="E6" s="3" t="n">
        <v>0.2805056148712</v>
      </c>
      <c r="F6" s="3" t="n">
        <v>0.1924763180297</v>
      </c>
      <c r="G6" s="3" t="n">
        <v>0.1290828566065</v>
      </c>
      <c r="H6" s="3" t="n">
        <v>0.0684792366634</v>
      </c>
      <c r="I6" s="3" t="n">
        <v>0.0198011484558</v>
      </c>
      <c r="J6" s="12" t="s">
        <v>61</v>
      </c>
      <c r="K6" s="2" t="s">
        <v>11</v>
      </c>
      <c r="L6" s="2" t="s">
        <v>63</v>
      </c>
      <c r="M6" s="2" t="s">
        <v>13</v>
      </c>
      <c r="N6" s="3" t="n">
        <v>0.3115215610075</v>
      </c>
      <c r="O6" s="3" t="n">
        <v>0.2356247202838</v>
      </c>
      <c r="P6" s="3" t="n">
        <v>0.1617868518413</v>
      </c>
      <c r="Q6" s="3" t="n">
        <v>0.1087282775388</v>
      </c>
      <c r="R6" s="3" t="n">
        <v>0.0579925214349</v>
      </c>
      <c r="S6" s="3" t="n">
        <v>0.0174235383048</v>
      </c>
      <c r="U6" s="4" t="str">
        <f aca="false">$J$6</f>
        <v>AMS3</v>
      </c>
      <c r="V6" s="4" t="s">
        <v>63</v>
      </c>
      <c r="W6" s="4" t="s">
        <v>13</v>
      </c>
      <c r="X6" s="0" t="n">
        <f aca="false">N6/D6</f>
        <v>0.840000007419284</v>
      </c>
      <c r="Y6" s="0" t="n">
        <f aca="false">O6/E6</f>
        <v>0.840000013518417</v>
      </c>
      <c r="Z6" s="0" t="n">
        <f aca="false">P6/F6</f>
        <v>0.8405545861301</v>
      </c>
      <c r="AA6" s="0" t="n">
        <f aca="false">Q6/G6</f>
        <v>0.842313847068403</v>
      </c>
      <c r="AB6" s="0" t="n">
        <f aca="false">R6/H6</f>
        <v>0.846862848661033</v>
      </c>
      <c r="AC6" s="0" t="n">
        <f aca="false">S6/I6</f>
        <v>0.87992564389347</v>
      </c>
    </row>
    <row r="7" customFormat="false" ht="37.3" hidden="false" customHeight="false" outlineLevel="0" collapsed="false">
      <c r="A7" s="2" t="s">
        <v>11</v>
      </c>
      <c r="B7" s="2" t="s">
        <v>64</v>
      </c>
      <c r="C7" s="2" t="s">
        <v>13</v>
      </c>
      <c r="D7" s="3" t="n">
        <v>0.000118909144</v>
      </c>
      <c r="E7" s="3" t="n">
        <v>0.0005571487723</v>
      </c>
      <c r="F7" s="3" t="n">
        <v>0.0006279190872</v>
      </c>
      <c r="G7" s="3" t="n">
        <v>0.0006777056322</v>
      </c>
      <c r="H7" s="3" t="n">
        <v>0.0013972112541</v>
      </c>
      <c r="I7" s="3" t="n">
        <v>0.0060120270718</v>
      </c>
      <c r="J7" s="12" t="s">
        <v>61</v>
      </c>
      <c r="K7" s="2" t="s">
        <v>11</v>
      </c>
      <c r="L7" s="2" t="s">
        <v>64</v>
      </c>
      <c r="M7" s="2" t="s">
        <v>13</v>
      </c>
      <c r="N7" s="3" t="n">
        <v>0.0001189091399</v>
      </c>
      <c r="O7" s="3" t="n">
        <v>0.0005571487713</v>
      </c>
      <c r="P7" s="3" t="n">
        <v>0.0006279191025</v>
      </c>
      <c r="Q7" s="3" t="n">
        <v>0.0006777056269</v>
      </c>
      <c r="R7" s="3" t="n">
        <v>0.0013972112315</v>
      </c>
      <c r="S7" s="3" t="n">
        <v>0.0060120270905</v>
      </c>
      <c r="U7" s="4" t="str">
        <f aca="false">$J$7</f>
        <v>AMS3</v>
      </c>
      <c r="V7" s="4" t="s">
        <v>64</v>
      </c>
      <c r="W7" s="4" t="s">
        <v>13</v>
      </c>
      <c r="X7" s="0" t="n">
        <f aca="false">N7/D7</f>
        <v>0.999999965519893</v>
      </c>
      <c r="Y7" s="0" t="n">
        <f aca="false">O7/E7</f>
        <v>0.999999998205147</v>
      </c>
      <c r="Z7" s="0" t="n">
        <f aca="false">P7/F7</f>
        <v>1.0000000243662</v>
      </c>
      <c r="AA7" s="0" t="n">
        <f aca="false">Q7/G7</f>
        <v>0.999999992179495</v>
      </c>
      <c r="AB7" s="0" t="n">
        <f aca="false">R7/H7</f>
        <v>0.999999983824923</v>
      </c>
      <c r="AC7" s="0" t="n">
        <f aca="false">S7/I7</f>
        <v>1.00000000311043</v>
      </c>
    </row>
    <row r="8" customFormat="false" ht="25.35" hidden="false" customHeight="false" outlineLevel="0" collapsed="false">
      <c r="A8" s="2" t="s">
        <v>11</v>
      </c>
      <c r="B8" s="2" t="s">
        <v>65</v>
      </c>
      <c r="C8" s="2" t="s">
        <v>16</v>
      </c>
      <c r="D8" s="3" t="n">
        <v>0</v>
      </c>
      <c r="E8" s="3" t="n">
        <v>0.0008161208896</v>
      </c>
      <c r="F8" s="3" t="n">
        <v>0.0012797665036</v>
      </c>
      <c r="G8" s="3" t="n">
        <v>0.0012232250495</v>
      </c>
      <c r="H8" s="3" t="n">
        <v>0.0011686445217</v>
      </c>
      <c r="I8" s="3" t="n">
        <v>0</v>
      </c>
      <c r="J8" s="12" t="s">
        <v>61</v>
      </c>
      <c r="K8" s="2" t="s">
        <v>11</v>
      </c>
      <c r="L8" s="2" t="s">
        <v>65</v>
      </c>
      <c r="M8" s="2" t="s">
        <v>16</v>
      </c>
      <c r="N8" s="3" t="n">
        <v>0</v>
      </c>
      <c r="O8" s="3" t="n">
        <v>0.0005917007781</v>
      </c>
      <c r="P8" s="3" t="n">
        <v>0.0009355216401</v>
      </c>
      <c r="Q8" s="3" t="n">
        <v>0.0008936455435</v>
      </c>
      <c r="R8" s="3" t="n">
        <v>0.0008534321645</v>
      </c>
      <c r="S8" s="3" t="n">
        <v>0</v>
      </c>
      <c r="U8" s="4" t="str">
        <f aca="false">$J$8</f>
        <v>AMS3</v>
      </c>
      <c r="V8" s="4" t="s">
        <v>65</v>
      </c>
      <c r="W8" s="4" t="s">
        <v>16</v>
      </c>
      <c r="X8" s="0" t="e">
        <f aca="false">N8/D8</f>
        <v>#DIV/0!</v>
      </c>
      <c r="Y8" s="0" t="n">
        <f aca="false">O8/E8</f>
        <v>0.725016092150278</v>
      </c>
      <c r="Z8" s="0" t="n">
        <f aca="false">P8/F8</f>
        <v>0.731009631419767</v>
      </c>
      <c r="AA8" s="0" t="n">
        <f aca="false">Q8/G8</f>
        <v>0.730565110537331</v>
      </c>
      <c r="AB8" s="0" t="n">
        <f aca="false">R8/H8</f>
        <v>0.730275245083537</v>
      </c>
      <c r="AC8" s="0" t="e">
        <f aca="false">S8/I8</f>
        <v>#DIV/0!</v>
      </c>
    </row>
    <row r="9" customFormat="false" ht="25.35" hidden="false" customHeight="false" outlineLevel="0" collapsed="false">
      <c r="A9" s="2" t="s">
        <v>11</v>
      </c>
      <c r="B9" s="2" t="s">
        <v>66</v>
      </c>
      <c r="C9" s="2" t="s">
        <v>14</v>
      </c>
      <c r="D9" s="3" t="n">
        <v>0.3172201484065</v>
      </c>
      <c r="E9" s="3" t="n">
        <v>2.7091341158933</v>
      </c>
      <c r="F9" s="3" t="n">
        <v>5.4739882444838</v>
      </c>
      <c r="G9" s="3" t="n">
        <v>7.533684886544</v>
      </c>
      <c r="H9" s="3" t="n">
        <v>8.7808591320501</v>
      </c>
      <c r="I9" s="3" t="n">
        <v>3.0368807294262</v>
      </c>
      <c r="J9" s="12" t="s">
        <v>61</v>
      </c>
      <c r="K9" s="2" t="s">
        <v>11</v>
      </c>
      <c r="L9" s="2" t="s">
        <v>66</v>
      </c>
      <c r="M9" s="2" t="s">
        <v>14</v>
      </c>
      <c r="N9" s="3" t="n">
        <v>0.298597690745</v>
      </c>
      <c r="O9" s="3" t="n">
        <v>2.5435670471252</v>
      </c>
      <c r="P9" s="3" t="n">
        <v>5.1357823270352</v>
      </c>
      <c r="Q9" s="3" t="n">
        <v>7.0651415081153</v>
      </c>
      <c r="R9" s="3" t="n">
        <v>8.2314542857581</v>
      </c>
      <c r="S9" s="3" t="n">
        <v>2.8405487066679</v>
      </c>
      <c r="U9" s="4" t="str">
        <f aca="false">$J$9</f>
        <v>AMS3</v>
      </c>
      <c r="V9" s="4" t="s">
        <v>66</v>
      </c>
      <c r="W9" s="4" t="s">
        <v>14</v>
      </c>
      <c r="X9" s="0" t="n">
        <f aca="false">N9/D9</f>
        <v>0.941294846008216</v>
      </c>
      <c r="Y9" s="0" t="n">
        <f aca="false">O9/E9</f>
        <v>0.938885613747658</v>
      </c>
      <c r="Z9" s="0" t="n">
        <f aca="false">P9/F9</f>
        <v>0.938215812248151</v>
      </c>
      <c r="AA9" s="0" t="n">
        <f aca="false">Q9/G9</f>
        <v>0.937806878641079</v>
      </c>
      <c r="AB9" s="0" t="n">
        <f aca="false">R9/H9</f>
        <v>0.937431538528312</v>
      </c>
      <c r="AC9" s="0" t="n">
        <f aca="false">S9/I9</f>
        <v>0.935350762756035</v>
      </c>
    </row>
    <row r="10" customFormat="false" ht="13.4" hidden="false" customHeight="false" outlineLevel="0" collapsed="false">
      <c r="A10" s="2" t="s">
        <v>11</v>
      </c>
      <c r="B10" s="2" t="s">
        <v>67</v>
      </c>
      <c r="C10" s="2" t="s">
        <v>16</v>
      </c>
      <c r="D10" s="3" t="n">
        <v>26.1770274291267</v>
      </c>
      <c r="E10" s="3" t="n">
        <v>20.2430461388515</v>
      </c>
      <c r="F10" s="3" t="n">
        <v>13.856943720429</v>
      </c>
      <c r="G10" s="3" t="n">
        <v>8.6500785989496</v>
      </c>
      <c r="H10" s="3" t="n">
        <v>3.8489594023651</v>
      </c>
      <c r="I10" s="3" t="n">
        <v>0.006872904547</v>
      </c>
      <c r="J10" s="12" t="s">
        <v>61</v>
      </c>
      <c r="K10" s="2" t="s">
        <v>11</v>
      </c>
      <c r="L10" s="2" t="s">
        <v>67</v>
      </c>
      <c r="M10" s="2" t="s">
        <v>16</v>
      </c>
      <c r="N10" s="3" t="n">
        <v>16.3947850392575</v>
      </c>
      <c r="O10" s="3" t="n">
        <v>12.6732100612484</v>
      </c>
      <c r="P10" s="3" t="n">
        <v>8.6787520906049</v>
      </c>
      <c r="Q10" s="3" t="n">
        <v>5.4145872417633</v>
      </c>
      <c r="R10" s="3" t="n">
        <v>2.4052196761895</v>
      </c>
      <c r="S10" s="3" t="n">
        <v>0.0041128308077</v>
      </c>
      <c r="U10" s="4" t="str">
        <f aca="false">$J$10</f>
        <v>AMS3</v>
      </c>
      <c r="V10" s="4" t="s">
        <v>67</v>
      </c>
      <c r="W10" s="4" t="s">
        <v>16</v>
      </c>
      <c r="X10" s="0" t="n">
        <f aca="false">N10/D10</f>
        <v>0.626304307608866</v>
      </c>
      <c r="Y10" s="0" t="n">
        <f aca="false">O10/E10</f>
        <v>0.626052520669077</v>
      </c>
      <c r="Z10" s="0" t="n">
        <f aca="false">P10/F10</f>
        <v>0.626310697777461</v>
      </c>
      <c r="AA10" s="0" t="n">
        <f aca="false">Q10/G10</f>
        <v>0.625958155157204</v>
      </c>
      <c r="AB10" s="0" t="n">
        <f aca="false">R10/H10</f>
        <v>0.624901284932116</v>
      </c>
      <c r="AC10" s="0" t="n">
        <f aca="false">S10/I10</f>
        <v>0.598412327651959</v>
      </c>
    </row>
    <row r="11" customFormat="false" ht="13.4" hidden="false" customHeight="false" outlineLevel="0" collapsed="false">
      <c r="A11" s="2" t="s">
        <v>11</v>
      </c>
      <c r="B11" s="2" t="s">
        <v>68</v>
      </c>
      <c r="C11" s="2" t="s">
        <v>14</v>
      </c>
      <c r="D11" s="3" t="n">
        <v>50.6765968451859</v>
      </c>
      <c r="E11" s="3" t="n">
        <v>48.9021159236501</v>
      </c>
      <c r="F11" s="3" t="n">
        <v>42.5057866606251</v>
      </c>
      <c r="G11" s="3" t="n">
        <v>35.3340617947066</v>
      </c>
      <c r="H11" s="3" t="n">
        <v>27.5926368675745</v>
      </c>
      <c r="I11" s="3" t="n">
        <v>3.950704489387</v>
      </c>
      <c r="J11" s="12" t="s">
        <v>61</v>
      </c>
      <c r="K11" s="2" t="s">
        <v>11</v>
      </c>
      <c r="L11" s="2" t="s">
        <v>68</v>
      </c>
      <c r="M11" s="2" t="s">
        <v>14</v>
      </c>
      <c r="N11" s="3" t="n">
        <v>40.2184639751753</v>
      </c>
      <c r="O11" s="3" t="n">
        <v>39.0353702086573</v>
      </c>
      <c r="P11" s="3" t="n">
        <v>34.3400985198804</v>
      </c>
      <c r="Q11" s="3" t="n">
        <v>28.999006514654</v>
      </c>
      <c r="R11" s="3" t="n">
        <v>23.0394566729062</v>
      </c>
      <c r="S11" s="3" t="n">
        <v>3.45111114385</v>
      </c>
      <c r="U11" s="4" t="str">
        <f aca="false">$J$11</f>
        <v>AMS3</v>
      </c>
      <c r="V11" s="4" t="s">
        <v>68</v>
      </c>
      <c r="W11" s="4" t="s">
        <v>14</v>
      </c>
      <c r="X11" s="0" t="n">
        <f aca="false">N11/D11</f>
        <v>0.793629929374311</v>
      </c>
      <c r="Y11" s="0" t="n">
        <f aca="false">O11/E11</f>
        <v>0.798234789463966</v>
      </c>
      <c r="Z11" s="0" t="n">
        <f aca="false">P11/F11</f>
        <v>0.807892318146204</v>
      </c>
      <c r="AA11" s="0" t="n">
        <f aca="false">Q11/G11</f>
        <v>0.820709679038325</v>
      </c>
      <c r="AB11" s="0" t="n">
        <f aca="false">R11/H11</f>
        <v>0.834985680545125</v>
      </c>
      <c r="AC11" s="0" t="n">
        <f aca="false">S11/I11</f>
        <v>0.87354322580211</v>
      </c>
    </row>
    <row r="12" customFormat="false" ht="13.4" hidden="false" customHeight="false" outlineLevel="0" collapsed="false">
      <c r="A12" s="2" t="s">
        <v>11</v>
      </c>
      <c r="B12" s="2" t="s">
        <v>69</v>
      </c>
      <c r="C12" s="2" t="s">
        <v>13</v>
      </c>
      <c r="D12" s="3" t="n">
        <v>0.4469240524513</v>
      </c>
      <c r="E12" s="3" t="n">
        <v>0.3839331703168</v>
      </c>
      <c r="F12" s="3" t="n">
        <v>0.2946479349081</v>
      </c>
      <c r="G12" s="3" t="n">
        <v>0.2884236842246</v>
      </c>
      <c r="H12" s="3" t="n">
        <v>0.3320787902787</v>
      </c>
      <c r="I12" s="3" t="n">
        <v>0.4928067696615</v>
      </c>
      <c r="J12" s="12" t="s">
        <v>61</v>
      </c>
      <c r="K12" s="2" t="s">
        <v>11</v>
      </c>
      <c r="L12" s="2" t="s">
        <v>69</v>
      </c>
      <c r="M12" s="2" t="s">
        <v>13</v>
      </c>
      <c r="N12" s="3" t="n">
        <v>0.922629985094</v>
      </c>
      <c r="O12" s="3" t="n">
        <v>0.7925916240079</v>
      </c>
      <c r="P12" s="3" t="n">
        <v>0.6099311162526</v>
      </c>
      <c r="Q12" s="3" t="n">
        <v>0.6066745936069</v>
      </c>
      <c r="R12" s="3" t="n">
        <v>0.7102053114318</v>
      </c>
      <c r="S12" s="3" t="n">
        <v>1.0673116637769</v>
      </c>
      <c r="U12" s="4" t="str">
        <f aca="false">$J$12</f>
        <v>AMS3</v>
      </c>
      <c r="V12" s="4" t="s">
        <v>69</v>
      </c>
      <c r="W12" s="4" t="s">
        <v>13</v>
      </c>
      <c r="X12" s="0" t="n">
        <f aca="false">N12/D12</f>
        <v>2.06439993558981</v>
      </c>
      <c r="Y12" s="0" t="n">
        <f aca="false">O12/E12</f>
        <v>2.06439996667623</v>
      </c>
      <c r="Z12" s="0" t="n">
        <f aca="false">P12/F12</f>
        <v>2.07003356885171</v>
      </c>
      <c r="AA12" s="0" t="n">
        <f aca="false">Q12/G12</f>
        <v>2.10341461810908</v>
      </c>
      <c r="AB12" s="0" t="n">
        <f aca="false">R12/H12</f>
        <v>2.13866507654931</v>
      </c>
      <c r="AC12" s="0" t="n">
        <f aca="false">S12/I12</f>
        <v>2.16578125440529</v>
      </c>
    </row>
    <row r="13" customFormat="false" ht="13.4" hidden="false" customHeight="false" outlineLevel="0" collapsed="false">
      <c r="A13" s="2" t="s">
        <v>11</v>
      </c>
      <c r="B13" s="2" t="s">
        <v>70</v>
      </c>
      <c r="C13" s="2" t="s">
        <v>13</v>
      </c>
      <c r="D13" s="3" t="n">
        <v>1.343654E-007</v>
      </c>
      <c r="E13" s="3" t="n">
        <v>2.80892385E-005</v>
      </c>
      <c r="F13" s="3" t="n">
        <v>0.005664082584</v>
      </c>
      <c r="G13" s="3" t="n">
        <v>0.0204002755446</v>
      </c>
      <c r="H13" s="3" t="n">
        <v>0.0365388965344</v>
      </c>
      <c r="I13" s="3" t="n">
        <v>0.0234136804936</v>
      </c>
      <c r="J13" s="12" t="s">
        <v>61</v>
      </c>
      <c r="K13" s="2" t="s">
        <v>11</v>
      </c>
      <c r="L13" s="2" t="s">
        <v>70</v>
      </c>
      <c r="M13" s="2" t="s">
        <v>13</v>
      </c>
      <c r="N13" s="3" t="n">
        <v>3.819335E-007</v>
      </c>
      <c r="O13" s="3" t="n">
        <v>7.98436626E-005</v>
      </c>
      <c r="P13" s="3" t="n">
        <v>0.0161001537951</v>
      </c>
      <c r="Q13" s="3" t="n">
        <v>0.0579877822705</v>
      </c>
      <c r="R13" s="3" t="n">
        <v>0.1038618093926</v>
      </c>
      <c r="S13" s="3" t="n">
        <v>0.0665533869917</v>
      </c>
      <c r="U13" s="4" t="str">
        <f aca="false">$J$13</f>
        <v>AMS3</v>
      </c>
      <c r="V13" s="4" t="s">
        <v>70</v>
      </c>
      <c r="W13" s="4" t="s">
        <v>13</v>
      </c>
      <c r="X13" s="0" t="n">
        <f aca="false">N13/D13</f>
        <v>2.84249888736237</v>
      </c>
      <c r="Y13" s="0" t="n">
        <f aca="false">O13/E13</f>
        <v>2.84250007703128</v>
      </c>
      <c r="Z13" s="0" t="n">
        <f aca="false">P13/F13</f>
        <v>2.84249983229058</v>
      </c>
      <c r="AA13" s="0" t="n">
        <f aca="false">Q13/G13</f>
        <v>2.84249995269547</v>
      </c>
      <c r="AB13" s="0" t="n">
        <f aca="false">R13/H13</f>
        <v>2.84249989035159</v>
      </c>
      <c r="AC13" s="0" t="n">
        <f aca="false">S13/I13</f>
        <v>2.84250000805691</v>
      </c>
    </row>
    <row r="14" customFormat="false" ht="13.4" hidden="false" customHeight="false" outlineLevel="0" collapsed="false">
      <c r="A14" s="2" t="s">
        <v>11</v>
      </c>
      <c r="B14" s="2" t="s">
        <v>71</v>
      </c>
      <c r="C14" s="2" t="s">
        <v>13</v>
      </c>
      <c r="D14" s="3" t="n">
        <v>13.1231562971184</v>
      </c>
      <c r="E14" s="3" t="n">
        <v>11.6373146964233</v>
      </c>
      <c r="F14" s="3" t="n">
        <v>9.2868157968195</v>
      </c>
      <c r="G14" s="3" t="n">
        <v>7.5118756950268</v>
      </c>
      <c r="H14" s="3" t="n">
        <v>5.9034984175653</v>
      </c>
      <c r="I14" s="3" t="n">
        <v>3.3968605872265</v>
      </c>
      <c r="J14" s="12" t="s">
        <v>61</v>
      </c>
      <c r="K14" s="2" t="s">
        <v>11</v>
      </c>
      <c r="L14" s="2" t="s">
        <v>71</v>
      </c>
      <c r="M14" s="2" t="s">
        <v>13</v>
      </c>
      <c r="N14" s="3" t="n">
        <v>12.0661862156585</v>
      </c>
      <c r="O14" s="3" t="n">
        <v>10.7008117521811</v>
      </c>
      <c r="P14" s="3" t="n">
        <v>8.563805975375</v>
      </c>
      <c r="Q14" s="3" t="n">
        <v>6.9699850593325</v>
      </c>
      <c r="R14" s="3" t="n">
        <v>5.5278137582819</v>
      </c>
      <c r="S14" s="3" t="n">
        <v>3.2771094727573</v>
      </c>
      <c r="U14" s="4" t="str">
        <f aca="false">$J$14</f>
        <v>AMS3</v>
      </c>
      <c r="V14" s="4" t="s">
        <v>71</v>
      </c>
      <c r="W14" s="4" t="s">
        <v>13</v>
      </c>
      <c r="X14" s="0" t="n">
        <f aca="false">N14/D14</f>
        <v>0.919457632178625</v>
      </c>
      <c r="Y14" s="0" t="n">
        <f aca="false">O14/E14</f>
        <v>0.919525855519742</v>
      </c>
      <c r="Z14" s="0" t="n">
        <f aca="false">P14/F14</f>
        <v>0.92214663914276</v>
      </c>
      <c r="AA14" s="0" t="n">
        <f aca="false">Q14/G14</f>
        <v>0.927862140203803</v>
      </c>
      <c r="AB14" s="0" t="n">
        <f aca="false">R14/H14</f>
        <v>0.936362368089134</v>
      </c>
      <c r="AC14" s="0" t="n">
        <f aca="false">S14/I14</f>
        <v>0.964746532454258</v>
      </c>
    </row>
    <row r="15" customFormat="false" ht="25.35" hidden="false" customHeight="false" outlineLevel="0" collapsed="false">
      <c r="A15" s="2" t="s">
        <v>11</v>
      </c>
      <c r="B15" s="2" t="s">
        <v>72</v>
      </c>
      <c r="C15" s="2" t="s">
        <v>13</v>
      </c>
      <c r="D15" s="3" t="n">
        <v>0.0685389095634</v>
      </c>
      <c r="E15" s="3" t="n">
        <v>0.3571187877855</v>
      </c>
      <c r="F15" s="3" t="n">
        <v>0.5621898120167</v>
      </c>
      <c r="G15" s="3" t="n">
        <v>0.7519094277605</v>
      </c>
      <c r="H15" s="3" t="n">
        <v>0.9639066768656</v>
      </c>
      <c r="I15" s="3" t="n">
        <v>0.8904167171588</v>
      </c>
      <c r="J15" s="12" t="s">
        <v>61</v>
      </c>
      <c r="K15" s="2" t="s">
        <v>11</v>
      </c>
      <c r="L15" s="2" t="s">
        <v>72</v>
      </c>
      <c r="M15" s="2" t="s">
        <v>13</v>
      </c>
      <c r="N15" s="3" t="n">
        <v>0.0685388998541</v>
      </c>
      <c r="O15" s="3" t="n">
        <v>0.3571187383909</v>
      </c>
      <c r="P15" s="3" t="n">
        <v>0.5621897472398</v>
      </c>
      <c r="Q15" s="3" t="n">
        <v>0.7519093897808</v>
      </c>
      <c r="R15" s="3" t="n">
        <v>0.9639065893645</v>
      </c>
      <c r="S15" s="3" t="n">
        <v>0.8904153758953</v>
      </c>
      <c r="U15" s="4" t="str">
        <f aca="false">$J$15</f>
        <v>AMS3</v>
      </c>
      <c r="V15" s="4" t="s">
        <v>72</v>
      </c>
      <c r="W15" s="4" t="s">
        <v>13</v>
      </c>
      <c r="X15" s="0" t="n">
        <f aca="false">N15/D15</f>
        <v>0.999999858338861</v>
      </c>
      <c r="Y15" s="0" t="n">
        <f aca="false">O15/E15</f>
        <v>0.999999861685799</v>
      </c>
      <c r="Z15" s="0" t="n">
        <f aca="false">P15/F15</f>
        <v>0.999999884777528</v>
      </c>
      <c r="AA15" s="0" t="n">
        <f aca="false">Q15/G15</f>
        <v>0.999999949488996</v>
      </c>
      <c r="AB15" s="0" t="n">
        <f aca="false">R15/H15</f>
        <v>0.999999909222436</v>
      </c>
      <c r="AC15" s="0" t="n">
        <f aca="false">S15/I15</f>
        <v>0.999998493667657</v>
      </c>
    </row>
    <row r="16" customFormat="false" ht="13.4" hidden="false" customHeight="false" outlineLevel="0" collapsed="false">
      <c r="A16" s="2" t="s">
        <v>11</v>
      </c>
      <c r="B16" s="2" t="s">
        <v>73</v>
      </c>
      <c r="C16" s="2" t="s">
        <v>13</v>
      </c>
      <c r="D16" s="3" t="n">
        <v>2.5100472782002</v>
      </c>
      <c r="E16" s="3" t="n">
        <v>2.6115826511413</v>
      </c>
      <c r="F16" s="3" t="n">
        <v>2.4068129580121</v>
      </c>
      <c r="G16" s="3" t="n">
        <v>2.4303187150473</v>
      </c>
      <c r="H16" s="3" t="n">
        <v>2.8071012839208</v>
      </c>
      <c r="I16" s="3" t="n">
        <v>4.3821622004265</v>
      </c>
      <c r="J16" s="12" t="s">
        <v>61</v>
      </c>
      <c r="K16" s="2" t="s">
        <v>11</v>
      </c>
      <c r="L16" s="2" t="s">
        <v>73</v>
      </c>
      <c r="M16" s="2" t="s">
        <v>13</v>
      </c>
      <c r="N16" s="3" t="n">
        <v>6.2598584509211</v>
      </c>
      <c r="O16" s="3" t="n">
        <v>6.5253744509303</v>
      </c>
      <c r="P16" s="3" t="n">
        <v>6.0456159099935</v>
      </c>
      <c r="Q16" s="3" t="n">
        <v>6.1738590088768</v>
      </c>
      <c r="R16" s="3" t="n">
        <v>7.1990381806727</v>
      </c>
      <c r="S16" s="3" t="n">
        <v>11.2923534627249</v>
      </c>
      <c r="U16" s="4" t="str">
        <f aca="false">$J$16</f>
        <v>AMS3</v>
      </c>
      <c r="V16" s="4" t="s">
        <v>73</v>
      </c>
      <c r="W16" s="4" t="s">
        <v>13</v>
      </c>
      <c r="X16" s="0" t="n">
        <f aca="false">N16/D16</f>
        <v>2.49392053499871</v>
      </c>
      <c r="Y16" s="0" t="n">
        <f aca="false">O16/E16</f>
        <v>2.49862835016101</v>
      </c>
      <c r="Z16" s="0" t="n">
        <f aca="false">P16/F16</f>
        <v>2.51187608487319</v>
      </c>
      <c r="AA16" s="0" t="n">
        <f aca="false">Q16/G16</f>
        <v>2.54034953138097</v>
      </c>
      <c r="AB16" s="0" t="n">
        <f aca="false">R16/H16</f>
        <v>2.56458084427132</v>
      </c>
      <c r="AC16" s="0" t="n">
        <f aca="false">S16/I16</f>
        <v>2.57689080098994</v>
      </c>
    </row>
    <row r="17" customFormat="false" ht="13.4" hidden="false" customHeight="false" outlineLevel="0" collapsed="false">
      <c r="A17" s="2" t="s">
        <v>11</v>
      </c>
      <c r="B17" s="2" t="s">
        <v>74</v>
      </c>
      <c r="C17" s="2" t="s">
        <v>13</v>
      </c>
      <c r="D17" s="3" t="n">
        <v>0.0008881396409</v>
      </c>
      <c r="E17" s="3" t="n">
        <v>0.0077870812097</v>
      </c>
      <c r="F17" s="3" t="n">
        <v>0.0101865372637</v>
      </c>
      <c r="G17" s="3" t="n">
        <v>0.026549124384</v>
      </c>
      <c r="H17" s="3" t="n">
        <v>0.0695056677556</v>
      </c>
      <c r="I17" s="3" t="n">
        <v>0.3073858339996</v>
      </c>
      <c r="J17" s="12" t="s">
        <v>61</v>
      </c>
      <c r="K17" s="2" t="s">
        <v>11</v>
      </c>
      <c r="L17" s="2" t="s">
        <v>74</v>
      </c>
      <c r="M17" s="2" t="s">
        <v>13</v>
      </c>
      <c r="N17" s="3" t="n">
        <v>0.002648489333</v>
      </c>
      <c r="O17" s="3" t="n">
        <v>0.0229392964981</v>
      </c>
      <c r="P17" s="3" t="n">
        <v>0.0301971190195</v>
      </c>
      <c r="Q17" s="3" t="n">
        <v>0.0797000999898</v>
      </c>
      <c r="R17" s="3" t="n">
        <v>0.2094842420337</v>
      </c>
      <c r="S17" s="3" t="n">
        <v>0.9050884436719</v>
      </c>
      <c r="U17" s="4" t="str">
        <f aca="false">$J$17</f>
        <v>AMS3</v>
      </c>
      <c r="V17" s="4" t="s">
        <v>74</v>
      </c>
      <c r="W17" s="4" t="s">
        <v>13</v>
      </c>
      <c r="X17" s="0" t="n">
        <f aca="false">N17/D17</f>
        <v>2.98206409334026</v>
      </c>
      <c r="Y17" s="0" t="n">
        <f aca="false">O17/E17</f>
        <v>2.94581446890853</v>
      </c>
      <c r="Z17" s="0" t="n">
        <f aca="false">P17/F17</f>
        <v>2.96441452456157</v>
      </c>
      <c r="AA17" s="0" t="n">
        <f aca="false">Q17/G17</f>
        <v>3.00198601042495</v>
      </c>
      <c r="AB17" s="0" t="n">
        <f aca="false">R17/H17</f>
        <v>3.01391596970626</v>
      </c>
      <c r="AC17" s="0" t="n">
        <f aca="false">S17/I17</f>
        <v>2.94447025061369</v>
      </c>
    </row>
    <row r="18" customFormat="false" ht="13.4" hidden="false" customHeight="false" outlineLevel="0" collapsed="false">
      <c r="A18" s="2" t="s">
        <v>11</v>
      </c>
      <c r="B18" s="2" t="s">
        <v>75</v>
      </c>
      <c r="C18" s="2" t="s">
        <v>13</v>
      </c>
      <c r="D18" s="3" t="n">
        <v>1.1763381023027</v>
      </c>
      <c r="E18" s="3" t="n">
        <v>2.0196404662622</v>
      </c>
      <c r="F18" s="3" t="n">
        <v>2.4323789305465</v>
      </c>
      <c r="G18" s="3" t="n">
        <v>2.8171596867868</v>
      </c>
      <c r="H18" s="3" t="n">
        <v>3.1654824088217</v>
      </c>
      <c r="I18" s="3" t="n">
        <v>3.0042733647945</v>
      </c>
      <c r="J18" s="12" t="s">
        <v>61</v>
      </c>
      <c r="K18" s="2" t="s">
        <v>11</v>
      </c>
      <c r="L18" s="2" t="s">
        <v>75</v>
      </c>
      <c r="M18" s="2" t="s">
        <v>13</v>
      </c>
      <c r="N18" s="3" t="n">
        <v>2.9404139078902</v>
      </c>
      <c r="O18" s="3" t="n">
        <v>5.0439697891634</v>
      </c>
      <c r="P18" s="3" t="n">
        <v>6.0722708155598</v>
      </c>
      <c r="Q18" s="3" t="n">
        <v>7.0302644214527</v>
      </c>
      <c r="R18" s="3" t="n">
        <v>7.89580509956</v>
      </c>
      <c r="S18" s="3" t="n">
        <v>7.4937175557224</v>
      </c>
      <c r="U18" s="4" t="str">
        <f aca="false">$J$18</f>
        <v>AMS3</v>
      </c>
      <c r="V18" s="4" t="s">
        <v>75</v>
      </c>
      <c r="W18" s="4" t="s">
        <v>13</v>
      </c>
      <c r="X18" s="0" t="n">
        <f aca="false">N18/D18</f>
        <v>2.4996333130197</v>
      </c>
      <c r="Y18" s="0" t="n">
        <f aca="false">O18/E18</f>
        <v>2.49745926238961</v>
      </c>
      <c r="Z18" s="0" t="n">
        <f aca="false">P18/F18</f>
        <v>2.4964329115429</v>
      </c>
      <c r="AA18" s="0" t="n">
        <f aca="false">Q18/G18</f>
        <v>2.49551505881134</v>
      </c>
      <c r="AB18" s="0" t="n">
        <f aca="false">R18/H18</f>
        <v>2.49434496225777</v>
      </c>
      <c r="AC18" s="0" t="n">
        <f aca="false">S18/I18</f>
        <v>2.49435275881927</v>
      </c>
    </row>
    <row r="19" customFormat="false" ht="13.4" hidden="false" customHeight="false" outlineLevel="0" collapsed="false">
      <c r="A19" s="2" t="s">
        <v>11</v>
      </c>
      <c r="B19" s="2" t="s">
        <v>76</v>
      </c>
      <c r="C19" s="2" t="s">
        <v>13</v>
      </c>
      <c r="D19" s="3" t="n">
        <v>0.0295987929377</v>
      </c>
      <c r="E19" s="3" t="n">
        <v>0.1776365379675</v>
      </c>
      <c r="F19" s="3" t="n">
        <v>0.300355670753</v>
      </c>
      <c r="G19" s="3" t="n">
        <v>0.4052942692476</v>
      </c>
      <c r="H19" s="3" t="n">
        <v>0.4908279974701</v>
      </c>
      <c r="I19" s="3" t="n">
        <v>0.4883516607855</v>
      </c>
      <c r="J19" s="12" t="s">
        <v>61</v>
      </c>
      <c r="K19" s="2" t="s">
        <v>11</v>
      </c>
      <c r="L19" s="2" t="s">
        <v>76</v>
      </c>
      <c r="M19" s="2" t="s">
        <v>13</v>
      </c>
      <c r="N19" s="3" t="n">
        <v>0.0864458320734</v>
      </c>
      <c r="O19" s="3" t="n">
        <v>0.5190927301751</v>
      </c>
      <c r="P19" s="3" t="n">
        <v>0.8776992852147</v>
      </c>
      <c r="Q19" s="3" t="n">
        <v>1.1851760213072</v>
      </c>
      <c r="R19" s="3" t="n">
        <v>1.4367242421276</v>
      </c>
      <c r="S19" s="3" t="n">
        <v>1.4362854527278</v>
      </c>
      <c r="U19" s="4" t="str">
        <f aca="false">$J$19</f>
        <v>AMS3</v>
      </c>
      <c r="V19" s="4" t="s">
        <v>76</v>
      </c>
      <c r="W19" s="4" t="s">
        <v>13</v>
      </c>
      <c r="X19" s="0" t="n">
        <f aca="false">N19/D19</f>
        <v>2.92058639875459</v>
      </c>
      <c r="Y19" s="0" t="n">
        <f aca="false">O19/E19</f>
        <v>2.9222182334474</v>
      </c>
      <c r="Z19" s="0" t="n">
        <f aca="false">P19/F19</f>
        <v>2.92219981402143</v>
      </c>
      <c r="AA19" s="0" t="n">
        <f aca="false">Q19/G19</f>
        <v>2.92423582378156</v>
      </c>
      <c r="AB19" s="0" t="n">
        <f aca="false">R19/H19</f>
        <v>2.92714402913644</v>
      </c>
      <c r="AC19" s="0" t="n">
        <f aca="false">S19/I19</f>
        <v>2.94108849843487</v>
      </c>
    </row>
    <row r="20" customFormat="false" ht="13.4" hidden="false" customHeight="false" outlineLevel="0" collapsed="false">
      <c r="A20" s="2" t="s">
        <v>11</v>
      </c>
      <c r="B20" s="2" t="s">
        <v>77</v>
      </c>
      <c r="C20" s="2" t="s">
        <v>14</v>
      </c>
      <c r="D20" s="3" t="n">
        <v>1.6610036035823</v>
      </c>
      <c r="E20" s="3" t="n">
        <v>1.4200527133042</v>
      </c>
      <c r="F20" s="3" t="n">
        <v>1.1532168963146</v>
      </c>
      <c r="G20" s="3" t="n">
        <v>0.9026232269757</v>
      </c>
      <c r="H20" s="3" t="n">
        <v>0.650118795861</v>
      </c>
      <c r="I20" s="3" t="n">
        <v>0.1334662822242</v>
      </c>
      <c r="J20" s="12" t="s">
        <v>61</v>
      </c>
      <c r="K20" s="2" t="s">
        <v>11</v>
      </c>
      <c r="L20" s="2" t="s">
        <v>77</v>
      </c>
      <c r="M20" s="2" t="s">
        <v>14</v>
      </c>
      <c r="N20" s="3" t="n">
        <v>1.1930479827124</v>
      </c>
      <c r="O20" s="3" t="n">
        <v>1.0241503514697</v>
      </c>
      <c r="P20" s="3" t="n">
        <v>0.8366856406498</v>
      </c>
      <c r="Q20" s="3" t="n">
        <v>0.6601020800345</v>
      </c>
      <c r="R20" s="3" t="n">
        <v>0.4807369849341</v>
      </c>
      <c r="S20" s="3" t="n">
        <v>0.0998456960944</v>
      </c>
      <c r="U20" s="4" t="str">
        <f aca="false">$J$20</f>
        <v>AMS3</v>
      </c>
      <c r="V20" s="4" t="s">
        <v>77</v>
      </c>
      <c r="W20" s="4" t="s">
        <v>14</v>
      </c>
      <c r="X20" s="0" t="n">
        <f aca="false">N20/D20</f>
        <v>0.718269352420033</v>
      </c>
      <c r="Y20" s="0" t="n">
        <f aca="false">O20/E20</f>
        <v>0.721205869243186</v>
      </c>
      <c r="Z20" s="0" t="n">
        <f aca="false">P20/F20</f>
        <v>0.725523224055807</v>
      </c>
      <c r="AA20" s="0" t="n">
        <f aca="false">Q20/G20</f>
        <v>0.731315193656401</v>
      </c>
      <c r="AB20" s="0" t="n">
        <f aca="false">R20/H20</f>
        <v>0.739460215570948</v>
      </c>
      <c r="AC20" s="0" t="n">
        <f aca="false">S20/I20</f>
        <v>0.74809678092836</v>
      </c>
    </row>
    <row r="21" customFormat="false" ht="25.35" hidden="false" customHeight="false" outlineLevel="0" collapsed="false">
      <c r="A21" s="2" t="s">
        <v>11</v>
      </c>
      <c r="B21" s="2" t="s">
        <v>78</v>
      </c>
      <c r="C21" s="2" t="s">
        <v>14</v>
      </c>
      <c r="D21" s="3" t="n">
        <v>0.0640216604456</v>
      </c>
      <c r="E21" s="3" t="n">
        <v>0.3525355912163</v>
      </c>
      <c r="F21" s="3" t="n">
        <v>0.6020482432441</v>
      </c>
      <c r="G21" s="3" t="n">
        <v>0.7668133739632</v>
      </c>
      <c r="H21" s="3" t="n">
        <v>0.8638912814549</v>
      </c>
      <c r="I21" s="3" t="n">
        <v>0.2653147877168</v>
      </c>
      <c r="J21" s="12" t="s">
        <v>61</v>
      </c>
      <c r="K21" s="2" t="s">
        <v>11</v>
      </c>
      <c r="L21" s="2" t="s">
        <v>78</v>
      </c>
      <c r="M21" s="2" t="s">
        <v>14</v>
      </c>
      <c r="N21" s="3" t="n">
        <v>0.0581582958805</v>
      </c>
      <c r="O21" s="3" t="n">
        <v>0.3198693639521</v>
      </c>
      <c r="P21" s="3" t="n">
        <v>0.5464588782089</v>
      </c>
      <c r="Q21" s="3" t="n">
        <v>0.6960419898159</v>
      </c>
      <c r="R21" s="3" t="n">
        <v>0.7840713118415</v>
      </c>
      <c r="S21" s="3" t="n">
        <v>0.2401076368649</v>
      </c>
      <c r="U21" s="4" t="str">
        <f aca="false">$J$21</f>
        <v>AMS3</v>
      </c>
      <c r="V21" s="4" t="s">
        <v>78</v>
      </c>
      <c r="W21" s="4" t="s">
        <v>14</v>
      </c>
      <c r="X21" s="0" t="n">
        <f aca="false">N21/D21</f>
        <v>0.908415924793419</v>
      </c>
      <c r="Y21" s="0" t="n">
        <f aca="false">O21/E21</f>
        <v>0.90733920750669</v>
      </c>
      <c r="Z21" s="0" t="n">
        <f aca="false">P21/F21</f>
        <v>0.90766626153469</v>
      </c>
      <c r="AA21" s="0" t="n">
        <f aca="false">Q21/G21</f>
        <v>0.907707159851001</v>
      </c>
      <c r="AB21" s="0" t="n">
        <f aca="false">R21/H21</f>
        <v>0.90760414958816</v>
      </c>
      <c r="AC21" s="0" t="n">
        <f aca="false">S21/I21</f>
        <v>0.90499153451331</v>
      </c>
    </row>
    <row r="22" customFormat="false" ht="13.4" hidden="false" customHeight="false" outlineLevel="0" collapsed="false">
      <c r="A22" s="2" t="s">
        <v>11</v>
      </c>
      <c r="B22" s="2" t="s">
        <v>79</v>
      </c>
      <c r="C22" s="2" t="s">
        <v>13</v>
      </c>
      <c r="D22" s="3" t="n">
        <v>0.3199835993629</v>
      </c>
      <c r="E22" s="3" t="n">
        <v>0.2521845491279</v>
      </c>
      <c r="F22" s="3" t="n">
        <v>0.1803733963754</v>
      </c>
      <c r="G22" s="3" t="n">
        <v>0.1157348091376</v>
      </c>
      <c r="H22" s="3" t="n">
        <v>0.0565026950727</v>
      </c>
      <c r="I22" s="3" t="n">
        <v>0.0386567147897</v>
      </c>
      <c r="J22" s="12" t="s">
        <v>61</v>
      </c>
      <c r="K22" s="2" t="s">
        <v>11</v>
      </c>
      <c r="L22" s="2" t="s">
        <v>79</v>
      </c>
      <c r="M22" s="2" t="s">
        <v>13</v>
      </c>
      <c r="N22" s="3" t="n">
        <v>0.3359827636334</v>
      </c>
      <c r="O22" s="3" t="n">
        <v>0.2647937546072</v>
      </c>
      <c r="P22" s="3" t="n">
        <v>0.1893922670384</v>
      </c>
      <c r="Q22" s="3" t="n">
        <v>0.1215240590572</v>
      </c>
      <c r="R22" s="3" t="n">
        <v>0.0594367002483</v>
      </c>
      <c r="S22" s="3" t="n">
        <v>0.0421616466807</v>
      </c>
      <c r="U22" s="4" t="str">
        <f aca="false">$J$22</f>
        <v>AMS3</v>
      </c>
      <c r="V22" s="4" t="s">
        <v>79</v>
      </c>
      <c r="W22" s="4" t="s">
        <v>13</v>
      </c>
      <c r="X22" s="0" t="n">
        <f aca="false">N22/D22</f>
        <v>1.04999995094235</v>
      </c>
      <c r="Y22" s="0" t="n">
        <f aca="false">O22/E22</f>
        <v>1.04999991285313</v>
      </c>
      <c r="Z22" s="0" t="n">
        <f aca="false">P22/F22</f>
        <v>1.05000111349142</v>
      </c>
      <c r="AA22" s="0" t="n">
        <f aca="false">Q22/G22</f>
        <v>1.05002168286913</v>
      </c>
      <c r="AB22" s="0" t="n">
        <f aca="false">R22/H22</f>
        <v>1.05192681821327</v>
      </c>
      <c r="AC22" s="0" t="n">
        <f aca="false">S22/I22</f>
        <v>1.09066812609575</v>
      </c>
    </row>
    <row r="23" customFormat="false" ht="13.4" hidden="false" customHeight="false" outlineLevel="0" collapsed="false">
      <c r="A23" s="2" t="s">
        <v>11</v>
      </c>
      <c r="B23" s="2" t="s">
        <v>79</v>
      </c>
      <c r="C23" s="2" t="s">
        <v>14</v>
      </c>
      <c r="D23" s="3" t="n">
        <v>1.755610446136</v>
      </c>
      <c r="E23" s="3" t="n">
        <v>2.1822340259712</v>
      </c>
      <c r="F23" s="3" t="n">
        <v>2.4118167636586</v>
      </c>
      <c r="G23" s="3" t="n">
        <v>2.5171062912757</v>
      </c>
      <c r="H23" s="3" t="n">
        <v>2.4747571764798</v>
      </c>
      <c r="I23" s="3" t="n">
        <v>0.6915199660279</v>
      </c>
      <c r="J23" s="12" t="s">
        <v>61</v>
      </c>
      <c r="K23" s="2" t="s">
        <v>11</v>
      </c>
      <c r="L23" s="2" t="s">
        <v>79</v>
      </c>
      <c r="M23" s="2" t="s">
        <v>14</v>
      </c>
      <c r="N23" s="3" t="n">
        <v>1.8433910517406</v>
      </c>
      <c r="O23" s="3" t="n">
        <v>2.2913458207783</v>
      </c>
      <c r="P23" s="3" t="n">
        <v>2.5518194738944</v>
      </c>
      <c r="Q23" s="3" t="n">
        <v>2.6883821916375</v>
      </c>
      <c r="R23" s="3" t="n">
        <v>2.6602101694704</v>
      </c>
      <c r="S23" s="3" t="n">
        <v>0.7607900410902</v>
      </c>
      <c r="U23" s="4" t="str">
        <f aca="false">$J$23</f>
        <v>AMS3</v>
      </c>
      <c r="V23" s="4" t="s">
        <v>79</v>
      </c>
      <c r="W23" s="4" t="s">
        <v>14</v>
      </c>
      <c r="X23" s="0" t="n">
        <f aca="false">N23/D23</f>
        <v>1.05000004744663</v>
      </c>
      <c r="Y23" s="0" t="n">
        <f aca="false">O23/E23</f>
        <v>1.05000004284991</v>
      </c>
      <c r="Z23" s="0" t="n">
        <f aca="false">P23/F23</f>
        <v>1.05804865126794</v>
      </c>
      <c r="AA23" s="0" t="n">
        <f aca="false">Q23/G23</f>
        <v>1.06804476273229</v>
      </c>
      <c r="AB23" s="0" t="n">
        <f aca="false">R23/H23</f>
        <v>1.07493785440978</v>
      </c>
      <c r="AC23" s="0" t="n">
        <f aca="false">S23/I23</f>
        <v>1.10017075206113</v>
      </c>
    </row>
    <row r="24" customFormat="false" ht="13.4" hidden="false" customHeight="false" outlineLevel="0" collapsed="false">
      <c r="A24" s="2" t="s">
        <v>11</v>
      </c>
      <c r="B24" s="2" t="s">
        <v>79</v>
      </c>
      <c r="C24" s="2" t="s">
        <v>16</v>
      </c>
      <c r="D24" s="3" t="n">
        <v>1.112542297151</v>
      </c>
      <c r="E24" s="3" t="n">
        <v>0.8694668741854</v>
      </c>
      <c r="F24" s="3" t="n">
        <v>0.5998037164957</v>
      </c>
      <c r="G24" s="3" t="n">
        <v>0.3698154375243</v>
      </c>
      <c r="H24" s="3" t="n">
        <v>0.1579396053507</v>
      </c>
      <c r="I24" s="3" t="n">
        <v>0.0002395852932</v>
      </c>
      <c r="J24" s="12" t="s">
        <v>61</v>
      </c>
      <c r="K24" s="2" t="s">
        <v>11</v>
      </c>
      <c r="L24" s="2" t="s">
        <v>79</v>
      </c>
      <c r="M24" s="2" t="s">
        <v>16</v>
      </c>
      <c r="N24" s="3" t="n">
        <v>1.1681694788263</v>
      </c>
      <c r="O24" s="3" t="n">
        <v>0.9129402433721</v>
      </c>
      <c r="P24" s="3" t="n">
        <v>0.6297938617497</v>
      </c>
      <c r="Q24" s="3" t="n">
        <v>0.3883061887567</v>
      </c>
      <c r="R24" s="3" t="n">
        <v>0.1658365874976</v>
      </c>
      <c r="S24" s="3" t="n">
        <v>0.0002515645488</v>
      </c>
      <c r="U24" s="4" t="str">
        <f aca="false">$J$24</f>
        <v>AMS3</v>
      </c>
      <c r="V24" s="4" t="s">
        <v>79</v>
      </c>
      <c r="W24" s="4" t="s">
        <v>16</v>
      </c>
      <c r="X24" s="0" t="n">
        <f aca="false">N24/D24</f>
        <v>1.05000006005862</v>
      </c>
      <c r="Y24" s="0" t="n">
        <f aca="false">O24/E24</f>
        <v>1.05000002930236</v>
      </c>
      <c r="Z24" s="0" t="n">
        <f aca="false">P24/F24</f>
        <v>1.0499999323599</v>
      </c>
      <c r="AA24" s="0" t="n">
        <f aca="false">Q24/G24</f>
        <v>1.04999994417806</v>
      </c>
      <c r="AB24" s="0" t="n">
        <f aca="false">R24/H24</f>
        <v>1.05000001189926</v>
      </c>
      <c r="AC24" s="0" t="n">
        <f aca="false">S24/I24</f>
        <v>1.04999996218466</v>
      </c>
    </row>
    <row r="25" customFormat="false" ht="13.4" hidden="false" customHeight="false" outlineLevel="0" collapsed="false">
      <c r="A25" s="2" t="s">
        <v>11</v>
      </c>
      <c r="B25" s="2" t="s">
        <v>79</v>
      </c>
      <c r="C25" s="2" t="s">
        <v>18</v>
      </c>
      <c r="D25" s="3" t="n">
        <v>0.1850660642909</v>
      </c>
      <c r="E25" s="3" t="n">
        <v>0.1552539103957</v>
      </c>
      <c r="F25" s="3" t="n">
        <v>0.1225003390533</v>
      </c>
      <c r="G25" s="3" t="n">
        <v>0.0948878278003</v>
      </c>
      <c r="H25" s="3" t="n">
        <v>0.1399044711388</v>
      </c>
      <c r="I25" s="3" t="n">
        <v>0.8739745751857</v>
      </c>
      <c r="J25" s="12" t="s">
        <v>61</v>
      </c>
      <c r="K25" s="2" t="s">
        <v>11</v>
      </c>
      <c r="L25" s="2" t="s">
        <v>79</v>
      </c>
      <c r="M25" s="2" t="s">
        <v>18</v>
      </c>
      <c r="N25" s="3" t="n">
        <v>0.1943193595861</v>
      </c>
      <c r="O25" s="3" t="n">
        <v>0.1630166080913</v>
      </c>
      <c r="P25" s="3" t="n">
        <v>0.1286253481804</v>
      </c>
      <c r="Q25" s="3" t="n">
        <v>0.099835895314</v>
      </c>
      <c r="R25" s="3" t="n">
        <v>0.150831120553</v>
      </c>
      <c r="S25" s="3" t="n">
        <v>0.9602469851818</v>
      </c>
      <c r="U25" s="4" t="str">
        <f aca="false">$J$25</f>
        <v>AMS3</v>
      </c>
      <c r="V25" s="4" t="s">
        <v>79</v>
      </c>
      <c r="W25" s="4" t="s">
        <v>18</v>
      </c>
      <c r="X25" s="0" t="n">
        <f aca="false">N25/D25</f>
        <v>1.04999995720801</v>
      </c>
      <c r="Y25" s="0" t="n">
        <f aca="false">O25/E25</f>
        <v>1.05000001401456</v>
      </c>
      <c r="Z25" s="0" t="n">
        <f aca="false">P25/F25</f>
        <v>1.04999993611801</v>
      </c>
      <c r="AA25" s="0" t="n">
        <f aca="false">Q25/G25</f>
        <v>1.05214649369057</v>
      </c>
      <c r="AB25" s="0" t="n">
        <f aca="false">R25/H25</f>
        <v>1.07810078781085</v>
      </c>
      <c r="AC25" s="0" t="n">
        <f aca="false">S25/I25</f>
        <v>1.09871272282465</v>
      </c>
    </row>
    <row r="26" customFormat="false" ht="13.4" hidden="false" customHeight="false" outlineLevel="0" collapsed="false">
      <c r="A26" s="2" t="s">
        <v>11</v>
      </c>
      <c r="B26" s="2" t="s">
        <v>79</v>
      </c>
      <c r="C26" s="2" t="s">
        <v>20</v>
      </c>
      <c r="D26" s="3" t="n">
        <v>0.1745648576938</v>
      </c>
      <c r="E26" s="3" t="n">
        <v>0.1526555799968</v>
      </c>
      <c r="F26" s="3" t="n">
        <v>0.1175932254863</v>
      </c>
      <c r="G26" s="3" t="n">
        <v>0.1457596881086</v>
      </c>
      <c r="H26" s="3" t="n">
        <v>0.2360333105613</v>
      </c>
      <c r="I26" s="3" t="n">
        <v>0.8164863167257</v>
      </c>
      <c r="J26" s="12" t="s">
        <v>61</v>
      </c>
      <c r="K26" s="2" t="s">
        <v>11</v>
      </c>
      <c r="L26" s="2" t="s">
        <v>79</v>
      </c>
      <c r="M26" s="2" t="s">
        <v>20</v>
      </c>
      <c r="N26" s="3" t="n">
        <v>0.1832931267863</v>
      </c>
      <c r="O26" s="3" t="n">
        <v>0.1602883511027</v>
      </c>
      <c r="P26" s="3" t="n">
        <v>0.1234728828006</v>
      </c>
      <c r="Q26" s="3" t="n">
        <v>0.1562196202012</v>
      </c>
      <c r="R26" s="3" t="n">
        <v>0.2571896310261</v>
      </c>
      <c r="S26" s="3" t="n">
        <v>0.8988490705424</v>
      </c>
      <c r="U26" s="4" t="str">
        <f aca="false">$J$26</f>
        <v>AMS3</v>
      </c>
      <c r="V26" s="4" t="s">
        <v>79</v>
      </c>
      <c r="W26" s="4" t="s">
        <v>20</v>
      </c>
      <c r="X26" s="0" t="n">
        <f aca="false">N26/D26</f>
        <v>1.05000015013222</v>
      </c>
      <c r="Y26" s="0" t="n">
        <f aca="false">O26/E26</f>
        <v>1.04999994828921</v>
      </c>
      <c r="Z26" s="0" t="n">
        <f aca="false">P26/F26</f>
        <v>1.04999996632446</v>
      </c>
      <c r="AA26" s="0" t="n">
        <f aca="false">Q26/G26</f>
        <v>1.07176148788687</v>
      </c>
      <c r="AB26" s="0" t="n">
        <f aca="false">R26/H26</f>
        <v>1.08963277435074</v>
      </c>
      <c r="AC26" s="0" t="n">
        <f aca="false">S26/I26</f>
        <v>1.10087462842855</v>
      </c>
    </row>
    <row r="27" customFormat="false" ht="12.8" hidden="false" customHeight="false" outlineLevel="0" collapsed="false">
      <c r="D27" s="0" t="n">
        <f aca="false">SUM($D$2:$D$26)</f>
        <v>110.86065933555</v>
      </c>
      <c r="E27" s="0" t="n">
        <f aca="false">SUM($E$2:$E$26)</f>
        <v>105.316401621844</v>
      </c>
      <c r="F27" s="0" t="n">
        <f aca="false">SUM($F$2:$F$26)</f>
        <v>92.6867660822843</v>
      </c>
      <c r="G27" s="0" t="n">
        <f aca="false">SUM($G$2:$G$26)</f>
        <v>80.8499554203458</v>
      </c>
      <c r="H27" s="0" t="n">
        <f aca="false">SUM($H$2:$H$26)</f>
        <v>69.054978215227</v>
      </c>
      <c r="I27" s="0" t="n">
        <f aca="false">SUM($I$2:$I$26)</f>
        <v>38.364010890861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80</v>
      </c>
      <c r="D29" s="13" t="n">
        <f aca="false">D$12+D$13+D$16+D$17+D$18+D$19</f>
        <v>4.1637964998982</v>
      </c>
      <c r="E29" s="13" t="n">
        <f aca="false">E$12+E$13+E$16+E$17+E$18+E$19</f>
        <v>5.200607996136</v>
      </c>
      <c r="F29" s="13" t="n">
        <f aca="false">$F$12+$F$13+$F$16+$F$17+$F$18+$F$19</f>
        <v>5.4500461140674</v>
      </c>
      <c r="G29" s="13" t="n">
        <f aca="false">G$12+G$13+G$16+G$17+G$18+G$19</f>
        <v>5.9881457552349</v>
      </c>
      <c r="H29" s="13" t="n">
        <f aca="false">H$12+H$13+H$16+H$17+H$18+H$19</f>
        <v>6.9015350447813</v>
      </c>
      <c r="I29" s="14" t="n">
        <f aca="false">$I12+$I13+$I16+$I17+$I18+$I19</f>
        <v>8.6983935101612</v>
      </c>
      <c r="J29" s="15"/>
      <c r="L29" s="0" t="s">
        <v>80</v>
      </c>
      <c r="N29" s="13" t="n">
        <f aca="false">$N$12+$N$13+$N$16+$N$17+$N$18+$N$19</f>
        <v>10.2119970472452</v>
      </c>
      <c r="O29" s="13" t="n">
        <f aca="false">$O$12+$O$13+$O$16+$O$17+$O$18+$O$19</f>
        <v>12.9040477344374</v>
      </c>
      <c r="P29" s="13" t="n">
        <f aca="false">$P$12+$P$13+$P$16+$P$17+$P$18+$P$19</f>
        <v>13.6518143998352</v>
      </c>
      <c r="Q29" s="13" t="n">
        <f aca="false">$Q$12+$Q$13+$Q$16+$Q$17+$Q$18+$Q$19</f>
        <v>15.1336619275039</v>
      </c>
      <c r="R29" s="13" t="n">
        <f aca="false">$R$12+$R$13+$R$16+$R$17+$R$18+$R$19</f>
        <v>17.5551188852184</v>
      </c>
      <c r="S29" s="13" t="n">
        <f aca="false">$S$12+$S$13+$S$16+$S$17+$S$18+$S$19</f>
        <v>22.2613099656156</v>
      </c>
      <c r="V29" s="0" t="s">
        <v>80</v>
      </c>
      <c r="X29" s="13" t="n">
        <f aca="false">$N$29/$D$29</f>
        <v>2.45256871883505</v>
      </c>
      <c r="Y29" s="13" t="n">
        <f aca="false">$O$29/$E$29</f>
        <v>2.48125752681705</v>
      </c>
      <c r="Z29" s="13" t="n">
        <f aca="false">$P$29/$F$29</f>
        <v>2.50489887867146</v>
      </c>
      <c r="AA29" s="13" t="n">
        <f aca="false">$Q$29/$G$29</f>
        <v>2.52727013437739</v>
      </c>
      <c r="AB29" s="13" t="n">
        <f aca="false">$R$29/$H$29</f>
        <v>2.54365424087689</v>
      </c>
      <c r="AC29" s="13" t="n">
        <f aca="false">$S$29/$I$29</f>
        <v>2.55924383503811</v>
      </c>
    </row>
    <row r="30" customFormat="false" ht="12.8" hidden="false" customHeight="false" outlineLevel="0" collapsed="false">
      <c r="B30" s="0" t="s">
        <v>81</v>
      </c>
      <c r="D30" s="13" t="n">
        <f aca="false">$D$6+$D$7+$D$14+$D$15+$D$22</f>
        <v>13.8826567131125</v>
      </c>
      <c r="E30" s="13" t="n">
        <f aca="false">E$6+E$7+E$14+E$15+E$22</f>
        <v>12.5276807969802</v>
      </c>
      <c r="F30" s="13" t="n">
        <f aca="false">$F$6+$F$7+$F$14+$F$15+$F$22</f>
        <v>10.2224832423285</v>
      </c>
      <c r="G30" s="13" t="n">
        <f aca="false">$G$6+$G$7+$G$14+$G$15+$G$22</f>
        <v>8.5092804941636</v>
      </c>
      <c r="H30" s="13" t="n">
        <f aca="false">$H$6+$H$7+$H$14+$H$15+$H$22</f>
        <v>6.9937842374211</v>
      </c>
      <c r="I30" s="13" t="n">
        <f aca="false">$I$6+$I$7+$I$14+$I$15+$I$22</f>
        <v>4.3517471947026</v>
      </c>
      <c r="L30" s="0" t="s">
        <v>81</v>
      </c>
      <c r="N30" s="13" t="n">
        <f aca="false">$N$6+$N$7+$N$14+$N$15+$N$22</f>
        <v>12.7823483492934</v>
      </c>
      <c r="O30" s="13" t="n">
        <f aca="false">$O$6+$O$7+$O$14+$O$15+$O$22</f>
        <v>11.5589061142343</v>
      </c>
      <c r="P30" s="13" t="n">
        <f aca="false">$P$6+$P$7+$P$14+$P$15+$P$22</f>
        <v>9.477802760597</v>
      </c>
      <c r="Q30" s="13" t="n">
        <f aca="false">$Q$6+$Q$7+$Q$14+$Q$15+$Q$22</f>
        <v>7.9528244913362</v>
      </c>
      <c r="R30" s="13" t="n">
        <f aca="false">$R$6+$R$7+$R$14+$R$15+$R$22</f>
        <v>6.6105467805611</v>
      </c>
      <c r="S30" s="13" t="n">
        <f aca="false">$S$6+$S$7+$S$14+$S$15+$S$22</f>
        <v>4.2331220607286</v>
      </c>
      <c r="V30" s="0" t="s">
        <v>81</v>
      </c>
      <c r="X30" s="13" t="n">
        <f aca="false">$N$30/$D$30</f>
        <v>0.920742233525098</v>
      </c>
      <c r="Y30" s="13" t="n">
        <f aca="false">$O$30/$E$30</f>
        <v>0.922669271476056</v>
      </c>
      <c r="Z30" s="13" t="n">
        <f aca="false">$P$30/$F$30</f>
        <v>0.927152682564645</v>
      </c>
      <c r="AA30" s="13" t="n">
        <f aca="false">$Q$30/$G$30</f>
        <v>0.934605986580291</v>
      </c>
      <c r="AB30" s="13" t="n">
        <f aca="false">$R$30/$H$30</f>
        <v>0.945203134118802</v>
      </c>
      <c r="AC30" s="13" t="n">
        <f aca="false">$S$30/$I$30</f>
        <v>0.972740803023116</v>
      </c>
    </row>
    <row r="31" customFormat="false" ht="12.8" hidden="false" customHeight="false" outlineLevel="0" collapsed="false">
      <c r="B31" s="0" t="s">
        <v>13</v>
      </c>
      <c r="D31" s="13" t="n">
        <f aca="false">$D$29+$D$30</f>
        <v>18.0464532130107</v>
      </c>
      <c r="E31" s="13" t="n">
        <f aca="false">$E$29+$E$30</f>
        <v>17.7282887931162</v>
      </c>
      <c r="F31" s="13" t="n">
        <f aca="false">$F$29+$F$30</f>
        <v>15.6725293563959</v>
      </c>
      <c r="G31" s="13" t="n">
        <f aca="false">$G$29+$G$30</f>
        <v>14.4974262493985</v>
      </c>
      <c r="H31" s="13" t="n">
        <f aca="false">$H$29+$H$30</f>
        <v>13.8953192822024</v>
      </c>
      <c r="I31" s="13" t="n">
        <f aca="false">$I$29+$I$30</f>
        <v>13.0501407048638</v>
      </c>
      <c r="L31" s="0" t="s">
        <v>13</v>
      </c>
      <c r="N31" s="13" t="n">
        <f aca="false">$N$29+$N$30</f>
        <v>22.9943453965386</v>
      </c>
      <c r="O31" s="13" t="n">
        <f aca="false">$O$29+$O$30</f>
        <v>24.4629538486717</v>
      </c>
      <c r="P31" s="13" t="n">
        <f aca="false">$P$29+$P$30</f>
        <v>23.1296171604322</v>
      </c>
      <c r="Q31" s="13" t="n">
        <f aca="false">$Q$29+$Q$30</f>
        <v>23.0864864188401</v>
      </c>
      <c r="R31" s="13" t="n">
        <f aca="false">$R$29+$R$30</f>
        <v>24.1656656657795</v>
      </c>
      <c r="S31" s="13" t="n">
        <f aca="false">$S$29+$S$30</f>
        <v>26.4944320263442</v>
      </c>
      <c r="V31" s="0" t="s">
        <v>13</v>
      </c>
      <c r="X31" s="13" t="n">
        <f aca="false">$N$31/$D$31</f>
        <v>1.27417532548505</v>
      </c>
      <c r="Y31" s="13" t="n">
        <f aca="false">$O$31/$E$31</f>
        <v>1.37988240907777</v>
      </c>
      <c r="Z31" s="13" t="n">
        <f aca="false">$P$31/$F$31</f>
        <v>1.47580627443477</v>
      </c>
      <c r="AA31" s="13" t="n">
        <f aca="false">$Q$31/$G$31</f>
        <v>1.59245413783691</v>
      </c>
      <c r="AB31" s="13" t="n">
        <f aca="false">$R$31/$H$31</f>
        <v>1.73912273442552</v>
      </c>
      <c r="AC31" s="13" t="n">
        <f aca="false">$S$31/$I$31</f>
        <v>2.03020278673851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82</v>
      </c>
      <c r="D33" s="17" t="n">
        <f aca="false">$D$29*($X$29-1)</f>
        <v>6.048200547347</v>
      </c>
      <c r="E33" s="17" t="n">
        <f aca="false">$E$29*($Y$29-1)</f>
        <v>7.7034397383014</v>
      </c>
      <c r="F33" s="17" t="n">
        <f aca="false">$F$29*($Z$29-1)</f>
        <v>8.2017682857678</v>
      </c>
      <c r="G33" s="17" t="n">
        <f aca="false">$G$29*($AA$29-1)</f>
        <v>9.145516172269</v>
      </c>
      <c r="H33" s="17" t="n">
        <f aca="false">H$29*(AB$29-1)</f>
        <v>10.6535838404371</v>
      </c>
      <c r="I33" s="17" t="n">
        <f aca="false">$I$29*($AC$29-1)</f>
        <v>13.5629164554544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1" sqref="L48:M58 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87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87</v>
      </c>
      <c r="D3" s="3" t="n">
        <v>5912440697.0123</v>
      </c>
      <c r="E3" s="3" t="n">
        <v>18932191636.0176</v>
      </c>
      <c r="F3" s="3" t="n">
        <v>3.20209412765603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87</v>
      </c>
      <c r="D4" s="3" t="n">
        <v>6148094045.2169</v>
      </c>
      <c r="E4" s="3" t="n">
        <v>21363943870.142</v>
      </c>
      <c r="F4" s="3" t="n">
        <v>3.4748889189102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87</v>
      </c>
      <c r="D5" s="3" t="n">
        <v>6000593190.7221</v>
      </c>
      <c r="E5" s="3" t="n">
        <v>23065235102.3325</v>
      </c>
      <c r="F5" s="3" t="n">
        <v>3.84382583008545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87</v>
      </c>
      <c r="D6" s="3" t="n">
        <v>6085782118.8364</v>
      </c>
      <c r="E6" s="3" t="n">
        <v>24862622705.0301</v>
      </c>
      <c r="F6" s="3" t="n">
        <v>4.0853619501225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87</v>
      </c>
      <c r="D7" s="3" t="n">
        <v>6363234861.192</v>
      </c>
      <c r="E7" s="3" t="n">
        <v>29950062477.1365</v>
      </c>
      <c r="F7" s="3" t="n">
        <v>4.70673535245343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88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6.1480940452169</v>
      </c>
      <c r="E11" s="0" t="n">
        <f aca="false">D$5/10^9</f>
        <v>6.0005931907221</v>
      </c>
      <c r="F11" s="0" t="n">
        <f aca="false">D$6/10^9</f>
        <v>6.0857821188364</v>
      </c>
      <c r="G11" s="0" t="n">
        <f aca="false">D$7/10^9</f>
        <v>6.363234861192</v>
      </c>
    </row>
    <row r="12" customFormat="false" ht="12.8" hidden="false" customHeight="false" outlineLevel="0" collapsed="false">
      <c r="A12" s="0" t="s">
        <v>89</v>
      </c>
      <c r="B12" s="0" t="n">
        <f aca="false">F$2</f>
        <v>3.05790913979661</v>
      </c>
      <c r="C12" s="0" t="n">
        <f aca="false">F$3</f>
        <v>3.20209412765603</v>
      </c>
      <c r="D12" s="0" t="n">
        <f aca="false">F$4</f>
        <v>3.4748889189102</v>
      </c>
      <c r="E12" s="0" t="n">
        <f aca="false">F$4</f>
        <v>3.4748889189102</v>
      </c>
      <c r="F12" s="0" t="n">
        <f aca="false">F$6</f>
        <v>4.0853619501225</v>
      </c>
      <c r="G12" s="0" t="n">
        <f aca="false">F$7</f>
        <v>4.70673535245343</v>
      </c>
    </row>
    <row r="13" customFormat="false" ht="12.8" hidden="false" customHeight="false" outlineLevel="0" collapsed="false">
      <c r="A13" s="0" t="s">
        <v>82</v>
      </c>
      <c r="B13" s="0" t="n">
        <f aca="false">B$11*(B$12-1)</f>
        <v>11.161726050917</v>
      </c>
      <c r="C13" s="0" t="n">
        <f aca="false">C$11*(C$12-1)</f>
        <v>11.9437592826177</v>
      </c>
      <c r="D13" s="0" t="n">
        <f aca="false">D$11*(D$12-1)</f>
        <v>15.2158498249251</v>
      </c>
      <c r="E13" s="0" t="n">
        <f aca="false">E$11*(E$12-1)</f>
        <v>14.8508015946061</v>
      </c>
      <c r="F13" s="0" t="n">
        <f aca="false">F$11*(F$12-1)</f>
        <v>18.7768405861937</v>
      </c>
      <c r="G13" s="0" t="n">
        <f aca="false">G$11*(G$12-1)</f>
        <v>23.5868276159445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1" sqref="L48:M58 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83</v>
      </c>
      <c r="C1" s="1" t="s">
        <v>84</v>
      </c>
      <c r="D1" s="1" t="s">
        <v>57</v>
      </c>
      <c r="E1" s="1" t="s">
        <v>85</v>
      </c>
      <c r="F1" s="1" t="s">
        <v>86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90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90</v>
      </c>
      <c r="D3" s="2" t="s">
        <v>20</v>
      </c>
      <c r="E3" s="3" t="n">
        <v>2065628459.4299</v>
      </c>
      <c r="F3" s="3" t="n">
        <v>1206400517.1692</v>
      </c>
      <c r="G3" s="3" t="n">
        <v>0.584035580872157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90</v>
      </c>
      <c r="D4" s="2" t="s">
        <v>20</v>
      </c>
      <c r="E4" s="3" t="n">
        <v>3002211323.9064</v>
      </c>
      <c r="F4" s="3" t="n">
        <v>1773735993.6276</v>
      </c>
      <c r="G4" s="3" t="n">
        <v>0.590809840567672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90</v>
      </c>
      <c r="D5" s="2" t="s">
        <v>20</v>
      </c>
      <c r="E5" s="3" t="n">
        <v>3684444187.1702</v>
      </c>
      <c r="F5" s="3" t="n">
        <v>2223836048.7236</v>
      </c>
      <c r="G5" s="3" t="n">
        <v>0.603574361763258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90</v>
      </c>
      <c r="D6" s="2" t="s">
        <v>20</v>
      </c>
      <c r="E6" s="3" t="n">
        <v>3769578295.5915</v>
      </c>
      <c r="F6" s="3" t="n">
        <v>2389019798.4883</v>
      </c>
      <c r="G6" s="3" t="n">
        <v>0.633763145676599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90</v>
      </c>
      <c r="D7" s="2" t="s">
        <v>20</v>
      </c>
      <c r="E7" s="3" t="n">
        <v>3319471901.4296</v>
      </c>
      <c r="F7" s="3" t="n">
        <v>2535112293.0432</v>
      </c>
      <c r="G7" s="3" t="n">
        <v>0.763709520165362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87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87</v>
      </c>
      <c r="D9" s="2" t="s">
        <v>13</v>
      </c>
      <c r="E9" s="3" t="n">
        <v>7981090720.1315</v>
      </c>
      <c r="F9" s="3" t="n">
        <v>7875790067.2246</v>
      </c>
      <c r="G9" s="3" t="n">
        <v>0.986806232807091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87</v>
      </c>
      <c r="D10" s="2" t="s">
        <v>13</v>
      </c>
      <c r="E10" s="3" t="n">
        <v>8915243217.4534</v>
      </c>
      <c r="F10" s="3" t="n">
        <v>9397621253.5105</v>
      </c>
      <c r="G10" s="3" t="n">
        <v>1.05410710894715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87</v>
      </c>
      <c r="D11" s="2" t="s">
        <v>13</v>
      </c>
      <c r="E11" s="3" t="n">
        <v>8762513955.7382</v>
      </c>
      <c r="F11" s="3" t="n">
        <v>10524726770.6296</v>
      </c>
      <c r="G11" s="3" t="n">
        <v>1.2011081321859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87</v>
      </c>
      <c r="D12" s="2" t="s">
        <v>13</v>
      </c>
      <c r="E12" s="3" t="n">
        <v>8294365399.8793</v>
      </c>
      <c r="F12" s="3" t="n">
        <v>10995055248.74</v>
      </c>
      <c r="G12" s="3" t="n">
        <v>1.32560536203288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87</v>
      </c>
      <c r="D13" s="2" t="s">
        <v>13</v>
      </c>
      <c r="E13" s="3" t="n">
        <v>4785731971.1672</v>
      </c>
      <c r="F13" s="3" t="n">
        <v>11544400456.2751</v>
      </c>
      <c r="G13" s="3" t="n">
        <v>2.4122538675018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91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91</v>
      </c>
      <c r="D15" s="2" t="s">
        <v>16</v>
      </c>
      <c r="E15" s="3" t="n">
        <v>2384100050.9162</v>
      </c>
      <c r="F15" s="3" t="n">
        <v>1236595561.3607</v>
      </c>
      <c r="G15" s="3" t="n">
        <v>0.518684423871172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91</v>
      </c>
      <c r="D16" s="2" t="s">
        <v>16</v>
      </c>
      <c r="E16" s="3" t="n">
        <v>1210757666.0809</v>
      </c>
      <c r="F16" s="3" t="n">
        <v>631324702.2055</v>
      </c>
      <c r="G16" s="3" t="n">
        <v>0.521429448593982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91</v>
      </c>
      <c r="D17" s="2" t="s">
        <v>16</v>
      </c>
      <c r="E17" s="3" t="n">
        <v>308627893.9448</v>
      </c>
      <c r="F17" s="3" t="n">
        <v>167443991.6102</v>
      </c>
      <c r="G17" s="3" t="n">
        <v>0.542543285605119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91</v>
      </c>
      <c r="D18" s="2" t="s">
        <v>16</v>
      </c>
      <c r="E18" s="3" t="n">
        <v>195534487.9613</v>
      </c>
      <c r="F18" s="3" t="n">
        <v>108676224.3558</v>
      </c>
      <c r="G18" s="3" t="n">
        <v>0.555790569167057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91</v>
      </c>
      <c r="D19" s="2" t="s">
        <v>16</v>
      </c>
      <c r="E19" s="3" t="n">
        <v>6156967.0812</v>
      </c>
      <c r="F19" s="3" t="n">
        <v>4537133.0085</v>
      </c>
      <c r="G19" s="3" t="n">
        <v>0.736910389265181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92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92</v>
      </c>
      <c r="D21" s="2" t="s">
        <v>14</v>
      </c>
      <c r="E21" s="3" t="n">
        <v>8041984451.6484</v>
      </c>
      <c r="F21" s="3" t="n">
        <v>5951850904.6669</v>
      </c>
      <c r="G21" s="3" t="n">
        <v>0.740097290718701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92</v>
      </c>
      <c r="D22" s="2" t="s">
        <v>14</v>
      </c>
      <c r="E22" s="3" t="n">
        <v>6221317775.0672</v>
      </c>
      <c r="F22" s="3" t="n">
        <v>4657046822.7301</v>
      </c>
      <c r="G22" s="3" t="n">
        <v>0.748562762923615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92</v>
      </c>
      <c r="D23" s="2" t="s">
        <v>14</v>
      </c>
      <c r="E23" s="3" t="n">
        <v>4551866205.7964</v>
      </c>
      <c r="F23" s="3" t="n">
        <v>3456914368.242</v>
      </c>
      <c r="G23" s="3" t="n">
        <v>0.759449907345678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92</v>
      </c>
      <c r="D24" s="2" t="s">
        <v>14</v>
      </c>
      <c r="E24" s="3" t="n">
        <v>3607551820.0465</v>
      </c>
      <c r="F24" s="3" t="n">
        <v>2802240079.3958</v>
      </c>
      <c r="G24" s="3" t="n">
        <v>0.776770568845129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92</v>
      </c>
      <c r="D25" s="2" t="s">
        <v>14</v>
      </c>
      <c r="E25" s="3" t="n">
        <v>1743875905.0999</v>
      </c>
      <c r="F25" s="3" t="n">
        <v>1494902293.6677</v>
      </c>
      <c r="G25" s="3" t="n">
        <v>0.857229742836583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93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93</v>
      </c>
      <c r="D27" s="2" t="s">
        <v>18</v>
      </c>
      <c r="E27" s="3" t="n">
        <v>1237007026.7138</v>
      </c>
      <c r="F27" s="3" t="n">
        <v>708866646.1162</v>
      </c>
      <c r="G27" s="3" t="n">
        <v>0.573049813629076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93</v>
      </c>
      <c r="D28" s="2" t="s">
        <v>18</v>
      </c>
      <c r="E28" s="3" t="n">
        <v>1233716427.2379</v>
      </c>
      <c r="F28" s="3" t="n">
        <v>719556632.1762</v>
      </c>
      <c r="G28" s="3" t="n">
        <v>0.583243131314362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93</v>
      </c>
      <c r="D29" s="2" t="s">
        <v>18</v>
      </c>
      <c r="E29" s="3" t="n">
        <v>1198450318.891</v>
      </c>
      <c r="F29" s="3" t="n">
        <v>718563334.6101</v>
      </c>
      <c r="G29" s="3" t="n">
        <v>0.599577073228226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93</v>
      </c>
      <c r="D30" s="2" t="s">
        <v>18</v>
      </c>
      <c r="E30" s="3" t="n">
        <v>1140943439.6183</v>
      </c>
      <c r="F30" s="3" t="n">
        <v>717271960.0373</v>
      </c>
      <c r="G30" s="3" t="n">
        <v>0.628665659602953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93</v>
      </c>
      <c r="D31" s="2" t="s">
        <v>18</v>
      </c>
      <c r="E31" s="3" t="n">
        <v>893844470.4134</v>
      </c>
      <c r="F31" s="3" t="n">
        <v>678169381.286</v>
      </c>
      <c r="G31" s="3" t="n">
        <v>0.758710719519637</v>
      </c>
    </row>
    <row r="34" customFormat="false" ht="12.8" hidden="false" customHeight="false" outlineLevel="0" collapsed="false">
      <c r="B34" s="0" t="s">
        <v>94</v>
      </c>
      <c r="C34" s="0" t="n">
        <v>2.5</v>
      </c>
    </row>
    <row r="35" customFormat="false" ht="12.8" hidden="false" customHeight="false" outlineLevel="0" collapsed="false">
      <c r="B35" s="0" t="s">
        <v>95</v>
      </c>
      <c r="C35" s="0" t="n">
        <v>0.9</v>
      </c>
    </row>
    <row r="36" customFormat="false" ht="12.8" hidden="false" customHeight="false" outlineLevel="0" collapsed="false">
      <c r="K36" s="18" t="s">
        <v>96</v>
      </c>
      <c r="L36" s="18"/>
      <c r="M36" s="18"/>
    </row>
    <row r="37" customFormat="false" ht="12.8" hidden="false" customHeight="false" outlineLevel="0" collapsed="false">
      <c r="A37" s="19" t="s">
        <v>0</v>
      </c>
      <c r="B37" s="19" t="s">
        <v>83</v>
      </c>
      <c r="C37" s="19" t="s">
        <v>84</v>
      </c>
      <c r="D37" s="19" t="s">
        <v>57</v>
      </c>
      <c r="E37" s="19" t="s">
        <v>85</v>
      </c>
      <c r="F37" s="19" t="s">
        <v>86</v>
      </c>
      <c r="G37" s="19" t="s">
        <v>59</v>
      </c>
      <c r="H37" s="0" t="s">
        <v>97</v>
      </c>
      <c r="I37" s="0" t="s">
        <v>98</v>
      </c>
      <c r="J37" s="0" t="s">
        <v>99</v>
      </c>
      <c r="K37" s="18" t="s">
        <v>100</v>
      </c>
      <c r="L37" s="18" t="s">
        <v>101</v>
      </c>
      <c r="M37" s="18"/>
    </row>
    <row r="38" customFormat="false" ht="12.8" hidden="false" customHeight="false" outlineLevel="0" collapsed="false">
      <c r="A38" s="20" t="s">
        <v>102</v>
      </c>
      <c r="B38" s="21" t="n">
        <v>2009</v>
      </c>
      <c r="C38" s="20" t="s">
        <v>87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r="39" customFormat="false" ht="12.8" hidden="false" customHeight="false" outlineLevel="0" collapsed="false">
      <c r="A39" s="20" t="s">
        <v>102</v>
      </c>
      <c r="B39" s="21" t="n">
        <v>2015</v>
      </c>
      <c r="C39" s="20" t="s">
        <v>87</v>
      </c>
      <c r="D39" s="20" t="s">
        <v>13</v>
      </c>
      <c r="E39" s="21" t="n">
        <f aca="false">$E9</f>
        <v>7981090720.1315</v>
      </c>
      <c r="F39" s="21" t="n">
        <f aca="false">$F9</f>
        <v>7875790067.2246</v>
      </c>
      <c r="G39" s="21" t="n">
        <f aca="false">$G9</f>
        <v>0.986806232807091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1.07744724721775</v>
      </c>
      <c r="L39" s="22" t="n">
        <f aca="false">$I39*E$39/10^9</f>
        <v>6.90364347291375</v>
      </c>
      <c r="M39" s="18"/>
    </row>
    <row r="40" customFormat="false" ht="12.8" hidden="false" customHeight="false" outlineLevel="0" collapsed="false">
      <c r="A40" s="20" t="s">
        <v>102</v>
      </c>
      <c r="B40" s="21" t="n">
        <v>2020</v>
      </c>
      <c r="C40" s="20" t="s">
        <v>87</v>
      </c>
      <c r="D40" s="20" t="s">
        <v>13</v>
      </c>
      <c r="E40" s="21" t="n">
        <f aca="false">$E10</f>
        <v>8915243217.4534</v>
      </c>
      <c r="F40" s="21" t="n">
        <f aca="false">$F10</f>
        <v>9397621253.5105</v>
      </c>
      <c r="G40" s="21" t="n">
        <f aca="false">$G10</f>
        <v>1.05410710894715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2.13965837218882</v>
      </c>
      <c r="L40" s="22" t="n">
        <f aca="false">$I40*E$40/10^9</f>
        <v>6.77558484526458</v>
      </c>
      <c r="M40" s="18"/>
    </row>
    <row r="41" customFormat="false" ht="12.8" hidden="false" customHeight="false" outlineLevel="0" collapsed="false">
      <c r="A41" s="20" t="s">
        <v>102</v>
      </c>
      <c r="B41" s="21" t="n">
        <v>2025</v>
      </c>
      <c r="C41" s="20" t="s">
        <v>87</v>
      </c>
      <c r="D41" s="20" t="s">
        <v>13</v>
      </c>
      <c r="E41" s="21" t="n">
        <f aca="false">$E11</f>
        <v>8762513955.7382</v>
      </c>
      <c r="F41" s="21" t="n">
        <f aca="false">$F11</f>
        <v>10524726770.6296</v>
      </c>
      <c r="G41" s="21" t="n">
        <f aca="false">$G11</f>
        <v>1.2011081321859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3.50500558229528</v>
      </c>
      <c r="L41" s="22" t="n">
        <f aca="false">$I41*E$41/10^9</f>
        <v>5.25750837344292</v>
      </c>
      <c r="M41" s="18"/>
    </row>
    <row r="42" customFormat="false" ht="12.8" hidden="false" customHeight="false" outlineLevel="0" collapsed="false">
      <c r="A42" s="20" t="s">
        <v>102</v>
      </c>
      <c r="B42" s="21" t="n">
        <v>2030</v>
      </c>
      <c r="C42" s="20" t="s">
        <v>87</v>
      </c>
      <c r="D42" s="20" t="s">
        <v>13</v>
      </c>
      <c r="E42" s="21" t="n">
        <f aca="false">$E12</f>
        <v>8294365399.8793</v>
      </c>
      <c r="F42" s="21" t="n">
        <f aca="false">$F12</f>
        <v>10995055248.74</v>
      </c>
      <c r="G42" s="21" t="n">
        <f aca="false">$G12</f>
        <v>1.32560536203288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4.14718269993965</v>
      </c>
      <c r="L42" s="22" t="n">
        <f aca="false">$I42*E$42/10^9</f>
        <v>4.14718269993965</v>
      </c>
      <c r="M42" s="18"/>
    </row>
    <row r="43" customFormat="false" ht="12.8" hidden="false" customHeight="false" outlineLevel="0" collapsed="false">
      <c r="A43" s="20" t="s">
        <v>102</v>
      </c>
      <c r="B43" s="21" t="n">
        <v>2050</v>
      </c>
      <c r="C43" s="20" t="s">
        <v>87</v>
      </c>
      <c r="D43" s="20" t="s">
        <v>13</v>
      </c>
      <c r="E43" s="21" t="n">
        <f aca="false">$E13</f>
        <v>4785731971.1672</v>
      </c>
      <c r="F43" s="21" t="n">
        <f aca="false">$F13</f>
        <v>11544400456.2751</v>
      </c>
      <c r="G43" s="21" t="n">
        <f aca="false">$G13</f>
        <v>2.4122538675018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4.14718269993965</v>
      </c>
      <c r="L43" s="22" t="n">
        <f aca="false">$I43*E$43/10^9</f>
        <v>0.11964329927918</v>
      </c>
      <c r="M43" s="18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100</v>
      </c>
      <c r="F47" s="17" t="n">
        <f aca="false">$K38</f>
        <v>0.361258847381346</v>
      </c>
      <c r="G47" s="17" t="n">
        <f aca="false">$K39</f>
        <v>1.07744724721775</v>
      </c>
      <c r="H47" s="17" t="n">
        <f aca="false">$K40</f>
        <v>2.13965837218882</v>
      </c>
      <c r="I47" s="17" t="n">
        <f aca="false">$K41</f>
        <v>3.50500558229528</v>
      </c>
      <c r="J47" s="17" t="n">
        <f aca="false">$K42</f>
        <v>4.14718269993965</v>
      </c>
      <c r="K47" s="17" t="n">
        <f aca="false">$L42</f>
        <v>4.14718269993965</v>
      </c>
    </row>
    <row r="48" customFormat="false" ht="12.8" hidden="false" customHeight="false" outlineLevel="0" collapsed="false">
      <c r="E48" s="0" t="s">
        <v>101</v>
      </c>
      <c r="F48" s="17" t="n">
        <f aca="false">$L38</f>
        <v>5.65972194230775</v>
      </c>
      <c r="G48" s="17" t="n">
        <f aca="false">$L39</f>
        <v>6.90364347291375</v>
      </c>
      <c r="H48" s="17" t="n">
        <f aca="false">$L40</f>
        <v>6.77558484526458</v>
      </c>
      <c r="I48" s="17" t="n">
        <f aca="false">$L41</f>
        <v>5.25750837344292</v>
      </c>
      <c r="J48" s="17" t="n">
        <f aca="false">$L42</f>
        <v>4.14718269993965</v>
      </c>
      <c r="K48" s="17" t="n">
        <f aca="false">$L43</f>
        <v>0.11964329927918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82</v>
      </c>
      <c r="F50" s="17" t="n">
        <f aca="false">$F47*(C34-1)</f>
        <v>0.541888271072019</v>
      </c>
      <c r="G50" s="17" t="n">
        <f aca="false">$G47*(C34-1)</f>
        <v>1.61617087082663</v>
      </c>
      <c r="H50" s="17" t="n">
        <f aca="false">$H47*(C34-1)</f>
        <v>3.20948755828322</v>
      </c>
      <c r="I50" s="17" t="n">
        <f aca="false">$I47*(C34-1)</f>
        <v>5.25750837344292</v>
      </c>
      <c r="J50" s="17" t="n">
        <f aca="false">$J47*(C34-1)</f>
        <v>6.22077404990948</v>
      </c>
      <c r="K50" s="17" t="n">
        <f aca="false">$K47*(C34-1)</f>
        <v>6.22077404990948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M48" activeCellId="0" sqref="L48:M58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customFormat="false" ht="41.95" hidden="false" customHeight="false" outlineLevel="0" collapsed="false">
      <c r="A2" s="0" t="s">
        <v>96</v>
      </c>
      <c r="B2" s="24" t="s">
        <v>103</v>
      </c>
      <c r="C2" s="25" t="s">
        <v>104</v>
      </c>
      <c r="D2" s="26" t="s">
        <v>105</v>
      </c>
      <c r="E2" s="26" t="s">
        <v>106</v>
      </c>
      <c r="F2" s="0" t="s">
        <v>107</v>
      </c>
      <c r="G2" s="27" t="s">
        <v>108</v>
      </c>
      <c r="H2" s="27" t="s">
        <v>109</v>
      </c>
      <c r="I2" s="26" t="s">
        <v>110</v>
      </c>
      <c r="J2" s="26" t="s">
        <v>111</v>
      </c>
      <c r="K2" s="28" t="s">
        <v>112</v>
      </c>
      <c r="L2" s="28" t="s">
        <v>113</v>
      </c>
    </row>
    <row r="3" customFormat="false" ht="13.8" hidden="false" customHeight="false" outlineLevel="0" collapsed="false">
      <c r="A3" s="0" t="s">
        <v>19</v>
      </c>
      <c r="B3" s="29" t="n">
        <f aca="false">D$147</f>
        <v>12.5276807969802</v>
      </c>
      <c r="C3" s="29" t="n">
        <f aca="false">D$146</f>
        <v>5.200607996136</v>
      </c>
      <c r="D3" s="29" t="n">
        <f aca="false">$D$104</f>
        <v>6.040484129163</v>
      </c>
      <c r="E3" s="29"/>
      <c r="F3" s="29" t="n">
        <f aca="false">$D$105*0.8</f>
        <v>3.89458175648216</v>
      </c>
      <c r="G3" s="29" t="n">
        <f aca="false">$D$102</f>
        <v>55.5660723700351</v>
      </c>
      <c r="H3" s="29" t="n">
        <f aca="false">$D$103</f>
        <v>21.1133291339265</v>
      </c>
      <c r="I3" s="29" t="n">
        <f aca="false">$D$105*0.2</f>
        <v>0.97364543912054</v>
      </c>
      <c r="J3" s="30" t="n">
        <f aca="false">D$150</f>
        <v>7.7034397383014</v>
      </c>
      <c r="K3" s="31" t="n">
        <f aca="false">SUM($B$3:$I$3)</f>
        <v>105.316401621844</v>
      </c>
      <c r="L3" s="31" t="n">
        <f aca="false">SUM($B$3:$J$3)</f>
        <v>113.019841360145</v>
      </c>
    </row>
    <row r="4" customFormat="false" ht="13.8" hidden="false" customHeight="false" outlineLevel="0" collapsed="false">
      <c r="A4" s="0" t="s">
        <v>24</v>
      </c>
      <c r="B4" s="32" t="n">
        <f aca="false">D$157</f>
        <v>6.90364347291375</v>
      </c>
      <c r="C4" s="29" t="n">
        <f aca="false">D$156</f>
        <v>1.07744724721775</v>
      </c>
      <c r="D4" s="33" t="n">
        <f aca="false">D$124</f>
        <v>1.2370070267138</v>
      </c>
      <c r="E4" s="30" t="n">
        <f aca="false">D$125/2</f>
        <v>1.03281422971495</v>
      </c>
      <c r="F4" s="34" t="n">
        <v>0</v>
      </c>
      <c r="G4" s="32" t="n">
        <f aca="false">D$122</f>
        <v>8.0419844516484</v>
      </c>
      <c r="H4" s="32" t="n">
        <f aca="false">D$123</f>
        <v>2.3841000509162</v>
      </c>
      <c r="I4" s="30" t="n">
        <f aca="false">D$125/2</f>
        <v>1.03281422971495</v>
      </c>
      <c r="J4" s="30" t="n">
        <f aca="false">D$159</f>
        <v>1.61617087082663</v>
      </c>
      <c r="K4" s="31" t="n">
        <f aca="false">SUM($B$4:$I$4)</f>
        <v>21.7098107088398</v>
      </c>
      <c r="L4" s="31" t="n">
        <f aca="false">SUM($B$4:$J$4)</f>
        <v>23.3259815796664</v>
      </c>
      <c r="M4" s="0" t="n">
        <f aca="false">SUM(D$121:D$125)</f>
        <v>21.7098107088398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2" t="n">
        <f aca="false">D$111</f>
        <v>8.9358471933345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4.1110436072999</v>
      </c>
      <c r="H5" s="30" t="n">
        <f aca="false">D$115</f>
        <v>1.4519374615097</v>
      </c>
      <c r="I5" s="33" t="n">
        <v>0</v>
      </c>
      <c r="J5" s="33" t="n">
        <v>0</v>
      </c>
      <c r="K5" s="31" t="n">
        <f aca="false">SUM($B$5:$I$5)</f>
        <v>14.4988282621441</v>
      </c>
      <c r="L5" s="31" t="n">
        <f aca="false">SUM($B$5:$J$5)</f>
        <v>14.4988282621441</v>
      </c>
      <c r="M5" s="0" t="n">
        <f aca="false">SUM(D$111:D$115)</f>
        <v>14.4988282621441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2" t="n">
        <f aca="false">D$116</f>
        <v>24.9404559925486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24.9404559925486</v>
      </c>
      <c r="L6" s="31" t="n">
        <f aca="false">SUM($B$6:$J$6)</f>
        <v>24.9404559925486</v>
      </c>
      <c r="M6" s="0" t="n">
        <f aca="false">SUM(D$116:D$120)</f>
        <v>24.9404559925486</v>
      </c>
    </row>
    <row r="7" customFormat="false" ht="13.8" hidden="false" customHeight="false" outlineLevel="0" collapsed="false">
      <c r="A7" s="0" t="s">
        <v>116</v>
      </c>
      <c r="B7" s="32" t="n">
        <f aca="false">D$86+D$91+D$96+D$126+D$131+D$136</f>
        <v>43.8727659861905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43.8727659861905</v>
      </c>
      <c r="L7" s="31" t="n">
        <f aca="false">SUM($B$7:$J$7)</f>
        <v>43.8727659861905</v>
      </c>
      <c r="M7" s="0" t="n">
        <f aca="false">D$86+SUM(D$91:D$95)+SUM(D$96:D$100)+SUM(D$126:D$140)</f>
        <v>43.8727659861905</v>
      </c>
    </row>
    <row r="8" customFormat="false" ht="13.8" hidden="false" customHeight="false" outlineLevel="0" collapsed="false">
      <c r="A8" s="35" t="s">
        <v>21</v>
      </c>
      <c r="C8" s="32" t="n">
        <f aca="false">D$106</f>
        <v>5.9124406970123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11.9437592826177</v>
      </c>
      <c r="K8" s="31" t="n">
        <f aca="false">SUM($B$8:$I$8)</f>
        <v>5.9124406970123</v>
      </c>
      <c r="L8" s="31" t="n">
        <f aca="false">SUM($B$8:$J$8)</f>
        <v>17.85619997963</v>
      </c>
      <c r="M8" s="0" t="n">
        <f aca="false">SUM(D$106:D$110)</f>
        <v>5.9124406970123</v>
      </c>
    </row>
    <row r="9" customFormat="false" ht="13.8" hidden="false" customHeight="false" outlineLevel="0" collapsed="false">
      <c r="A9" s="35" t="s">
        <v>117</v>
      </c>
      <c r="B9" s="32" t="n">
        <v>0</v>
      </c>
      <c r="C9" s="32" t="n">
        <v>0</v>
      </c>
      <c r="D9" s="33" t="n">
        <v>0</v>
      </c>
      <c r="E9" s="33" t="n">
        <f aca="false">D$90</f>
        <v>1.2866889015725</v>
      </c>
      <c r="F9" s="33" t="n">
        <v>0</v>
      </c>
      <c r="G9" s="33" t="n">
        <f aca="false">D$87</f>
        <v>2.5572920251163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3.8439809266888</v>
      </c>
      <c r="L9" s="31" t="n">
        <f aca="false">SUM($B$9:$J$9)</f>
        <v>3.8439809266888</v>
      </c>
      <c r="M9" s="0" t="n">
        <f aca="false">SUM(D$87:D$90)</f>
        <v>7.2500900763921</v>
      </c>
      <c r="N9" s="0" t="s">
        <v>118</v>
      </c>
    </row>
    <row r="10" customFormat="false" ht="13.8" hidden="false" customHeight="false" outlineLevel="0" collapsed="false">
      <c r="A10" s="35" t="s">
        <v>119</v>
      </c>
      <c r="B10" s="32" t="n">
        <f aca="false">SUM($B$3:$B$9)</f>
        <v>97.1803934419676</v>
      </c>
      <c r="C10" s="32" t="n">
        <f aca="false">SUM($C$3:$C$9)</f>
        <v>12.1904959403661</v>
      </c>
      <c r="D10" s="32" t="n">
        <f aca="false">SUM($D$3:$D$9)</f>
        <v>7.2774911558768</v>
      </c>
      <c r="E10" s="32" t="n">
        <f aca="false">SUM($E$3:$E$9)</f>
        <v>2.31950313128745</v>
      </c>
      <c r="F10" s="32" t="n">
        <f aca="false">SUM($F$3:$F$9)</f>
        <v>3.89458175648216</v>
      </c>
      <c r="G10" s="32" t="n">
        <f aca="false">SUM($G$3:$G$9)</f>
        <v>70.2763924540997</v>
      </c>
      <c r="H10" s="32" t="n">
        <f aca="false">SUM($H$3:$H$9)</f>
        <v>24.9493666463524</v>
      </c>
      <c r="I10" s="32" t="n">
        <f aca="false">SUM($I$3:$I$9)</f>
        <v>2.00645966883549</v>
      </c>
      <c r="J10" s="32" t="n">
        <f aca="false">SUM($J$3:$J$9)</f>
        <v>21.2633698917458</v>
      </c>
      <c r="K10" s="31" t="n">
        <f aca="false">SUM($B$10:$I$10)</f>
        <v>220.094684195268</v>
      </c>
      <c r="L10" s="31" t="n">
        <f aca="false">SUM($B$10:$J$10)</f>
        <v>241.358054087013</v>
      </c>
    </row>
    <row r="11" customFormat="false" ht="13.8" hidden="false" customHeight="false" outlineLevel="0" collapsed="false">
      <c r="A11" s="35" t="s">
        <v>120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r="12" customFormat="false" ht="13.8" hidden="false" customHeight="false" outlineLevel="0" collapsed="false">
      <c r="A12" s="0" t="s">
        <v>113</v>
      </c>
      <c r="B12" s="33" t="n">
        <f aca="false">$B$10+$B$11</f>
        <v>124.86034532693</v>
      </c>
      <c r="C12" s="33" t="n">
        <f aca="false">$C$10+$C$11</f>
        <v>12.1904959403661</v>
      </c>
      <c r="D12" s="33" t="n">
        <f aca="false">$D$10+$D$11</f>
        <v>7.2774911558768</v>
      </c>
      <c r="E12" s="33" t="n">
        <f aca="false">$E$10+$E$11</f>
        <v>2.31950313128745</v>
      </c>
      <c r="F12" s="33" t="n">
        <f aca="false">$F$10+$F$11</f>
        <v>3.89458175648216</v>
      </c>
      <c r="G12" s="33" t="n">
        <f aca="false">$G$10+$G$11</f>
        <v>70.2763924540997</v>
      </c>
      <c r="H12" s="33" t="n">
        <f aca="false">$H$10+$H$11</f>
        <v>24.9493666463524</v>
      </c>
      <c r="I12" s="33" t="n">
        <f aca="false">$I$10+$I$11</f>
        <v>2.00645966883549</v>
      </c>
      <c r="J12" s="33" t="n">
        <f aca="false">$J$10+$J$11</f>
        <v>21.2633698917458</v>
      </c>
      <c r="K12" s="31" t="n">
        <f aca="false">SUM($B$12:$I$12)</f>
        <v>247.77463608023</v>
      </c>
      <c r="L12" s="31" t="n">
        <f aca="false">SUM($B$12:$J$12)</f>
        <v>269.038005971976</v>
      </c>
      <c r="M12" s="36"/>
    </row>
    <row r="13" customFormat="false" ht="13.8" hidden="false" customHeight="false" outlineLevel="0" collapsed="false">
      <c r="A13" s="0" t="s">
        <v>121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r="14" customFormat="false" ht="13.8" hidden="false" customHeight="false" outlineLevel="0" collapsed="false">
      <c r="A14" s="38" t="s">
        <v>122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r="15" customFormat="false" ht="12.8" hidden="false" customHeight="false" outlineLevel="0" collapsed="false">
      <c r="B15" s="40"/>
    </row>
    <row r="17" customFormat="false" ht="12.8" hidden="false" customHeight="false" outlineLevel="0" collapsed="false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customFormat="false" ht="41.95" hidden="false" customHeight="false" outlineLevel="0" collapsed="false">
      <c r="A18" s="0" t="s">
        <v>96</v>
      </c>
      <c r="B18" s="24" t="s">
        <v>103</v>
      </c>
      <c r="C18" s="25" t="s">
        <v>104</v>
      </c>
      <c r="D18" s="26" t="s">
        <v>105</v>
      </c>
      <c r="E18" s="26" t="s">
        <v>106</v>
      </c>
      <c r="F18" s="0" t="s">
        <v>107</v>
      </c>
      <c r="G18" s="27" t="s">
        <v>108</v>
      </c>
      <c r="H18" s="27" t="s">
        <v>109</v>
      </c>
      <c r="I18" s="26" t="s">
        <v>110</v>
      </c>
      <c r="J18" s="26" t="s">
        <v>111</v>
      </c>
      <c r="K18" s="28" t="s">
        <v>112</v>
      </c>
      <c r="L18" s="28" t="s">
        <v>113</v>
      </c>
    </row>
    <row r="19" customFormat="false" ht="13.8" hidden="false" customHeight="false" outlineLevel="0" collapsed="false">
      <c r="A19" s="0" t="s">
        <v>19</v>
      </c>
      <c r="B19" s="29" t="n">
        <f aca="false">E$147</f>
        <v>10.2224832423285</v>
      </c>
      <c r="C19" s="29" t="n">
        <f aca="false">E$146</f>
        <v>5.4500461140674</v>
      </c>
      <c r="D19" s="29" t="n">
        <f aca="false">$E$104</f>
        <v>4.7407325241745</v>
      </c>
      <c r="E19" s="29"/>
      <c r="F19" s="29" t="n">
        <f aca="false">$E$105*0.8</f>
        <v>4.53489615196752</v>
      </c>
      <c r="G19" s="29" t="n">
        <f aca="false">$E$102</f>
        <v>52.1468568083262</v>
      </c>
      <c r="H19" s="29" t="n">
        <f aca="false">$E$103</f>
        <v>14.4580272034283</v>
      </c>
      <c r="I19" s="30" t="n">
        <f aca="false">$E$105*0.2</f>
        <v>1.13372403799188</v>
      </c>
      <c r="J19" s="30" t="n">
        <f aca="false">E$150</f>
        <v>8.2017682857678</v>
      </c>
      <c r="K19" s="31" t="n">
        <f aca="false">SUM($B$19:$I$19)</f>
        <v>92.6867660822843</v>
      </c>
      <c r="L19" s="31" t="n">
        <f aca="false">SUM($B$19:$J$19)</f>
        <v>100.888534368052</v>
      </c>
    </row>
    <row r="20" customFormat="false" ht="13.8" hidden="false" customHeight="false" outlineLevel="0" collapsed="false">
      <c r="A20" s="0" t="s">
        <v>24</v>
      </c>
      <c r="B20" s="32" t="n">
        <f aca="false">E$157</f>
        <v>6.77558484526458</v>
      </c>
      <c r="C20" s="29" t="n">
        <f aca="false">E$156</f>
        <v>2.13965837218882</v>
      </c>
      <c r="D20" s="33" t="n">
        <f aca="false">E$124</f>
        <v>1.2337164272379</v>
      </c>
      <c r="E20" s="30" t="n">
        <f aca="false">0.3*E$125</f>
        <v>0.90066339717192</v>
      </c>
      <c r="F20" s="34" t="n">
        <v>0</v>
      </c>
      <c r="G20" s="32" t="n">
        <f aca="false">E$122</f>
        <v>6.2213177750672</v>
      </c>
      <c r="H20" s="32" t="n">
        <f aca="false">E$123</f>
        <v>1.2107576660809</v>
      </c>
      <c r="I20" s="30" t="n">
        <f aca="false">0.7*E$125</f>
        <v>2.10154792673448</v>
      </c>
      <c r="J20" s="30" t="n">
        <f aca="false">E$159</f>
        <v>3.20948755828322</v>
      </c>
      <c r="K20" s="31" t="n">
        <f aca="false">SUM($B$20:$I$20)</f>
        <v>20.5832464097458</v>
      </c>
      <c r="L20" s="31" t="n">
        <f aca="false">SUM($B$20:$J$20)</f>
        <v>23.792733968029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2" t="n">
        <f aca="false">E$111</f>
        <v>10.5272389065718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3.6096072007737</v>
      </c>
      <c r="H21" s="30" t="n">
        <f aca="false">E$115</f>
        <v>1.1084109634539</v>
      </c>
      <c r="I21" s="33" t="n">
        <v>0</v>
      </c>
      <c r="J21" s="33"/>
      <c r="K21" s="31" t="n">
        <f aca="false">SUM($B$21:$I$21)</f>
        <v>15.2452570707994</v>
      </c>
      <c r="L21" s="31" t="n">
        <f aca="false">SUM($B$21:$J$21)</f>
        <v>15.2452570707994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2" t="n">
        <f aca="false">E$116</f>
        <v>23.395229522244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23.395229522244</v>
      </c>
      <c r="L22" s="31" t="n">
        <f aca="false">SUM($B$22:$J$22)</f>
        <v>23.395229522244</v>
      </c>
    </row>
    <row r="23" customFormat="false" ht="13.8" hidden="false" customHeight="false" outlineLevel="0" collapsed="false">
      <c r="A23" s="0" t="s">
        <v>116</v>
      </c>
      <c r="B23" s="32" t="n">
        <f aca="false">E$86+E$91+E$96+E$126+E$131+E$136</f>
        <v>46.7134336240888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46.7134336240888</v>
      </c>
      <c r="L23" s="31" t="n">
        <f aca="false">SUM($B$23:$J$23)</f>
        <v>46.7134336240888</v>
      </c>
    </row>
    <row r="24" customFormat="false" ht="13.8" hidden="false" customHeight="false" outlineLevel="0" collapsed="false">
      <c r="A24" s="35" t="s">
        <v>21</v>
      </c>
      <c r="C24" s="32" t="n">
        <f aca="false">E$106</f>
        <v>6.1480940452169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15.2158498249251</v>
      </c>
      <c r="K24" s="31" t="n">
        <f aca="false">SUM($B$24:$I$24)</f>
        <v>6.1480940452169</v>
      </c>
      <c r="L24" s="31" t="n">
        <f aca="false">SUM($B$24:$J$24)</f>
        <v>21.363943870142</v>
      </c>
    </row>
    <row r="25" customFormat="false" ht="13.8" hidden="false" customHeight="false" outlineLevel="0" collapsed="false">
      <c r="A25" s="35" t="s">
        <v>117</v>
      </c>
      <c r="B25" s="32" t="n">
        <f aca="false">0.2*E$90</f>
        <v>0.2250336068878</v>
      </c>
      <c r="C25" s="32" t="n">
        <v>0</v>
      </c>
      <c r="D25" s="33" t="n">
        <f aca="false">E$89</f>
        <v>0</v>
      </c>
      <c r="E25" s="33" t="n">
        <f aca="false">0.8*E$90</f>
        <v>0.9001344275512</v>
      </c>
      <c r="F25" s="33" t="n">
        <v>0</v>
      </c>
      <c r="G25" s="33" t="n">
        <f aca="false">E$87</f>
        <v>2.2363985990351</v>
      </c>
      <c r="H25" s="33" t="n">
        <v>0</v>
      </c>
      <c r="I25" s="33" t="n">
        <v>0</v>
      </c>
      <c r="J25" s="33"/>
      <c r="K25" s="31" t="n">
        <f aca="false">SUM($B$25:$I$25)</f>
        <v>3.3615666334741</v>
      </c>
      <c r="L25" s="31" t="n">
        <f aca="false">SUM($B$25:$J$25)</f>
        <v>3.3615666334741</v>
      </c>
      <c r="N25" s="0" t="s">
        <v>124</v>
      </c>
    </row>
    <row r="26" customFormat="false" ht="13.8" hidden="false" customHeight="false" outlineLevel="0" collapsed="false">
      <c r="A26" s="35" t="s">
        <v>119</v>
      </c>
      <c r="B26" s="32" t="n">
        <f aca="false">SUM($B$19:$B$25)</f>
        <v>97.8590037473855</v>
      </c>
      <c r="C26" s="32" t="n">
        <f aca="false">SUM($C$19:$C$25)</f>
        <v>13.7377985314731</v>
      </c>
      <c r="D26" s="32" t="n">
        <f aca="false">SUM($D$19:$D$25)</f>
        <v>5.9744489514124</v>
      </c>
      <c r="E26" s="32" t="n">
        <f aca="false">SUM($E$19:$E$25)</f>
        <v>1.80079782472312</v>
      </c>
      <c r="F26" s="32" t="n">
        <f aca="false">SUM($F$19:$F$25)</f>
        <v>4.53489615196752</v>
      </c>
      <c r="G26" s="32" t="n">
        <f aca="false">SUM($G$19:$G$25)</f>
        <v>64.2141803832022</v>
      </c>
      <c r="H26" s="32" t="n">
        <f aca="false">SUM($H$19:$H$25)</f>
        <v>16.7771958329631</v>
      </c>
      <c r="I26" s="32" t="n">
        <f aca="false">SUM($I$19:$I$25)</f>
        <v>3.23527196472636</v>
      </c>
      <c r="J26" s="32" t="n">
        <f aca="false">SUM($J$19:$J$25)</f>
        <v>26.6271056689761</v>
      </c>
      <c r="K26" s="31" t="n">
        <f aca="false">SUM($B$26:$I$26)</f>
        <v>208.133593387853</v>
      </c>
      <c r="L26" s="31" t="n">
        <f aca="false">SUM($B$26:$J$26)</f>
        <v>234.760699056829</v>
      </c>
    </row>
    <row r="27" customFormat="false" ht="13.8" hidden="false" customHeight="false" outlineLevel="0" collapsed="false">
      <c r="A27" s="35" t="s">
        <v>120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r="28" customFormat="false" ht="13.8" hidden="false" customHeight="false" outlineLevel="0" collapsed="false">
      <c r="A28" s="0" t="s">
        <v>113</v>
      </c>
      <c r="B28" s="33" t="n">
        <f aca="false">$B$26+$B$27</f>
        <v>132.24745596085</v>
      </c>
      <c r="C28" s="33" t="n">
        <f aca="false">$C$26+$C$27</f>
        <v>13.7377985314731</v>
      </c>
      <c r="D28" s="33" t="n">
        <f aca="false">$D$26+$D$27</f>
        <v>5.9744489514124</v>
      </c>
      <c r="E28" s="33" t="n">
        <f aca="false">$E$26+$E$27</f>
        <v>1.80079782472312</v>
      </c>
      <c r="F28" s="33" t="n">
        <f aca="false">$F$26+$F$27</f>
        <v>4.53489615196752</v>
      </c>
      <c r="G28" s="33" t="n">
        <f aca="false">$G$26+$G$27</f>
        <v>64.2141803832022</v>
      </c>
      <c r="H28" s="33" t="n">
        <f aca="false">$H$26+$H$27</f>
        <v>16.7771958329631</v>
      </c>
      <c r="I28" s="33" t="n">
        <f aca="false">$I$26+$I$27</f>
        <v>3.23527196472636</v>
      </c>
      <c r="J28" s="33" t="n">
        <f aca="false">$J$26+$J$27</f>
        <v>26.6271056689761</v>
      </c>
      <c r="K28" s="31" t="n">
        <f aca="false">SUM($B$28:$I$28)</f>
        <v>242.522045601317</v>
      </c>
      <c r="L28" s="31" t="n">
        <f aca="false">SUM($B$28:$J$28)</f>
        <v>269.149151270293</v>
      </c>
      <c r="M28" s="36"/>
    </row>
    <row r="29" customFormat="false" ht="13.8" hidden="false" customHeight="false" outlineLevel="0" collapsed="false">
      <c r="A29" s="0" t="s">
        <v>121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r="30" customFormat="false" ht="13.8" hidden="false" customHeight="false" outlineLevel="0" collapsed="false">
      <c r="A30" s="38" t="s">
        <v>122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r="32" customFormat="false" ht="12.8" hidden="false" customHeight="false" outlineLevel="0" collapsed="false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customFormat="false" ht="41.95" hidden="false" customHeight="false" outlineLevel="0" collapsed="false">
      <c r="A33" s="0" t="s">
        <v>96</v>
      </c>
      <c r="B33" s="24" t="s">
        <v>103</v>
      </c>
      <c r="C33" s="25" t="s">
        <v>104</v>
      </c>
      <c r="D33" s="26" t="s">
        <v>105</v>
      </c>
      <c r="E33" s="26" t="s">
        <v>106</v>
      </c>
      <c r="F33" s="0" t="s">
        <v>107</v>
      </c>
      <c r="G33" s="27" t="s">
        <v>108</v>
      </c>
      <c r="H33" s="27" t="s">
        <v>109</v>
      </c>
      <c r="I33" s="26" t="s">
        <v>110</v>
      </c>
      <c r="J33" s="26" t="s">
        <v>111</v>
      </c>
      <c r="K33" s="28" t="s">
        <v>112</v>
      </c>
      <c r="L33" s="28" t="s">
        <v>113</v>
      </c>
    </row>
    <row r="34" customFormat="false" ht="13.8" hidden="false" customHeight="false" outlineLevel="0" collapsed="false">
      <c r="A34" s="0" t="s">
        <v>19</v>
      </c>
      <c r="B34" s="29" t="n">
        <f aca="false">F$147</f>
        <v>8.5092804941636</v>
      </c>
      <c r="C34" s="29" t="n">
        <f aca="false">F$146</f>
        <v>5.9881457552349</v>
      </c>
      <c r="D34" s="29" t="n">
        <f aca="false">$F$104</f>
        <v>3.8379690517716</v>
      </c>
      <c r="E34" s="29"/>
      <c r="F34" s="29" t="n">
        <f aca="false">$F$105*0.8</f>
        <v>5.15132262734968</v>
      </c>
      <c r="G34" s="29" t="n">
        <f aca="false">$F$102</f>
        <v>47.0542895734652</v>
      </c>
      <c r="H34" s="29" t="n">
        <f aca="false">$F$103</f>
        <v>9.0211172615234</v>
      </c>
      <c r="I34" s="30" t="n">
        <f aca="false">$F$105*0.2</f>
        <v>1.28783065683742</v>
      </c>
      <c r="J34" s="30" t="n">
        <f aca="false">F$150</f>
        <v>9.145516172269</v>
      </c>
      <c r="K34" s="41" t="n">
        <f aca="false">SUM($B$34:$I$34)</f>
        <v>80.8499554203458</v>
      </c>
      <c r="L34" s="31" t="n">
        <f aca="false">SUM($B$34:$J$34)</f>
        <v>89.9954715926148</v>
      </c>
    </row>
    <row r="35" customFormat="false" ht="13.8" hidden="false" customHeight="false" outlineLevel="0" collapsed="false">
      <c r="A35" s="0" t="s">
        <v>24</v>
      </c>
      <c r="B35" s="32" t="n">
        <f aca="false">F$157</f>
        <v>5.25750837344292</v>
      </c>
      <c r="C35" s="29" t="n">
        <f aca="false">F$156</f>
        <v>3.50500558229528</v>
      </c>
      <c r="D35" s="33" t="n">
        <f aca="false">F$124</f>
        <v>1.198450318891</v>
      </c>
      <c r="E35" s="30" t="n">
        <f aca="false">0.2*F$125</f>
        <v>0.73688883743404</v>
      </c>
      <c r="F35" s="34" t="n">
        <v>0</v>
      </c>
      <c r="G35" s="32" t="n">
        <f aca="false">F$122</f>
        <v>4.5518662057964</v>
      </c>
      <c r="H35" s="32" t="n">
        <f aca="false">F$123</f>
        <v>0.3086278939448</v>
      </c>
      <c r="I35" s="30" t="n">
        <f aca="false">0.8*F$125</f>
        <v>2.94755534973616</v>
      </c>
      <c r="J35" s="30" t="n">
        <f aca="false">F$159</f>
        <v>5.25750837344292</v>
      </c>
      <c r="K35" s="31" t="n">
        <f aca="false">SUM($B$35:$I$35)</f>
        <v>18.5059025615406</v>
      </c>
      <c r="L35" s="31" t="n">
        <f aca="false">SUM($B$35:$J$35)</f>
        <v>23.7634109349835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2" t="n">
        <f aca="false">F$111</f>
        <v>11.2850747964865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3.0165606962353</v>
      </c>
      <c r="H36" s="30" t="n">
        <f aca="false">F$115</f>
        <v>0.8214743027396</v>
      </c>
      <c r="I36" s="33" t="n">
        <v>0</v>
      </c>
      <c r="J36" s="33"/>
      <c r="K36" s="31" t="n">
        <f aca="false">SUM($B$36:$I$36)</f>
        <v>15.1231097954614</v>
      </c>
      <c r="L36" s="31" t="n">
        <f aca="false">SUM($B$36:$J$36)</f>
        <v>15.1231097954614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2" t="n">
        <f aca="false">F$116</f>
        <v>19.3940225458098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19.3940225458098</v>
      </c>
      <c r="L37" s="31" t="n">
        <f aca="false">SUM($B$37:$J$37)</f>
        <v>19.3940225458098</v>
      </c>
    </row>
    <row r="38" customFormat="false" ht="13.8" hidden="false" customHeight="false" outlineLevel="0" collapsed="false">
      <c r="A38" s="0" t="s">
        <v>116</v>
      </c>
      <c r="B38" s="32" t="n">
        <f aca="false">F$86+F$91+F$96+F$126+F$131+F$136</f>
        <v>46.5095529060092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46.5095529060092</v>
      </c>
      <c r="L38" s="31" t="n">
        <f aca="false">SUM($B$38:$J$38)</f>
        <v>46.5095529060092</v>
      </c>
    </row>
    <row r="39" customFormat="false" ht="13.8" hidden="false" customHeight="false" outlineLevel="0" collapsed="false">
      <c r="A39" s="35" t="s">
        <v>21</v>
      </c>
      <c r="C39" s="32" t="n">
        <f aca="false">F$106</f>
        <v>6.0005931907221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14.8508015946061</v>
      </c>
      <c r="K39" s="31" t="n">
        <f aca="false">SUM($B$39:$I$39)</f>
        <v>6.0005931907221</v>
      </c>
      <c r="L39" s="31" t="n">
        <f aca="false">SUM($B$39:$J$39)</f>
        <v>20.8513947853282</v>
      </c>
    </row>
    <row r="40" customFormat="false" ht="13.8" hidden="false" customHeight="false" outlineLevel="0" collapsed="false">
      <c r="A40" s="35" t="s">
        <v>117</v>
      </c>
      <c r="B40" s="32" t="n">
        <f aca="false">0.6*F$90</f>
        <v>0.57553925379174</v>
      </c>
      <c r="C40" s="29"/>
      <c r="D40" s="33" t="n">
        <v>0</v>
      </c>
      <c r="E40" s="33" t="n">
        <f aca="false">0.4*F$90</f>
        <v>0.38369283586116</v>
      </c>
      <c r="F40" s="33" t="n">
        <v>0</v>
      </c>
      <c r="G40" s="33" t="n">
        <f aca="false">F$87</f>
        <v>1.91184625231</v>
      </c>
      <c r="H40" s="33" t="n">
        <v>0</v>
      </c>
      <c r="I40" s="33" t="n">
        <v>0</v>
      </c>
      <c r="J40" s="33"/>
      <c r="K40" s="31" t="n">
        <f aca="false">SUM($B$40:$I$40)</f>
        <v>2.8710783419629</v>
      </c>
      <c r="L40" s="31" t="n">
        <f aca="false">SUM($B$40:$J$40)</f>
        <v>2.8710783419629</v>
      </c>
      <c r="N40" s="0" t="s">
        <v>126</v>
      </c>
    </row>
    <row r="41" customFormat="false" ht="13.8" hidden="false" customHeight="false" outlineLevel="0" collapsed="false">
      <c r="A41" s="35" t="s">
        <v>119</v>
      </c>
      <c r="B41" s="32" t="n">
        <f aca="false">SUM($B$34:$B$40)</f>
        <v>91.5309783697038</v>
      </c>
      <c r="C41" s="32" t="n">
        <f aca="false">SUM($C$34:$C$40)</f>
        <v>15.4937445282523</v>
      </c>
      <c r="D41" s="32" t="n">
        <f aca="false">SUM($D$34:$D$40)</f>
        <v>5.0364193706626</v>
      </c>
      <c r="E41" s="32" t="n">
        <f aca="false">SUM($E$34:$E$40)</f>
        <v>1.1205816732952</v>
      </c>
      <c r="F41" s="32" t="n">
        <f aca="false">SUM($F$34:$F$40)</f>
        <v>5.15132262734968</v>
      </c>
      <c r="G41" s="32" t="n">
        <f aca="false">SUM($G$34:$G$40)</f>
        <v>56.5345627278069</v>
      </c>
      <c r="H41" s="32" t="n">
        <f aca="false">SUM($H$34:$H$40)</f>
        <v>10.1512194582078</v>
      </c>
      <c r="I41" s="32" t="n">
        <f aca="false">SUM($I$34:$I$40)</f>
        <v>4.23538600657358</v>
      </c>
      <c r="J41" s="32" t="n">
        <f aca="false">SUM($J$34:$J$40)</f>
        <v>29.2538261403181</v>
      </c>
      <c r="K41" s="31" t="n">
        <f aca="false">SUM($B$41:$I$41)</f>
        <v>189.254214761852</v>
      </c>
      <c r="L41" s="31" t="n">
        <f aca="false">SUM($B$41:$J$41)</f>
        <v>218.50804090217</v>
      </c>
    </row>
    <row r="42" customFormat="false" ht="13.8" hidden="false" customHeight="false" outlineLevel="0" collapsed="false">
      <c r="A42" s="35" t="s">
        <v>120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r="43" customFormat="false" ht="13.8" hidden="false" customHeight="false" outlineLevel="0" collapsed="false">
      <c r="A43" s="0" t="s">
        <v>113</v>
      </c>
      <c r="B43" s="33" t="n">
        <f aca="false">$B$41+$B$42</f>
        <v>131.396619476077</v>
      </c>
      <c r="C43" s="33" t="n">
        <f aca="false">$C$41+$C$42</f>
        <v>15.4937445282523</v>
      </c>
      <c r="D43" s="33" t="n">
        <f aca="false">$D$41+$D$42</f>
        <v>5.0364193706626</v>
      </c>
      <c r="E43" s="33" t="n">
        <f aca="false">$E$41+$E$42</f>
        <v>1.1205816732952</v>
      </c>
      <c r="F43" s="33" t="n">
        <f aca="false">$F$41+$F$42</f>
        <v>5.15132262734968</v>
      </c>
      <c r="G43" s="33" t="n">
        <f aca="false">$G$41+$G$42</f>
        <v>56.5345627278069</v>
      </c>
      <c r="H43" s="33" t="n">
        <f aca="false">$H$41+$H$42</f>
        <v>10.1512194582078</v>
      </c>
      <c r="I43" s="33" t="n">
        <f aca="false">$I$41+$I$42</f>
        <v>4.23538600657358</v>
      </c>
      <c r="J43" s="33" t="n">
        <f aca="false">$J$41+$J$42</f>
        <v>29.2538261403181</v>
      </c>
      <c r="K43" s="31" t="n">
        <f aca="false">SUM($B$43:$I$43)</f>
        <v>229.119855868225</v>
      </c>
      <c r="L43" s="31" t="n">
        <f aca="false">SUM($B$43:$J$43)</f>
        <v>258.373682008543</v>
      </c>
      <c r="M43" s="36"/>
    </row>
    <row r="44" customFormat="false" ht="13.8" hidden="false" customHeight="false" outlineLevel="0" collapsed="false">
      <c r="A44" s="0" t="s">
        <v>121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r="45" customFormat="false" ht="13.8" hidden="false" customHeight="false" outlineLevel="0" collapsed="false">
      <c r="A45" s="38" t="s">
        <v>122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r="46" customFormat="false" ht="13.8" hidden="false" customHeight="false" outlineLevel="0" collapsed="false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r="47" customFormat="false" ht="12.8" hidden="false" customHeight="false" outlineLevel="0" collapsed="false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41.95" hidden="false" customHeight="false" outlineLevel="0" collapsed="false">
      <c r="A48" s="0" t="s">
        <v>96</v>
      </c>
      <c r="B48" s="24" t="s">
        <v>103</v>
      </c>
      <c r="C48" s="25" t="s">
        <v>104</v>
      </c>
      <c r="D48" s="26" t="s">
        <v>105</v>
      </c>
      <c r="E48" s="26" t="s">
        <v>106</v>
      </c>
      <c r="F48" s="0" t="s">
        <v>107</v>
      </c>
      <c r="G48" s="27" t="s">
        <v>108</v>
      </c>
      <c r="H48" s="27" t="s">
        <v>109</v>
      </c>
      <c r="I48" s="26" t="s">
        <v>110</v>
      </c>
      <c r="J48" s="26" t="s">
        <v>111</v>
      </c>
      <c r="K48" s="28" t="s">
        <v>112</v>
      </c>
      <c r="L48" s="42" t="s">
        <v>113</v>
      </c>
      <c r="M48" s="42" t="s">
        <v>127</v>
      </c>
    </row>
    <row r="49" customFormat="false" ht="13.8" hidden="false" customHeight="false" outlineLevel="0" collapsed="false">
      <c r="A49" s="0" t="s">
        <v>19</v>
      </c>
      <c r="B49" s="29" t="n">
        <f aca="false">G$147</f>
        <v>6.9937842374211</v>
      </c>
      <c r="C49" s="29" t="n">
        <f aca="false">G$146</f>
        <v>6.9015350447813</v>
      </c>
      <c r="D49" s="29" t="n">
        <f aca="false">$G$104</f>
        <v>3.4372646291839</v>
      </c>
      <c r="E49" s="29"/>
      <c r="F49" s="29" t="n">
        <f aca="false">$G$105*0.8</f>
        <v>5.88165071854632</v>
      </c>
      <c r="G49" s="29" t="n">
        <f aca="false">$G$102</f>
        <v>40.3622632534203</v>
      </c>
      <c r="H49" s="29" t="n">
        <f aca="false">$G$103</f>
        <v>4.0080676522375</v>
      </c>
      <c r="I49" s="30" t="n">
        <f aca="false">$G$105*0.2</f>
        <v>1.47041267963658</v>
      </c>
      <c r="J49" s="30" t="n">
        <f aca="false">G$150</f>
        <v>10.6535838404371</v>
      </c>
      <c r="K49" s="43" t="n">
        <f aca="false">SUM($B$49:$I$49)</f>
        <v>69.054978215227</v>
      </c>
      <c r="L49" s="44" t="n">
        <f aca="false">SUM($B$49:$J$49)</f>
        <v>79.7085620556641</v>
      </c>
      <c r="M49" s="44" t="n">
        <v>76.0537413807666</v>
      </c>
    </row>
    <row r="50" customFormat="false" ht="13.8" hidden="false" customHeight="false" outlineLevel="0" collapsed="false">
      <c r="A50" s="0" t="s">
        <v>24</v>
      </c>
      <c r="B50" s="32" t="n">
        <f aca="false">G$157</f>
        <v>4.14718269993965</v>
      </c>
      <c r="C50" s="29" t="n">
        <f aca="false">G$156</f>
        <v>4.14718269993965</v>
      </c>
      <c r="D50" s="33" t="n">
        <f aca="false">H$124</f>
        <v>0.8938444704134</v>
      </c>
      <c r="E50" s="30" t="n">
        <v>0</v>
      </c>
      <c r="F50" s="34" t="n">
        <v>0</v>
      </c>
      <c r="G50" s="32" t="n">
        <f aca="false">G$122</f>
        <v>3.6075518200465</v>
      </c>
      <c r="H50" s="32" t="n">
        <f aca="false">G$123</f>
        <v>0.1955344879613</v>
      </c>
      <c r="I50" s="30" t="n">
        <f aca="false">G$125</f>
        <v>3.7695782955915</v>
      </c>
      <c r="J50" s="30" t="n">
        <f aca="false">G$159</f>
        <v>6.22077404990948</v>
      </c>
      <c r="K50" s="43" t="n">
        <f aca="false">SUM($B$50:$I$50)</f>
        <v>16.760874473892</v>
      </c>
      <c r="L50" s="44" t="n">
        <f aca="false">SUM($B$50:$J$50)</f>
        <v>22.9816485238015</v>
      </c>
      <c r="M50" s="44" t="n">
        <v>22.9196002017518</v>
      </c>
      <c r="N50" s="0" t="s">
        <v>128</v>
      </c>
    </row>
    <row r="51" customFormat="false" ht="13.8" hidden="false" customHeight="false" outlineLevel="0" collapsed="false">
      <c r="A51" s="0" t="s">
        <v>22</v>
      </c>
      <c r="B51" s="32" t="n">
        <f aca="false">G$111</f>
        <v>11.872114662028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2.5273738800806</v>
      </c>
      <c r="H51" s="30" t="n">
        <f aca="false">G$115</f>
        <v>0.6116614015497</v>
      </c>
      <c r="I51" s="33" t="n">
        <v>0</v>
      </c>
      <c r="J51" s="33"/>
      <c r="K51" s="43" t="n">
        <f aca="false">SUM($B$51:$I$51)</f>
        <v>15.0111499436583</v>
      </c>
      <c r="L51" s="44" t="n">
        <f aca="false">SUM($B$51:$J$51)</f>
        <v>15.0111499436583</v>
      </c>
      <c r="M51" s="44" t="n">
        <v>15.0112316350739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2" t="n">
        <f aca="false">G$116</f>
        <v>15.3279983337078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3" t="n">
        <f aca="false">SUM($B$52:$I$52)</f>
        <v>15.3279983337078</v>
      </c>
      <c r="L52" s="44" t="n">
        <f aca="false">SUM($B$52:$J$52)</f>
        <v>15.3279983337078</v>
      </c>
      <c r="M52" s="44" t="n">
        <v>15.2848315075233</v>
      </c>
    </row>
    <row r="53" customFormat="false" ht="13.8" hidden="false" customHeight="false" outlineLevel="0" collapsed="false">
      <c r="A53" s="0" t="s">
        <v>116</v>
      </c>
      <c r="B53" s="32" t="n">
        <f aca="false">G$86+G$96+G$91+G$126+G$131+G$136</f>
        <v>46.1659548850669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3" t="n">
        <f aca="false">SUM($B$53:$I$53)</f>
        <v>46.1659548850669</v>
      </c>
      <c r="L53" s="44" t="n">
        <f aca="false">SUM($B$53:$J$53)</f>
        <v>46.1659548850669</v>
      </c>
      <c r="M53" s="44" t="n">
        <v>45.9070090402873</v>
      </c>
    </row>
    <row r="54" customFormat="false" ht="13.8" hidden="false" customHeight="false" outlineLevel="0" collapsed="false">
      <c r="A54" s="35" t="s">
        <v>21</v>
      </c>
      <c r="C54" s="32" t="n">
        <f aca="false">G$106</f>
        <v>6.0857821188364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18.7768405861937</v>
      </c>
      <c r="K54" s="43" t="n">
        <f aca="false">SUM($B$54:$I$54)</f>
        <v>6.0857821188364</v>
      </c>
      <c r="L54" s="44" t="n">
        <f aca="false">SUM($B$54:$J$54)</f>
        <v>24.8626227050301</v>
      </c>
      <c r="M54" s="44" t="n">
        <v>24.8619756614985</v>
      </c>
    </row>
    <row r="55" customFormat="false" ht="13.8" hidden="false" customHeight="false" outlineLevel="0" collapsed="false">
      <c r="A55" s="35" t="s">
        <v>117</v>
      </c>
      <c r="B55" s="32" t="n">
        <f aca="false">G$90</f>
        <v>0.8198808160996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1.6393652067304</v>
      </c>
      <c r="H55" s="33" t="n">
        <v>0</v>
      </c>
      <c r="I55" s="33" t="n">
        <v>0</v>
      </c>
      <c r="J55" s="33"/>
      <c r="K55" s="43" t="n">
        <f aca="false">SUM($B$55:$I$55)</f>
        <v>2.45924602283</v>
      </c>
      <c r="L55" s="44" t="n">
        <f aca="false">SUM($B$55:$J$55)</f>
        <v>2.45924602283</v>
      </c>
      <c r="M55" s="44" t="n">
        <v>2.4592551311443</v>
      </c>
      <c r="N55" s="0" t="s">
        <v>129</v>
      </c>
    </row>
    <row r="56" customFormat="false" ht="13.8" hidden="false" customHeight="false" outlineLevel="0" collapsed="false">
      <c r="A56" s="35" t="s">
        <v>119</v>
      </c>
      <c r="B56" s="32" t="n">
        <f aca="false">SUM($B$49:$B$55)</f>
        <v>85.326915634263</v>
      </c>
      <c r="C56" s="32" t="n">
        <f aca="false">SUM($C$49:$C$55)</f>
        <v>17.1344998635573</v>
      </c>
      <c r="D56" s="32" t="n">
        <f aca="false">SUM($D$49:$D$55)</f>
        <v>4.3311090995973</v>
      </c>
      <c r="E56" s="32" t="n">
        <f aca="false">SUM($E$49:$E$55)</f>
        <v>0</v>
      </c>
      <c r="F56" s="32" t="n">
        <f aca="false">SUM($F$49:$F$55)</f>
        <v>5.88165071854632</v>
      </c>
      <c r="G56" s="32" t="n">
        <f aca="false">SUM($G$49:$G$55)</f>
        <v>48.1365541602778</v>
      </c>
      <c r="H56" s="32" t="n">
        <f aca="false">SUM($H$49:$H$55)</f>
        <v>4.8152635417485</v>
      </c>
      <c r="I56" s="32" t="n">
        <f aca="false">SUM($I$49:$I$55)</f>
        <v>5.23999097522808</v>
      </c>
      <c r="J56" s="32" t="n">
        <f aca="false">SUM($J$49:$J$55)</f>
        <v>35.6511984765403</v>
      </c>
      <c r="K56" s="43" t="n">
        <f aca="false">SUM($B$56:$I$56)</f>
        <v>170.865983993218</v>
      </c>
      <c r="L56" s="44" t="n">
        <f aca="false">SUM($B$56:$J$56)</f>
        <v>206.517182469759</v>
      </c>
      <c r="M56" s="44" t="n">
        <v>202.497644558046</v>
      </c>
    </row>
    <row r="57" customFormat="false" ht="13.8" hidden="false" customHeight="false" outlineLevel="0" collapsed="false">
      <c r="A57" s="35" t="s">
        <v>120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3" t="n">
        <f aca="false">SUM($B$57:$I$57)</f>
        <v>44.0148890528076</v>
      </c>
      <c r="L57" s="44" t="n">
        <f aca="false">SUM($B$57:$J$57)</f>
        <v>44.0148890528076</v>
      </c>
      <c r="M57" s="44" t="n">
        <v>44.0148890528076</v>
      </c>
    </row>
    <row r="58" customFormat="false" ht="13.8" hidden="false" customHeight="false" outlineLevel="0" collapsed="false">
      <c r="A58" s="0" t="s">
        <v>113</v>
      </c>
      <c r="B58" s="33" t="n">
        <f aca="false">$B$56+$B$57</f>
        <v>129.341804687071</v>
      </c>
      <c r="C58" s="33" t="n">
        <f aca="false">$C$56+$C$57</f>
        <v>17.1344998635573</v>
      </c>
      <c r="D58" s="33" t="n">
        <f aca="false">$D$56+$D$57</f>
        <v>4.3311090995973</v>
      </c>
      <c r="E58" s="33" t="n">
        <f aca="false">$E$56+$E$57</f>
        <v>0</v>
      </c>
      <c r="F58" s="33" t="n">
        <f aca="false">$F$56+$F$57</f>
        <v>5.88165071854632</v>
      </c>
      <c r="G58" s="33" t="n">
        <f aca="false">$G$56+$G$57</f>
        <v>48.1365541602778</v>
      </c>
      <c r="H58" s="33" t="n">
        <f aca="false">$H$56+$H$57</f>
        <v>4.8152635417485</v>
      </c>
      <c r="I58" s="33" t="n">
        <f aca="false">$I$56+$I$57</f>
        <v>5.23999097522808</v>
      </c>
      <c r="J58" s="33" t="n">
        <f aca="false">$J$56+$J$57</f>
        <v>35.6511984765403</v>
      </c>
      <c r="K58" s="43" t="n">
        <f aca="false">SUM($B$58:$I$58)</f>
        <v>214.880873046026</v>
      </c>
      <c r="L58" s="44" t="n">
        <f aca="false">SUM($B$58:$J$58)</f>
        <v>250.532071522566</v>
      </c>
      <c r="M58" s="44" t="n">
        <v>246.512533610853</v>
      </c>
    </row>
    <row r="59" customFormat="false" ht="13.8" hidden="false" customHeight="false" outlineLevel="0" collapsed="false">
      <c r="A59" s="0" t="s">
        <v>121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45"/>
      <c r="M59" s="46"/>
    </row>
    <row r="60" customFormat="false" ht="13.8" hidden="false" customHeight="false" outlineLevel="0" collapsed="false">
      <c r="A60" s="38" t="s">
        <v>130</v>
      </c>
      <c r="B60" s="28" t="n">
        <f aca="false">B$49/$L49</f>
        <v>0.0877419446174054</v>
      </c>
      <c r="C60" s="28" t="n">
        <f aca="false">C$49/$L49</f>
        <v>0.0865846135821851</v>
      </c>
      <c r="D60" s="28" t="n">
        <f aca="false">D$49/$L49</f>
        <v>0.0431229034941504</v>
      </c>
      <c r="E60" s="28" t="n">
        <f aca="false">E$49/$L49</f>
        <v>0</v>
      </c>
      <c r="F60" s="28" t="n">
        <f aca="false">F$49/$L49</f>
        <v>0.0737894470413216</v>
      </c>
      <c r="G60" s="28" t="n">
        <f aca="false">G$49/$L49</f>
        <v>0.506372994474966</v>
      </c>
      <c r="H60" s="28" t="n">
        <f aca="false">H$49/$L49</f>
        <v>0.0502840290788145</v>
      </c>
      <c r="I60" s="28" t="n">
        <f aca="false">I$49/$L49</f>
        <v>0.0184473617603304</v>
      </c>
      <c r="J60" s="28" t="n">
        <f aca="false">J$49/$L49</f>
        <v>0.133656705950826</v>
      </c>
      <c r="K60" s="39"/>
      <c r="L60" s="39"/>
    </row>
    <row r="61" customFormat="false" ht="13.8" hidden="false" customHeight="false" outlineLevel="0" collapsed="false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r="62" customFormat="false" ht="12.8" hidden="false" customHeight="false" outlineLevel="0" collapsed="false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54.1" hidden="false" customHeight="false" outlineLevel="0" collapsed="false">
      <c r="A63" s="0" t="s">
        <v>96</v>
      </c>
      <c r="B63" s="24" t="s">
        <v>103</v>
      </c>
      <c r="C63" s="25" t="s">
        <v>104</v>
      </c>
      <c r="D63" s="26" t="s">
        <v>105</v>
      </c>
      <c r="E63" s="26" t="s">
        <v>106</v>
      </c>
      <c r="F63" s="0" t="s">
        <v>107</v>
      </c>
      <c r="G63" s="27" t="s">
        <v>108</v>
      </c>
      <c r="H63" s="27" t="s">
        <v>109</v>
      </c>
      <c r="I63" s="26" t="s">
        <v>110</v>
      </c>
      <c r="J63" s="26" t="s">
        <v>111</v>
      </c>
      <c r="K63" s="28" t="s">
        <v>112</v>
      </c>
      <c r="L63" s="28" t="s">
        <v>113</v>
      </c>
      <c r="M63" s="47" t="s">
        <v>131</v>
      </c>
      <c r="N63" s="47" t="s">
        <v>132</v>
      </c>
      <c r="R63" s="0" t="s">
        <v>133</v>
      </c>
      <c r="S63" s="0" t="s">
        <v>96</v>
      </c>
      <c r="T63" s="24" t="s">
        <v>103</v>
      </c>
      <c r="U63" s="25" t="s">
        <v>134</v>
      </c>
      <c r="V63" s="26" t="s">
        <v>105</v>
      </c>
      <c r="X63" s="27" t="s">
        <v>108</v>
      </c>
      <c r="Y63" s="26" t="s">
        <v>110</v>
      </c>
      <c r="Z63" s="28" t="s">
        <v>113</v>
      </c>
      <c r="AA63" s="0" t="s">
        <v>135</v>
      </c>
      <c r="AB63" s="0" t="s">
        <v>136</v>
      </c>
    </row>
    <row r="64" customFormat="false" ht="13.8" hidden="false" customHeight="false" outlineLevel="0" collapsed="false">
      <c r="A64" s="0" t="s">
        <v>19</v>
      </c>
      <c r="B64" s="29" t="n">
        <f aca="false">H$147</f>
        <v>4.3517471947026</v>
      </c>
      <c r="C64" s="29" t="n">
        <f aca="false">H$146</f>
        <v>8.6983935101612</v>
      </c>
      <c r="D64" s="29" t="n">
        <f aca="false">$H$104</f>
        <v>10.9921546879093</v>
      </c>
      <c r="E64" s="29"/>
      <c r="F64" s="29" t="n">
        <f aca="false">$H$105*0.8</f>
        <v>4.98937340277248</v>
      </c>
      <c r="G64" s="29" t="n">
        <f aca="false">$H$102</f>
        <v>8.0778862547821</v>
      </c>
      <c r="H64" s="29" t="n">
        <f aca="false">$H$103</f>
        <v>0.0071124898402</v>
      </c>
      <c r="I64" s="30" t="n">
        <f aca="false">$H$105*0.2</f>
        <v>1.24734335069312</v>
      </c>
      <c r="J64" s="30" t="n">
        <f aca="false">H$150</f>
        <v>13.5629164554544</v>
      </c>
      <c r="K64" s="31" t="n">
        <f aca="false">SUM($B$64:$I$64)</f>
        <v>38.364010890861</v>
      </c>
      <c r="L64" s="31" t="n">
        <f aca="false">SUM($B$64:$J$64)</f>
        <v>51.9269273463154</v>
      </c>
      <c r="M64" s="48" t="n">
        <f aca="false">$K$64/$K$3-1</f>
        <v>-0.635726151861763</v>
      </c>
      <c r="N64" s="48" t="n">
        <f aca="false">$L$64/$L$3 -1</f>
        <v>-0.540550343007057</v>
      </c>
      <c r="S64" s="0" t="s">
        <v>19</v>
      </c>
      <c r="T64" s="49" t="n">
        <v>4.316</v>
      </c>
      <c r="U64" s="49" t="n">
        <v>6.474</v>
      </c>
      <c r="V64" s="49" t="n">
        <v>21.58</v>
      </c>
      <c r="W64" s="49" t="n">
        <v>6.474</v>
      </c>
      <c r="X64" s="49" t="n">
        <v>2.158</v>
      </c>
      <c r="Y64" s="50" t="n">
        <v>2.158</v>
      </c>
      <c r="Z64" s="41" t="n">
        <v>43.16</v>
      </c>
      <c r="AA64" s="17" t="n">
        <f aca="false">$L$64</f>
        <v>51.9269273463154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2" t="n">
        <f aca="false">H$157</f>
        <v>0.11964329927918</v>
      </c>
      <c r="C65" s="29" t="n">
        <f aca="false">H$156</f>
        <v>4.14718269993965</v>
      </c>
      <c r="D65" s="33" t="n">
        <f aca="false">H$124</f>
        <v>0.8938444704134</v>
      </c>
      <c r="E65" s="30" t="n">
        <v>0</v>
      </c>
      <c r="F65" s="34" t="n">
        <v>0</v>
      </c>
      <c r="G65" s="32" t="n">
        <f aca="false">H$122</f>
        <v>1.7438759050999</v>
      </c>
      <c r="H65" s="32" t="n">
        <f aca="false">H$123</f>
        <v>0.0061569670812</v>
      </c>
      <c r="I65" s="30" t="n">
        <f aca="false">H$125</f>
        <v>3.3194719014296</v>
      </c>
      <c r="J65" s="30" t="n">
        <f aca="false">H$159</f>
        <v>6.22077404990948</v>
      </c>
      <c r="K65" s="31" t="n">
        <f aca="false">SUM($B$65:$I$65)</f>
        <v>10.2301752432429</v>
      </c>
      <c r="L65" s="31" t="n">
        <f aca="false">SUM($B$65:$J$65)</f>
        <v>16.4509492931524</v>
      </c>
      <c r="M65" s="48" t="n">
        <f aca="false">$K$65/$K$4-1</f>
        <v>-0.528776396052251</v>
      </c>
      <c r="N65" s="48" t="n">
        <f aca="false">$L$65/$L$4 -1</f>
        <v>-0.294737105190338</v>
      </c>
      <c r="O65" s="0" t="s">
        <v>128</v>
      </c>
      <c r="S65" s="0" t="s">
        <v>24</v>
      </c>
      <c r="T65" s="49" t="n">
        <v>2.49</v>
      </c>
      <c r="U65" s="49" t="n">
        <v>6.64</v>
      </c>
      <c r="V65" s="50" t="n">
        <v>0</v>
      </c>
      <c r="W65" s="50" t="n">
        <v>0</v>
      </c>
      <c r="X65" s="49" t="n">
        <v>3.32</v>
      </c>
      <c r="Y65" s="50" t="n">
        <v>4.15</v>
      </c>
      <c r="Z65" s="41" t="n">
        <v>16.6</v>
      </c>
      <c r="AA65" s="17" t="n">
        <f aca="false">$L$65</f>
        <v>16.4509492931524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2" t="n">
        <f aca="false">H$111</f>
        <v>12.1393418893578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1.3508574100517</v>
      </c>
      <c r="H66" s="30" t="n">
        <f aca="false">H$115</f>
        <v>0.238422430056</v>
      </c>
      <c r="I66" s="33" t="n">
        <v>0</v>
      </c>
      <c r="J66" s="33"/>
      <c r="K66" s="31" t="n">
        <f aca="false">SUM($B$66:$I$66)</f>
        <v>13.7286217294655</v>
      </c>
      <c r="L66" s="31" t="n">
        <f aca="false">SUM($B$66:$J$66)</f>
        <v>13.7286217294655</v>
      </c>
      <c r="M66" s="48" t="n">
        <f aca="false">$K$66/$K$5-1</f>
        <v>-0.0531219846702773</v>
      </c>
      <c r="N66" s="48" t="n">
        <f aca="false">$L$66/$L$5 -1</f>
        <v>-0.0531219846702773</v>
      </c>
      <c r="O66" s="0" t="s">
        <v>115</v>
      </c>
      <c r="S66" s="0" t="s">
        <v>22</v>
      </c>
      <c r="T66" s="49" t="n">
        <v>13.28</v>
      </c>
      <c r="U66" s="49" t="n">
        <v>0</v>
      </c>
      <c r="V66" s="50" t="n">
        <v>0</v>
      </c>
      <c r="W66" s="50" t="n">
        <v>0</v>
      </c>
      <c r="X66" s="50" t="n">
        <v>3.32</v>
      </c>
      <c r="Y66" s="50" t="n">
        <v>0</v>
      </c>
      <c r="Z66" s="41" t="n">
        <v>16.6</v>
      </c>
      <c r="AA66" s="17" t="n">
        <f aca="false">$L$66</f>
        <v>13.7286217294655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2" t="n">
        <f aca="false">H$116</f>
        <v>9.854230230617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9.854230230617</v>
      </c>
      <c r="L67" s="31" t="n">
        <f aca="false">SUM($B$67:$J$67)</f>
        <v>9.854230230617</v>
      </c>
      <c r="M67" s="48" t="n">
        <f aca="false">$K$67/$K$6-1</f>
        <v>-0.604889732827615</v>
      </c>
      <c r="N67" s="48" t="n">
        <f aca="false">$L$67/$L$6 -1</f>
        <v>-0.604889732827615</v>
      </c>
      <c r="S67" s="35" t="s">
        <v>137</v>
      </c>
      <c r="T67" s="49" t="n">
        <v>80</v>
      </c>
      <c r="U67" s="49" t="n">
        <v>0</v>
      </c>
      <c r="V67" s="50" t="n">
        <v>0</v>
      </c>
      <c r="W67" s="50" t="n">
        <v>0</v>
      </c>
      <c r="X67" s="50" t="n">
        <v>0</v>
      </c>
      <c r="Y67" s="50" t="n">
        <v>0</v>
      </c>
      <c r="Z67" s="41" t="n">
        <v>90</v>
      </c>
      <c r="AA67" s="17" t="n">
        <f aca="false">$L$67+$L$68+$L$69+$L$70</f>
        <v>84.2442466302736</v>
      </c>
      <c r="AB67" s="17" t="n">
        <v>82.2993773756886</v>
      </c>
    </row>
    <row r="68" customFormat="false" ht="13.8" hidden="false" customHeight="false" outlineLevel="0" collapsed="false">
      <c r="A68" s="0" t="s">
        <v>116</v>
      </c>
      <c r="B68" s="32" t="n">
        <f aca="false">H$86+H$91+H$96+H$126+H$131+H$136</f>
        <v>43.0260349451909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43.0260349451909</v>
      </c>
      <c r="L68" s="31" t="n">
        <f aca="false">SUM($B$68:$J$68)</f>
        <v>43.0260349451909</v>
      </c>
      <c r="M68" s="48" t="n">
        <f aca="false">$K$68/$K$7-1</f>
        <v>-0.0192996958811787</v>
      </c>
      <c r="N68" s="48" t="n">
        <f aca="false">$L$68/$L$7 -1</f>
        <v>-0.0192996958811787</v>
      </c>
      <c r="S68" s="0" t="s">
        <v>119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166.350744999207</v>
      </c>
      <c r="AB68" s="17" t="n">
        <v>163.780270713838</v>
      </c>
    </row>
    <row r="69" customFormat="false" ht="13.8" hidden="false" customHeight="false" outlineLevel="0" collapsed="false">
      <c r="A69" s="35" t="s">
        <v>21</v>
      </c>
      <c r="C69" s="32" t="n">
        <f aca="false">H$106</f>
        <v>6.363234861192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23.5868276159445</v>
      </c>
      <c r="K69" s="31" t="n">
        <f aca="false">SUM($B$69:$I$69)</f>
        <v>6.363234861192</v>
      </c>
      <c r="L69" s="31" t="n">
        <f aca="false">SUM($B$69:$J$69)</f>
        <v>29.9500624771365</v>
      </c>
      <c r="M69" s="48" t="n">
        <f aca="false">$K$69/$K$8-1</f>
        <v>0.0762450208435066</v>
      </c>
      <c r="N69" s="48" t="n">
        <f aca="false">$L$69/$L$8 -1</f>
        <v>0.677292061653817</v>
      </c>
    </row>
    <row r="70" customFormat="false" ht="13.8" hidden="false" customHeight="false" outlineLevel="0" collapsed="false">
      <c r="A70" s="35" t="s">
        <v>117</v>
      </c>
      <c r="B70" s="32" t="n">
        <f aca="false">H$90</f>
        <v>0.4614965821383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0.9524223951909</v>
      </c>
      <c r="H70" s="33" t="n">
        <v>0</v>
      </c>
      <c r="I70" s="33" t="n">
        <v>0</v>
      </c>
      <c r="J70" s="33"/>
      <c r="K70" s="31" t="n">
        <f aca="false">SUM($B$70:$I$70)</f>
        <v>1.4139189773292</v>
      </c>
      <c r="L70" s="31" t="n">
        <f aca="false">SUM($B$70:$J$70)</f>
        <v>1.4139189773292</v>
      </c>
      <c r="M70" s="48" t="n">
        <f aca="false">$K$70/$K$9-1</f>
        <v>-0.632173258844146</v>
      </c>
      <c r="N70" s="48" t="n">
        <f aca="false">$L$70/$L$9 -1</f>
        <v>-0.632173258844146</v>
      </c>
      <c r="O70" s="0" t="s">
        <v>129</v>
      </c>
    </row>
    <row r="71" customFormat="false" ht="13.8" hidden="false" customHeight="false" outlineLevel="0" collapsed="false">
      <c r="A71" s="35" t="s">
        <v>119</v>
      </c>
      <c r="B71" s="32" t="n">
        <f aca="false">SUM($B$64:$B$70)</f>
        <v>69.9524941412858</v>
      </c>
      <c r="C71" s="32" t="n">
        <f aca="false">SUM($C$64:$C$70)</f>
        <v>19.2088110712929</v>
      </c>
      <c r="D71" s="32" t="n">
        <f aca="false">SUM($D$64:$D$70)</f>
        <v>11.8859991583227</v>
      </c>
      <c r="E71" s="32" t="n">
        <f aca="false">SUM($E$64:$E$70)</f>
        <v>0</v>
      </c>
      <c r="F71" s="32" t="n">
        <f aca="false">SUM($F$64:$F$70)</f>
        <v>4.98937340277248</v>
      </c>
      <c r="G71" s="32" t="n">
        <f aca="false">SUM($G$64:$G$70)</f>
        <v>12.1250419651246</v>
      </c>
      <c r="H71" s="32" t="n">
        <f aca="false">SUM($H$64:$H$70)</f>
        <v>0.2516918869774</v>
      </c>
      <c r="I71" s="32" t="n">
        <f aca="false">SUM($I$64:$I$70)</f>
        <v>4.56681525212272</v>
      </c>
      <c r="J71" s="32" t="n">
        <f aca="false">SUM($J$64:$J$70)</f>
        <v>43.3705181213084</v>
      </c>
      <c r="K71" s="31" t="n">
        <f aca="false">SUM($B$71:$I$71)</f>
        <v>122.980226877899</v>
      </c>
      <c r="L71" s="31" t="n">
        <f aca="false">SUM($B$71:$J$71)</f>
        <v>166.350744999207</v>
      </c>
      <c r="M71" s="48" t="n">
        <f aca="false">$K$71/$K$10-1</f>
        <v>-0.441239449614373</v>
      </c>
      <c r="N71" s="48" t="n">
        <f aca="false">$L$71/$L$10 -1</f>
        <v>-0.310771933306875</v>
      </c>
    </row>
    <row r="72" customFormat="false" ht="13.8" hidden="false" customHeight="false" outlineLevel="0" collapsed="false">
      <c r="A72" s="35" t="s">
        <v>120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8" t="n">
        <f aca="false">$K$72/$K$11-1</f>
        <v>1.36285850655065</v>
      </c>
      <c r="N72" s="48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r="73" customFormat="false" ht="13.8" hidden="false" customHeight="false" outlineLevel="0" collapsed="false">
      <c r="A73" s="0" t="s">
        <v>113</v>
      </c>
      <c r="B73" s="33" t="n">
        <f aca="false">$B$71+$B$72</f>
        <v>135.356303913581</v>
      </c>
      <c r="C73" s="33" t="n">
        <f aca="false">$C$71+$C$72</f>
        <v>19.2088110712929</v>
      </c>
      <c r="D73" s="33" t="n">
        <f aca="false">$D$71+$D$72</f>
        <v>11.8859991583227</v>
      </c>
      <c r="E73" s="33" t="n">
        <f aca="false">$E$71+$E$72</f>
        <v>0</v>
      </c>
      <c r="F73" s="33" t="n">
        <f aca="false">$F$71+$F$72</f>
        <v>4.98937340277248</v>
      </c>
      <c r="G73" s="33" t="n">
        <f aca="false">$G$71+$G$72</f>
        <v>12.1250419651246</v>
      </c>
      <c r="H73" s="33" t="n">
        <f aca="false">$H$71+$H$72</f>
        <v>0.2516918869774</v>
      </c>
      <c r="I73" s="33" t="n">
        <f aca="false">$I$71+$I$72</f>
        <v>4.56681525212272</v>
      </c>
      <c r="J73" s="33" t="n">
        <f aca="false">$J$71+$J$72</f>
        <v>43.3705181213084</v>
      </c>
      <c r="K73" s="31" t="n">
        <f aca="false">SUM($B$73:$I$73)</f>
        <v>188.384036650194</v>
      </c>
      <c r="L73" s="31" t="n">
        <f aca="false">SUM($B$73:$J$73)</f>
        <v>231.754554771502</v>
      </c>
      <c r="M73" s="48" t="n">
        <f aca="false">$K$73/$K$12-1</f>
        <v>-0.239696041409198</v>
      </c>
      <c r="N73" s="48" t="n">
        <f aca="false">$L$73/$L$12 -1</f>
        <v>-0.138580610816587</v>
      </c>
      <c r="T73" s="33"/>
      <c r="U73" s="33"/>
      <c r="V73" s="33"/>
      <c r="W73" s="33"/>
      <c r="X73" s="33"/>
      <c r="Y73" s="33"/>
      <c r="Z73" s="37"/>
    </row>
    <row r="74" customFormat="false" ht="13.8" hidden="false" customHeight="false" outlineLevel="0" collapsed="false">
      <c r="A74" s="0" t="s">
        <v>121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r="75" customFormat="false" ht="13.8" hidden="false" customHeight="false" outlineLevel="0" collapsed="false">
      <c r="A75" s="38" t="s">
        <v>122</v>
      </c>
      <c r="B75" s="28" t="n">
        <f aca="false">B$73/$L73</f>
        <v>0.584050242494847</v>
      </c>
      <c r="C75" s="28" t="n">
        <f aca="false">C$73/$L73</f>
        <v>0.0828842871728312</v>
      </c>
      <c r="D75" s="28" t="n">
        <f aca="false">D$73/$L73</f>
        <v>0.0512870142726716</v>
      </c>
      <c r="E75" s="28" t="n">
        <f aca="false">E$73/$L73</f>
        <v>0</v>
      </c>
      <c r="F75" s="28" t="n">
        <f aca="false">F$73/$L73</f>
        <v>0.0215286962005633</v>
      </c>
      <c r="G75" s="28" t="n">
        <f aca="false">G$73/$L73</f>
        <v>0.0523184624227957</v>
      </c>
      <c r="H75" s="28" t="n">
        <f aca="false">H$73/$L73</f>
        <v>0.00108602779015737</v>
      </c>
      <c r="I75" s="28" t="n">
        <f aca="false">I$73/$L73</f>
        <v>0.0197053958944857</v>
      </c>
      <c r="J75" s="28" t="n">
        <f aca="false">J$73/$L73</f>
        <v>0.187139873751648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r="76" customFormat="false" ht="13.8" hidden="false" customHeight="false" outlineLevel="0" collapsed="false">
      <c r="A76" s="38"/>
      <c r="B76" s="28" t="n">
        <f aca="false">B64/$L$64</f>
        <v>0.0838052127690815</v>
      </c>
      <c r="C76" s="28" t="n">
        <f aca="false">C64/$L$64</f>
        <v>0.167512193666865</v>
      </c>
      <c r="D76" s="28" t="n">
        <f aca="false">D64/$L$64</f>
        <v>0.211685059171699</v>
      </c>
      <c r="E76" s="28" t="n">
        <f aca="false">E64/$L$64</f>
        <v>0</v>
      </c>
      <c r="F76" s="28" t="n">
        <f aca="false">F64/$L$64</f>
        <v>0.0960845106335088</v>
      </c>
      <c r="G76" s="28" t="n">
        <f aca="false">G64/$L$64</f>
        <v>0.15556256970316</v>
      </c>
      <c r="H76" s="28" t="n">
        <f aca="false">H64/$L$64</f>
        <v>0.000136971128539241</v>
      </c>
      <c r="I76" s="28" t="n">
        <f aca="false">I64/$L$64</f>
        <v>0.0240211276583772</v>
      </c>
      <c r="J76" s="28" t="n">
        <f aca="false">J64/$L$64</f>
        <v>0.26119235526877</v>
      </c>
      <c r="K76" s="28" t="n">
        <f aca="false">K64/$L$64</f>
        <v>0.73880764473123</v>
      </c>
      <c r="L76" s="28" t="n">
        <f aca="false">L64/$L$64</f>
        <v>1</v>
      </c>
      <c r="S76" s="51"/>
      <c r="T76" s="51"/>
      <c r="U76" s="51"/>
      <c r="V76" s="52"/>
      <c r="W76" s="51"/>
      <c r="X76" s="52"/>
      <c r="Y76" s="53"/>
    </row>
    <row r="78" s="54" customFormat="true" ht="12.8" hidden="false" customHeight="false" outlineLevel="0" collapsed="false">
      <c r="A78" s="54" t="s">
        <v>138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139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5" customFormat="true" ht="12.8" hidden="false" customHeight="false" outlineLevel="0" collapsed="false">
      <c r="A83" s="55" t="s">
        <v>140</v>
      </c>
    </row>
    <row r="85" customFormat="false" ht="13.4" hidden="false" customHeight="false" outlineLevel="0" collapsed="false">
      <c r="A85" s="56" t="s">
        <v>1</v>
      </c>
      <c r="B85" s="56" t="s">
        <v>2</v>
      </c>
      <c r="C85" s="56" t="s">
        <v>3</v>
      </c>
      <c r="D85" s="56" t="s">
        <v>4</v>
      </c>
      <c r="E85" s="56" t="s">
        <v>5</v>
      </c>
      <c r="F85" s="56" t="s">
        <v>6</v>
      </c>
      <c r="G85" s="56" t="s">
        <v>7</v>
      </c>
      <c r="H85" s="56" t="s">
        <v>8</v>
      </c>
      <c r="K85" s="56" t="s">
        <v>3</v>
      </c>
      <c r="L85" s="56" t="s">
        <v>4</v>
      </c>
      <c r="M85" s="56" t="s">
        <v>5</v>
      </c>
      <c r="N85" s="56" t="s">
        <v>6</v>
      </c>
      <c r="O85" s="56" t="s">
        <v>7</v>
      </c>
      <c r="P85" s="56" t="s">
        <v>8</v>
      </c>
    </row>
    <row r="86" customFormat="false" ht="13.4" hidden="false" customHeight="false" outlineLevel="0" collapsed="false">
      <c r="A86" s="57" t="str">
        <f aca="false">Conso_energie_usage!B$2</f>
        <v>Autre</v>
      </c>
      <c r="B86" s="57" t="str">
        <f aca="false">Conso_energie_usage!C$2</f>
        <v>Electricité</v>
      </c>
      <c r="C86" s="57" t="n">
        <f aca="false">Conso_energie_usage!D$2</f>
        <v>6.0791570898897</v>
      </c>
      <c r="D86" s="57" t="n">
        <f aca="false">Conso_energie_usage!E$2</f>
        <v>8.8789880604736</v>
      </c>
      <c r="E86" s="57" t="n">
        <f aca="false">Conso_energie_usage!F$2</f>
        <v>10.6077642559793</v>
      </c>
      <c r="F86" s="57" t="n">
        <f aca="false">Conso_energie_usage!G$2</f>
        <v>11.4793846492989</v>
      </c>
      <c r="G86" s="57" t="n">
        <f aca="false">Conso_energie_usage!H$2</f>
        <v>12.1455950373676</v>
      </c>
      <c r="H86" s="57" t="n">
        <f aca="false">Conso_energie_usage!I$2</f>
        <v>12.9908085585659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16.1290781368657</v>
      </c>
      <c r="M86" s="0" t="n">
        <f aca="false">SUMIFS($E86:$E140,A$86:A$140,J86)</f>
        <v>16.6146988724378</v>
      </c>
      <c r="N86" s="0" t="n">
        <f aca="false">SUMIFS($F86:$F140,A$86:A$140,J86)</f>
        <v>16.3873808068851</v>
      </c>
      <c r="O86" s="0" t="n">
        <f aca="false">SUMIFS($G86:$G140,A$86:A$140,J86)</f>
        <v>16.1810627191446</v>
      </c>
      <c r="P86" s="0" t="n">
        <f aca="false">SUMIFS($H86:$H140,A$86:A$140,J86)</f>
        <v>15.1062037676443</v>
      </c>
    </row>
    <row r="87" customFormat="false" ht="13.4" hidden="false" customHeight="false" outlineLevel="0" collapsed="false">
      <c r="A87" s="57" t="str">
        <f aca="false">Conso_energie_usage!B$3</f>
        <v>Autre</v>
      </c>
      <c r="B87" s="57" t="str">
        <f aca="false">Conso_energie_usage!C$3</f>
        <v>Gaz</v>
      </c>
      <c r="C87" s="57" t="n">
        <f aca="false">Conso_energie_usage!D$3</f>
        <v>3.0083180403482</v>
      </c>
      <c r="D87" s="57" t="n">
        <f aca="false">Conso_energie_usage!E$3</f>
        <v>2.5572920251163</v>
      </c>
      <c r="E87" s="57" t="n">
        <f aca="false">Conso_energie_usage!F$3</f>
        <v>2.2363985990351</v>
      </c>
      <c r="F87" s="57" t="n">
        <f aca="false">Conso_energie_usage!G$3</f>
        <v>1.91184625231</v>
      </c>
      <c r="G87" s="57" t="n">
        <f aca="false">Conso_energie_usage!H$3</f>
        <v>1.6393652067304</v>
      </c>
      <c r="H87" s="57" t="n">
        <f aca="false">Conso_energie_usage!I$3</f>
        <v>0.9524223951909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5.6506407466971</v>
      </c>
      <c r="M87" s="0" t="n">
        <f aca="false">SUMIFS($E86:$E140,A$86:A$140,J87)</f>
        <v>5.7025886903827</v>
      </c>
      <c r="N87" s="0" t="n">
        <f aca="false">SUMIFS($F86:$F140,A$86:A$140,J87)</f>
        <v>5.7166036200694</v>
      </c>
      <c r="O87" s="0" t="n">
        <f aca="false">SUMIFS($G86:$G140,A$86:A$140,J87)</f>
        <v>5.6576341729758</v>
      </c>
      <c r="P87" s="0" t="n">
        <f aca="false">SUMIFS($H86:$H140,A$86:A$140,J87)</f>
        <v>4.2567032560625</v>
      </c>
    </row>
    <row r="88" customFormat="false" ht="13.4" hidden="false" customHeight="false" outlineLevel="0" collapsed="false">
      <c r="A88" s="57" t="str">
        <f aca="false">Conso_energie_usage!B$4</f>
        <v>Autre</v>
      </c>
      <c r="B88" s="57" t="str">
        <f aca="false">Conso_energie_usage!C$4</f>
        <v>Fioul</v>
      </c>
      <c r="C88" s="57" t="n">
        <f aca="false">Conso_energie_usage!D$4</f>
        <v>4.7065148885455</v>
      </c>
      <c r="D88" s="57" t="n">
        <f aca="false">Conso_energie_usage!E$4</f>
        <v>3.4061091497033</v>
      </c>
      <c r="E88" s="57" t="n">
        <f aca="false">Conso_energie_usage!F$4</f>
        <v>2.6453679829844</v>
      </c>
      <c r="F88" s="57" t="n">
        <f aca="false">Conso_energie_usage!G$4</f>
        <v>2.0369178156233</v>
      </c>
      <c r="G88" s="57" t="n">
        <f aca="false">Conso_energie_usage!H$4</f>
        <v>1.576221658947</v>
      </c>
      <c r="H88" s="57" t="n">
        <f aca="false">Conso_energie_usage!I$4</f>
        <v>0.7014762317492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10.5406315247334</v>
      </c>
      <c r="M88" s="0" t="n">
        <f aca="false">SUMIFS($E86:$E140,A$86:A$140,J88)</f>
        <v>11.4746890213727</v>
      </c>
      <c r="N88" s="0" t="n">
        <f aca="false">SUMIFS($F86:$F140,A$86:A$140,J88)</f>
        <v>10.6625247818816</v>
      </c>
      <c r="O88" s="0" t="n">
        <f aca="false">SUMIFS($G86:$G140,A$86:A$140,J88)</f>
        <v>9.9237752855122</v>
      </c>
      <c r="P88" s="0" t="n">
        <f aca="false">SUMIFS($H86:$H140,A$86:A$140,J88)</f>
        <v>8.097024876722</v>
      </c>
    </row>
    <row r="89" customFormat="false" ht="13.4" hidden="false" customHeight="false" outlineLevel="0" collapsed="false">
      <c r="A89" s="57" t="str">
        <f aca="false">Conso_energie_usage!B$5</f>
        <v>Autre</v>
      </c>
      <c r="B89" s="57" t="str">
        <f aca="false">Conso_energie_usage!C$5</f>
        <v>Urbain</v>
      </c>
      <c r="C89" s="57" t="n">
        <f aca="false">Conso_energie_usage!D$5</f>
        <v>0</v>
      </c>
      <c r="D89" s="57" t="n">
        <f aca="false">Conso_energie_usage!E$5</f>
        <v>0</v>
      </c>
      <c r="E89" s="57" t="n">
        <f aca="false">Conso_energie_usage!F$5</f>
        <v>0</v>
      </c>
      <c r="F89" s="57" t="n">
        <f aca="false">Conso_energie_usage!G$5</f>
        <v>0</v>
      </c>
      <c r="G89" s="57" t="n">
        <f aca="false">Conso_energie_usage!H$5</f>
        <v>0</v>
      </c>
      <c r="H89" s="57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105.316401621844</v>
      </c>
      <c r="M89" s="0" t="n">
        <f aca="false">SUMIFS($E86:$E140,A$86:A$140,J89)</f>
        <v>92.6867660822843</v>
      </c>
      <c r="N89" s="0" t="n">
        <f aca="false">SUMIFS($F86:$F140,A$86:A$140,J89)</f>
        <v>80.8499554203458</v>
      </c>
      <c r="O89" s="0" t="n">
        <f aca="false">SUMIFS($G86:$G140,A$86:A$140,J89)</f>
        <v>69.054978215227</v>
      </c>
      <c r="P89" s="0" t="n">
        <f aca="false">SUMIFS($H86:$H140,A$86:A$140,J89)</f>
        <v>38.364010890861</v>
      </c>
    </row>
    <row r="90" customFormat="false" ht="14.9" hidden="false" customHeight="false" outlineLevel="0" collapsed="false">
      <c r="A90" s="57" t="str">
        <f aca="false">Conso_energie_usage!B$6</f>
        <v>Autre</v>
      </c>
      <c r="B90" s="57" t="str">
        <f aca="false">Conso_energie_usage!C$6</f>
        <v>Autres</v>
      </c>
      <c r="C90" s="57" t="n">
        <f aca="false">Conso_energie_usage!D$6</f>
        <v>1.5091894714376</v>
      </c>
      <c r="D90" s="57" t="n">
        <f aca="false">Conso_energie_usage!E$6</f>
        <v>1.2866889015725</v>
      </c>
      <c r="E90" s="57" t="n">
        <f aca="false">Conso_energie_usage!F$6</f>
        <v>1.125168034439</v>
      </c>
      <c r="F90" s="57" t="n">
        <f aca="false">Conso_energie_usage!G$6</f>
        <v>0.9592320896529</v>
      </c>
      <c r="G90" s="57" t="n">
        <f aca="false">Conso_energie_usage!H$6</f>
        <v>0.8198808160996</v>
      </c>
      <c r="H90" s="57" t="n">
        <f aca="false">Conso_energie_usage!I$6</f>
        <v>0.4614965821383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5.9124406970123</v>
      </c>
      <c r="M90" s="0" t="n">
        <f aca="false">SUMIFS($E86:$E140,A$86:A$140,J90)</f>
        <v>6.1480940452169</v>
      </c>
      <c r="N90" s="0" t="n">
        <f aca="false">SUMIFS($F86:$F140,A$86:A$140,J90)</f>
        <v>6.0005931907221</v>
      </c>
      <c r="O90" s="0" t="n">
        <f aca="false">SUMIFS($G86:$G140,A$86:A$140,J90)</f>
        <v>6.0857821188364</v>
      </c>
      <c r="P90" s="0" t="n">
        <f aca="false">SUMIFS($H86:$H140,A$86:A$140,J90)</f>
        <v>6.363234861192</v>
      </c>
    </row>
    <row r="91" customFormat="false" ht="13.4" hidden="false" customHeight="false" outlineLevel="0" collapsed="false">
      <c r="A91" s="57" t="str">
        <f aca="false">Conso_energie_usage!B$7</f>
        <v>Auxiliaires</v>
      </c>
      <c r="B91" s="57" t="str">
        <f aca="false">Conso_energie_usage!C$7</f>
        <v>Electricité</v>
      </c>
      <c r="C91" s="57" t="n">
        <f aca="false">Conso_energie_usage!D$7</f>
        <v>4.9206550760369</v>
      </c>
      <c r="D91" s="57" t="n">
        <f aca="false">Conso_energie_usage!E$7</f>
        <v>5.6506407466971</v>
      </c>
      <c r="E91" s="57" t="n">
        <f aca="false">Conso_energie_usage!F$7</f>
        <v>5.7025886903827</v>
      </c>
      <c r="F91" s="57" t="n">
        <f aca="false">Conso_energie_usage!G$7</f>
        <v>5.7166036200694</v>
      </c>
      <c r="G91" s="57" t="n">
        <f aca="false">Conso_energie_usage!H$7</f>
        <v>5.6576341729758</v>
      </c>
      <c r="H91" s="57" t="n">
        <f aca="false">Conso_energie_usage!I$7</f>
        <v>4.2567032560625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14.4988282621441</v>
      </c>
      <c r="M91" s="0" t="n">
        <f aca="false">SUMIFS($E86:$E140,A$86:A$140,J91)</f>
        <v>15.2452570707994</v>
      </c>
      <c r="N91" s="0" t="n">
        <f aca="false">SUMIFS($F86:$F140,A$86:A$140,J91)</f>
        <v>15.1231097954614</v>
      </c>
      <c r="O91" s="0" t="n">
        <f aca="false">SUMIFS($G86:$G140,A$86:A$140,J91)</f>
        <v>15.0111499436583</v>
      </c>
      <c r="P91" s="0" t="n">
        <f aca="false">SUMIFS($H86:$H140,A$86:A$140,J91)</f>
        <v>13.7286217294655</v>
      </c>
    </row>
    <row r="92" customFormat="false" ht="13.4" hidden="false" customHeight="false" outlineLevel="0" collapsed="false">
      <c r="A92" s="57" t="str">
        <f aca="false">Conso_energie_usage!B$8</f>
        <v>Auxiliaires</v>
      </c>
      <c r="B92" s="57" t="str">
        <f aca="false">Conso_energie_usage!C$8</f>
        <v>Gaz</v>
      </c>
      <c r="C92" s="57" t="n">
        <f aca="false">Conso_energie_usage!D$8</f>
        <v>0</v>
      </c>
      <c r="D92" s="57" t="n">
        <f aca="false">Conso_energie_usage!E$8</f>
        <v>0</v>
      </c>
      <c r="E92" s="57" t="n">
        <f aca="false">Conso_energie_usage!F$8</f>
        <v>0</v>
      </c>
      <c r="F92" s="57" t="n">
        <f aca="false">Conso_energie_usage!G$8</f>
        <v>0</v>
      </c>
      <c r="G92" s="57" t="n">
        <f aca="false">Conso_energie_usage!H$8</f>
        <v>0</v>
      </c>
      <c r="H92" s="57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24.9404559925486</v>
      </c>
      <c r="M92" s="0" t="n">
        <f aca="false">SUMIFS($E86:$E140,A$86:A$140,J92)</f>
        <v>23.395229522244</v>
      </c>
      <c r="N92" s="0" t="n">
        <f aca="false">SUMIFS($F86:$F140,A$86:A$140,J92)</f>
        <v>19.3940225458098</v>
      </c>
      <c r="O92" s="0" t="n">
        <f aca="false">SUMIFS($G86:$G140,A$86:A$140,J92)</f>
        <v>15.3279983337078</v>
      </c>
      <c r="P92" s="0" t="n">
        <f aca="false">SUMIFS($H86:$H140,A$86:A$140,J92)</f>
        <v>9.854230230617</v>
      </c>
    </row>
    <row r="93" customFormat="false" ht="13.4" hidden="false" customHeight="false" outlineLevel="0" collapsed="false">
      <c r="A93" s="57" t="str">
        <f aca="false">Conso_energie_usage!B$9</f>
        <v>Auxiliaires</v>
      </c>
      <c r="B93" s="57" t="str">
        <f aca="false">Conso_energie_usage!C$9</f>
        <v>Fioul</v>
      </c>
      <c r="C93" s="57" t="n">
        <f aca="false">Conso_energie_usage!D$9</f>
        <v>0</v>
      </c>
      <c r="D93" s="57" t="n">
        <f aca="false">Conso_energie_usage!E$9</f>
        <v>0</v>
      </c>
      <c r="E93" s="57" t="n">
        <f aca="false">Conso_energie_usage!F$9</f>
        <v>0</v>
      </c>
      <c r="F93" s="57" t="n">
        <f aca="false">Conso_energie_usage!G$9</f>
        <v>0</v>
      </c>
      <c r="G93" s="57" t="n">
        <f aca="false">Conso_energie_usage!H$9</f>
        <v>0</v>
      </c>
      <c r="H93" s="57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21.7098107088398</v>
      </c>
      <c r="M93" s="0" t="n">
        <f aca="false">SUMIFS($E86:$E140,A$86:A$140,J93)</f>
        <v>20.5832464097458</v>
      </c>
      <c r="N93" s="0" t="n">
        <f aca="false">SUMIFS($F86:$F140,A$86:A$140,J93)</f>
        <v>18.5059025615406</v>
      </c>
      <c r="O93" s="0" t="n">
        <f aca="false">SUMIFS($G86:$G140,A$86:A$140,J93)</f>
        <v>17.0079734430969</v>
      </c>
      <c r="P93" s="0" t="n">
        <f aca="false">SUMIFS($H86:$H140,A$86:A$140,J93)</f>
        <v>10.7490812151913</v>
      </c>
    </row>
    <row r="94" customFormat="false" ht="25.35" hidden="false" customHeight="false" outlineLevel="0" collapsed="false">
      <c r="A94" s="57" t="str">
        <f aca="false">Conso_energie_usage!B$10</f>
        <v>Auxiliaires</v>
      </c>
      <c r="B94" s="57" t="str">
        <f aca="false">Conso_energie_usage!C$10</f>
        <v>Urbain</v>
      </c>
      <c r="C94" s="57" t="n">
        <f aca="false">Conso_energie_usage!D$10</f>
        <v>0</v>
      </c>
      <c r="D94" s="57" t="n">
        <f aca="false">Conso_energie_usage!E$10</f>
        <v>0</v>
      </c>
      <c r="E94" s="57" t="n">
        <f aca="false">Conso_energie_usage!F$10</f>
        <v>0</v>
      </c>
      <c r="F94" s="57" t="n">
        <f aca="false">Conso_energie_usage!G$10</f>
        <v>0</v>
      </c>
      <c r="G94" s="57" t="n">
        <f aca="false">Conso_energie_usage!H$10</f>
        <v>0</v>
      </c>
      <c r="H94" s="57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7.6079977007964</v>
      </c>
      <c r="M94" s="0" t="n">
        <f aca="false">SUMIFS($E86:$E140,A$86:A$140,J94)</f>
        <v>7.3344488785038</v>
      </c>
      <c r="N94" s="0" t="n">
        <f aca="false">SUMIFS($F86:$F140,A$86:A$140,J94)</f>
        <v>6.9438432828643</v>
      </c>
      <c r="O94" s="0" t="n">
        <f aca="false">SUMIFS($G86:$G140,A$86:A$140,J94)</f>
        <v>6.587298277467</v>
      </c>
      <c r="P94" s="0" t="n">
        <f aca="false">SUMIFS($H86:$H140,A$86:A$140,J94)</f>
        <v>5.4814560055146</v>
      </c>
    </row>
    <row r="95" customFormat="false" ht="13.4" hidden="false" customHeight="false" outlineLevel="0" collapsed="false">
      <c r="A95" s="57" t="str">
        <f aca="false">Conso_energie_usage!B$11</f>
        <v>Auxiliaires</v>
      </c>
      <c r="B95" s="57" t="str">
        <f aca="false">Conso_energie_usage!C$11</f>
        <v>Autres</v>
      </c>
      <c r="C95" s="57" t="n">
        <f aca="false">Conso_energie_usage!D$11</f>
        <v>0</v>
      </c>
      <c r="D95" s="57" t="n">
        <f aca="false">Conso_energie_usage!E$11</f>
        <v>0</v>
      </c>
      <c r="E95" s="57" t="n">
        <f aca="false">Conso_energie_usage!F$11</f>
        <v>0</v>
      </c>
      <c r="F95" s="57" t="n">
        <f aca="false">Conso_energie_usage!G$11</f>
        <v>0</v>
      </c>
      <c r="G95" s="57" t="n">
        <f aca="false">Conso_energie_usage!H$11</f>
        <v>0</v>
      </c>
      <c r="H95" s="57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4.2312853812002</v>
      </c>
      <c r="M95" s="0" t="n">
        <f aca="false">SUMIFS($E86:$E140,A$86:A$140,J95)</f>
        <v>4.3512097373012</v>
      </c>
      <c r="N95" s="0" t="n">
        <f aca="false">SUMIFS($F86:$F140,A$86:A$140,J95)</f>
        <v>4.2659977126711</v>
      </c>
      <c r="O95" s="0" t="n">
        <f aca="false">SUMIFS($G86:$G140,A$86:A$140,J95)</f>
        <v>4.186409983955</v>
      </c>
      <c r="P95" s="0" t="n">
        <f aca="false">SUMIFS($H86:$H140,A$86:A$140,J95)</f>
        <v>3.8559245566871</v>
      </c>
    </row>
    <row r="96" customFormat="false" ht="13.4" hidden="false" customHeight="false" outlineLevel="0" collapsed="false">
      <c r="A96" s="57" t="str">
        <f aca="false">Conso_energie_usage!B$12</f>
        <v>Bureautique</v>
      </c>
      <c r="B96" s="57" t="str">
        <f aca="false">Conso_energie_usage!C$12</f>
        <v>Electricité</v>
      </c>
      <c r="C96" s="57" t="n">
        <f aca="false">Conso_energie_usage!D$12</f>
        <v>9.1684083833807</v>
      </c>
      <c r="D96" s="57" t="n">
        <f aca="false">Conso_energie_usage!E$12</f>
        <v>10.5406315247334</v>
      </c>
      <c r="E96" s="57" t="n">
        <f aca="false">Conso_energie_usage!F$12</f>
        <v>11.4746890213727</v>
      </c>
      <c r="F96" s="57" t="n">
        <f aca="false">Conso_energie_usage!G$12</f>
        <v>10.6625247818816</v>
      </c>
      <c r="G96" s="57" t="n">
        <f aca="false">Conso_energie_usage!H$12</f>
        <v>9.9237752855122</v>
      </c>
      <c r="H96" s="57" t="n">
        <f aca="false">Conso_energie_usage!I$12</f>
        <v>8.097024876722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6.9632225722898</v>
      </c>
      <c r="M96" s="0" t="n">
        <f aca="false">SUMIFS($E86:$E140,A$86:A$140,J96)</f>
        <v>7.2427330405491</v>
      </c>
      <c r="N96" s="0" t="n">
        <f aca="false">SUMIFS($F86:$F140,A$86:A$140,J96)</f>
        <v>7.4411988592239</v>
      </c>
      <c r="O96" s="0" t="n">
        <f aca="false">SUMIFS($G86:$G140,A$86:A$140,J96)</f>
        <v>7.6652421277893</v>
      </c>
      <c r="P96" s="0" t="n">
        <f aca="false">SUMIFS($H86:$H140,A$86:A$140,J96)</f>
        <v>8.3441176916388</v>
      </c>
    </row>
    <row r="97" customFormat="false" ht="13.4" hidden="false" customHeight="false" outlineLevel="0" collapsed="false">
      <c r="A97" s="57" t="str">
        <f aca="false">Conso_energie_usage!B$13</f>
        <v>Bureautique</v>
      </c>
      <c r="B97" s="57" t="str">
        <f aca="false">Conso_energie_usage!C$13</f>
        <v>Gaz</v>
      </c>
      <c r="C97" s="57" t="n">
        <f aca="false">Conso_energie_usage!D$13</f>
        <v>0</v>
      </c>
      <c r="D97" s="57" t="n">
        <f aca="false">Conso_energie_usage!E$13</f>
        <v>0</v>
      </c>
      <c r="E97" s="57" t="n">
        <f aca="false">Conso_energie_usage!F$13</f>
        <v>0</v>
      </c>
      <c r="F97" s="57" t="n">
        <f aca="false">Conso_energie_usage!G$13</f>
        <v>0</v>
      </c>
      <c r="G97" s="57" t="n">
        <f aca="false">Conso_energie_usage!H$13</f>
        <v>0</v>
      </c>
      <c r="H97" s="57" t="n">
        <f aca="false">Conso_energie_usage!I$13</f>
        <v>0</v>
      </c>
    </row>
    <row r="98" customFormat="false" ht="13.4" hidden="false" customHeight="false" outlineLevel="0" collapsed="false">
      <c r="A98" s="57" t="str">
        <f aca="false">Conso_energie_usage!B$14</f>
        <v>Bureautique</v>
      </c>
      <c r="B98" s="57" t="str">
        <f aca="false">Conso_energie_usage!C$14</f>
        <v>Fioul</v>
      </c>
      <c r="C98" s="57" t="n">
        <f aca="false">Conso_energie_usage!D$14</f>
        <v>0</v>
      </c>
      <c r="D98" s="57" t="n">
        <f aca="false">Conso_energie_usage!E$14</f>
        <v>0</v>
      </c>
      <c r="E98" s="57" t="n">
        <f aca="false">Conso_energie_usage!F$14</f>
        <v>0</v>
      </c>
      <c r="F98" s="57" t="n">
        <f aca="false">Conso_energie_usage!G$14</f>
        <v>0</v>
      </c>
      <c r="G98" s="57" t="n">
        <f aca="false">Conso_energie_usage!H$14</f>
        <v>0</v>
      </c>
      <c r="H98" s="57" t="n">
        <f aca="false">Conso_energie_usage!I$14</f>
        <v>0</v>
      </c>
    </row>
    <row r="99" customFormat="false" ht="13.4" hidden="false" customHeight="false" outlineLevel="0" collapsed="false">
      <c r="A99" s="57" t="str">
        <f aca="false">Conso_energie_usage!B$15</f>
        <v>Bureautique</v>
      </c>
      <c r="B99" s="57" t="str">
        <f aca="false">Conso_energie_usage!C$15</f>
        <v>Urbain</v>
      </c>
      <c r="C99" s="57" t="n">
        <f aca="false">Conso_energie_usage!D$15</f>
        <v>0</v>
      </c>
      <c r="D99" s="57" t="n">
        <f aca="false">Conso_energie_usage!E$15</f>
        <v>0</v>
      </c>
      <c r="E99" s="57" t="n">
        <f aca="false">Conso_energie_usage!F$15</f>
        <v>0</v>
      </c>
      <c r="F99" s="57" t="n">
        <f aca="false">Conso_energie_usage!G$15</f>
        <v>0</v>
      </c>
      <c r="G99" s="57" t="n">
        <f aca="false">Conso_energie_usage!H$15</f>
        <v>0</v>
      </c>
      <c r="H99" s="57" t="n">
        <f aca="false">Conso_energie_usage!I$15</f>
        <v>0</v>
      </c>
    </row>
    <row r="100" customFormat="false" ht="13.4" hidden="false" customHeight="false" outlineLevel="0" collapsed="false">
      <c r="A100" s="57" t="str">
        <f aca="false">Conso_energie_usage!B$16</f>
        <v>Bureautique</v>
      </c>
      <c r="B100" s="57" t="str">
        <f aca="false">Conso_energie_usage!C$16</f>
        <v>Autres</v>
      </c>
      <c r="C100" s="57" t="n">
        <f aca="false">Conso_energie_usage!D$16</f>
        <v>0</v>
      </c>
      <c r="D100" s="57" t="n">
        <f aca="false">Conso_energie_usage!E$16</f>
        <v>0</v>
      </c>
      <c r="E100" s="57" t="n">
        <f aca="false">Conso_energie_usage!F$16</f>
        <v>0</v>
      </c>
      <c r="F100" s="57" t="n">
        <f aca="false">Conso_energie_usage!G$16</f>
        <v>0</v>
      </c>
      <c r="G100" s="57" t="n">
        <f aca="false">Conso_energie_usage!H$16</f>
        <v>0</v>
      </c>
      <c r="H100" s="57" t="n">
        <f aca="false">Conso_energie_usage!I$16</f>
        <v>0</v>
      </c>
    </row>
    <row r="101" customFormat="false" ht="13.4" hidden="false" customHeight="false" outlineLevel="0" collapsed="false">
      <c r="A101" s="57" t="str">
        <f aca="false">Conso_energie_usage!B$17</f>
        <v>Chauffage</v>
      </c>
      <c r="B101" s="57" t="str">
        <f aca="false">Conso_energie_usage!C$17</f>
        <v>Electricité</v>
      </c>
      <c r="C101" s="57" t="n">
        <f aca="false">Conso_energie_usage!D$17</f>
        <v>18.1231218519064</v>
      </c>
      <c r="D101" s="57" t="n">
        <f aca="false">Conso_energie_usage!E$17</f>
        <v>17.7282887931162</v>
      </c>
      <c r="E101" s="57" t="n">
        <f aca="false">Conso_energie_usage!F$17</f>
        <v>15.6725293563959</v>
      </c>
      <c r="F101" s="57" t="n">
        <f aca="false">Conso_energie_usage!G$17</f>
        <v>14.4974262493985</v>
      </c>
      <c r="G101" s="57" t="n">
        <f aca="false">Conso_energie_usage!H$17</f>
        <v>13.8953192822024</v>
      </c>
      <c r="H101" s="57" t="n">
        <f aca="false">Conso_energie_usage!I$17</f>
        <v>13.0501407048638</v>
      </c>
    </row>
    <row r="102" customFormat="false" ht="13.4" hidden="false" customHeight="false" outlineLevel="0" collapsed="false">
      <c r="A102" s="57" t="str">
        <f aca="false">Conso_energie_usage!B$18</f>
        <v>Chauffage</v>
      </c>
      <c r="B102" s="57" t="str">
        <f aca="false">Conso_energie_usage!C$18</f>
        <v>Gaz</v>
      </c>
      <c r="C102" s="57" t="n">
        <f aca="false">Conso_energie_usage!D$18</f>
        <v>53.814126684671</v>
      </c>
      <c r="D102" s="57" t="n">
        <f aca="false">Conso_energie_usage!E$18</f>
        <v>55.5660723700351</v>
      </c>
      <c r="E102" s="57" t="n">
        <f aca="false">Conso_energie_usage!F$18</f>
        <v>52.1468568083262</v>
      </c>
      <c r="F102" s="57" t="n">
        <f aca="false">Conso_energie_usage!G$18</f>
        <v>47.0542895734652</v>
      </c>
      <c r="G102" s="57" t="n">
        <f aca="false">Conso_energie_usage!H$18</f>
        <v>40.3622632534203</v>
      </c>
      <c r="H102" s="57" t="n">
        <f aca="false">Conso_energie_usage!I$18</f>
        <v>8.0778862547821</v>
      </c>
    </row>
    <row r="103" customFormat="false" ht="13.4" hidden="false" customHeight="false" outlineLevel="0" collapsed="false">
      <c r="A103" s="57" t="str">
        <f aca="false">Conso_energie_usage!B$19</f>
        <v>Chauffage</v>
      </c>
      <c r="B103" s="57" t="str">
        <f aca="false">Conso_energie_usage!C$19</f>
        <v>Fioul</v>
      </c>
      <c r="C103" s="57" t="n">
        <f aca="false">Conso_energie_usage!D$19</f>
        <v>28.560264679199</v>
      </c>
      <c r="D103" s="57" t="n">
        <f aca="false">Conso_energie_usage!E$19</f>
        <v>21.1133291339265</v>
      </c>
      <c r="E103" s="57" t="n">
        <f aca="false">Conso_energie_usage!F$19</f>
        <v>14.4580272034283</v>
      </c>
      <c r="F103" s="57" t="n">
        <f aca="false">Conso_energie_usage!G$19</f>
        <v>9.0211172615234</v>
      </c>
      <c r="G103" s="57" t="n">
        <f aca="false">Conso_energie_usage!H$19</f>
        <v>4.0080676522375</v>
      </c>
      <c r="H103" s="57" t="n">
        <f aca="false">Conso_energie_usage!I$19</f>
        <v>0.0071124898402</v>
      </c>
    </row>
    <row r="104" customFormat="false" ht="13.4" hidden="false" customHeight="false" outlineLevel="0" collapsed="false">
      <c r="A104" s="57" t="str">
        <f aca="false">Conso_energie_usage!B$20</f>
        <v>Chauffage</v>
      </c>
      <c r="B104" s="57" t="str">
        <f aca="false">Conso_energie_usage!C$20</f>
        <v>Urbain</v>
      </c>
      <c r="C104" s="57" t="n">
        <f aca="false">Conso_energie_usage!D$20</f>
        <v>7.898782779317</v>
      </c>
      <c r="D104" s="57" t="n">
        <f aca="false">Conso_energie_usage!E$20</f>
        <v>6.040484129163</v>
      </c>
      <c r="E104" s="57" t="n">
        <f aca="false">Conso_energie_usage!F$20</f>
        <v>4.7407325241745</v>
      </c>
      <c r="F104" s="57" t="n">
        <f aca="false">Conso_energie_usage!G$20</f>
        <v>3.8379690517716</v>
      </c>
      <c r="G104" s="57" t="n">
        <f aca="false">Conso_energie_usage!H$20</f>
        <v>3.4372646291839</v>
      </c>
      <c r="H104" s="57" t="n">
        <f aca="false">Conso_energie_usage!I$20</f>
        <v>10.9921546879093</v>
      </c>
    </row>
    <row r="105" customFormat="false" ht="13.4" hidden="false" customHeight="false" outlineLevel="0" collapsed="false">
      <c r="A105" s="57" t="str">
        <f aca="false">Conso_energie_usage!B$21</f>
        <v>Chauffage</v>
      </c>
      <c r="B105" s="57" t="str">
        <f aca="false">Conso_energie_usage!C$21</f>
        <v>Autres</v>
      </c>
      <c r="C105" s="57" t="n">
        <f aca="false">Conso_energie_usage!D$21</f>
        <v>3.313894141357</v>
      </c>
      <c r="D105" s="57" t="n">
        <f aca="false">Conso_energie_usage!E$21</f>
        <v>4.8682271956027</v>
      </c>
      <c r="E105" s="57" t="n">
        <f aca="false">Conso_energie_usage!F$21</f>
        <v>5.6686201899594</v>
      </c>
      <c r="F105" s="57" t="n">
        <f aca="false">Conso_energie_usage!G$21</f>
        <v>6.4391532841871</v>
      </c>
      <c r="G105" s="57" t="n">
        <f aca="false">Conso_energie_usage!H$21</f>
        <v>7.3520633981829</v>
      </c>
      <c r="H105" s="57" t="n">
        <f aca="false">Conso_energie_usage!I$21</f>
        <v>6.2367167534656</v>
      </c>
    </row>
    <row r="106" customFormat="false" ht="13.4" hidden="false" customHeight="false" outlineLevel="0" collapsed="false">
      <c r="A106" s="57" t="str">
        <f aca="false">Conso_energie_usage!B$22</f>
        <v>Climatisation</v>
      </c>
      <c r="B106" s="57" t="str">
        <f aca="false">Conso_energie_usage!C$22</f>
        <v>Electricité</v>
      </c>
      <c r="C106" s="57" t="n">
        <f aca="false">Conso_energie_usage!D$22</f>
        <v>5.4238186881371</v>
      </c>
      <c r="D106" s="57" t="n">
        <f aca="false">Conso_energie_usage!E$22</f>
        <v>5.9124406970123</v>
      </c>
      <c r="E106" s="57" t="n">
        <f aca="false">Conso_energie_usage!F$22</f>
        <v>6.1480940452169</v>
      </c>
      <c r="F106" s="57" t="n">
        <f aca="false">Conso_energie_usage!G$22</f>
        <v>6.0005931907221</v>
      </c>
      <c r="G106" s="57" t="n">
        <f aca="false">Conso_energie_usage!H$22</f>
        <v>6.0857821188364</v>
      </c>
      <c r="H106" s="57" t="n">
        <f aca="false">Conso_energie_usage!I$22</f>
        <v>6.363234861192</v>
      </c>
    </row>
    <row r="107" customFormat="false" ht="13.4" hidden="false" customHeight="false" outlineLevel="0" collapsed="false">
      <c r="A107" s="57" t="str">
        <f aca="false">Conso_energie_usage!B$23</f>
        <v>Climatisation</v>
      </c>
      <c r="B107" s="57" t="str">
        <f aca="false">Conso_energie_usage!C$23</f>
        <v>Gaz</v>
      </c>
      <c r="C107" s="57" t="n">
        <f aca="false">Conso_energie_usage!D$23</f>
        <v>0</v>
      </c>
      <c r="D107" s="57" t="n">
        <f aca="false">Conso_energie_usage!E$23</f>
        <v>0</v>
      </c>
      <c r="E107" s="57" t="n">
        <f aca="false">Conso_energie_usage!F$23</f>
        <v>0</v>
      </c>
      <c r="F107" s="57" t="n">
        <f aca="false">Conso_energie_usage!G$23</f>
        <v>0</v>
      </c>
      <c r="G107" s="57" t="n">
        <f aca="false">Conso_energie_usage!H$23</f>
        <v>0</v>
      </c>
      <c r="H107" s="57" t="n">
        <f aca="false">Conso_energie_usage!I$23</f>
        <v>0</v>
      </c>
    </row>
    <row r="108" customFormat="false" ht="13.4" hidden="false" customHeight="false" outlineLevel="0" collapsed="false">
      <c r="A108" s="57" t="str">
        <f aca="false">Conso_energie_usage!B$24</f>
        <v>Climatisation</v>
      </c>
      <c r="B108" s="57" t="str">
        <f aca="false">Conso_energie_usage!C$24</f>
        <v>Fioul</v>
      </c>
      <c r="C108" s="57" t="n">
        <f aca="false">Conso_energie_usage!D$24</f>
        <v>0</v>
      </c>
      <c r="D108" s="57" t="n">
        <f aca="false">Conso_energie_usage!E$24</f>
        <v>0</v>
      </c>
      <c r="E108" s="57" t="n">
        <f aca="false">Conso_energie_usage!F$24</f>
        <v>0</v>
      </c>
      <c r="F108" s="57" t="n">
        <f aca="false">Conso_energie_usage!G$24</f>
        <v>0</v>
      </c>
      <c r="G108" s="57" t="n">
        <f aca="false">Conso_energie_usage!H$24</f>
        <v>0</v>
      </c>
      <c r="H108" s="57" t="n">
        <f aca="false">Conso_energie_usage!I$24</f>
        <v>0</v>
      </c>
    </row>
    <row r="109" customFormat="false" ht="13.4" hidden="false" customHeight="false" outlineLevel="0" collapsed="false">
      <c r="A109" s="57" t="str">
        <f aca="false">Conso_energie_usage!B$25</f>
        <v>Climatisation</v>
      </c>
      <c r="B109" s="57" t="str">
        <f aca="false">Conso_energie_usage!C$25</f>
        <v>Urbain</v>
      </c>
      <c r="C109" s="57" t="n">
        <f aca="false">Conso_energie_usage!D$25</f>
        <v>0</v>
      </c>
      <c r="D109" s="57" t="n">
        <f aca="false">Conso_energie_usage!E$25</f>
        <v>0</v>
      </c>
      <c r="E109" s="57" t="n">
        <f aca="false">Conso_energie_usage!F$25</f>
        <v>0</v>
      </c>
      <c r="F109" s="57" t="n">
        <f aca="false">Conso_energie_usage!G$25</f>
        <v>0</v>
      </c>
      <c r="G109" s="57" t="n">
        <f aca="false">Conso_energie_usage!H$25</f>
        <v>0</v>
      </c>
      <c r="H109" s="57" t="n">
        <f aca="false">Conso_energie_usage!I$25</f>
        <v>0</v>
      </c>
    </row>
    <row r="110" customFormat="false" ht="13.4" hidden="false" customHeight="false" outlineLevel="0" collapsed="false">
      <c r="A110" s="57" t="str">
        <f aca="false">Conso_energie_usage!B$26</f>
        <v>Climatisation</v>
      </c>
      <c r="B110" s="57" t="str">
        <f aca="false">Conso_energie_usage!C$26</f>
        <v>Autres</v>
      </c>
      <c r="C110" s="57" t="n">
        <f aca="false">Conso_energie_usage!D$26</f>
        <v>0</v>
      </c>
      <c r="D110" s="57" t="n">
        <f aca="false">Conso_energie_usage!E$26</f>
        <v>0</v>
      </c>
      <c r="E110" s="57" t="n">
        <f aca="false">Conso_energie_usage!F$26</f>
        <v>0</v>
      </c>
      <c r="F110" s="57" t="n">
        <f aca="false">Conso_energie_usage!G$26</f>
        <v>0</v>
      </c>
      <c r="G110" s="57" t="n">
        <f aca="false">Conso_energie_usage!H$26</f>
        <v>0</v>
      </c>
      <c r="H110" s="57" t="n">
        <f aca="false">Conso_energie_usage!I$26</f>
        <v>0</v>
      </c>
    </row>
    <row r="111" customFormat="false" ht="13.4" hidden="false" customHeight="false" outlineLevel="0" collapsed="false">
      <c r="A111" s="57" t="str">
        <f aca="false">Conso_energie_usage!B$27</f>
        <v>Cuisson</v>
      </c>
      <c r="B111" s="57" t="str">
        <f aca="false">Conso_energie_usage!C$27</f>
        <v>Electricité</v>
      </c>
      <c r="C111" s="57" t="n">
        <f aca="false">Conso_energie_usage!D$27</f>
        <v>6.651089238429</v>
      </c>
      <c r="D111" s="57" t="n">
        <f aca="false">Conso_energie_usage!E$27</f>
        <v>8.9358471933345</v>
      </c>
      <c r="E111" s="57" t="n">
        <f aca="false">Conso_energie_usage!F$27</f>
        <v>10.5272389065718</v>
      </c>
      <c r="F111" s="57" t="n">
        <f aca="false">Conso_energie_usage!G$27</f>
        <v>11.2850747964865</v>
      </c>
      <c r="G111" s="57" t="n">
        <f aca="false">Conso_energie_usage!H$27</f>
        <v>11.872114662028</v>
      </c>
      <c r="H111" s="57" t="n">
        <f aca="false">Conso_energie_usage!I$27</f>
        <v>12.1393418893578</v>
      </c>
    </row>
    <row r="112" customFormat="false" ht="13.4" hidden="false" customHeight="false" outlineLevel="0" collapsed="false">
      <c r="A112" s="57" t="str">
        <f aca="false">Conso_energie_usage!B$28</f>
        <v>Cuisson</v>
      </c>
      <c r="B112" s="57" t="str">
        <f aca="false">Conso_energie_usage!C$28</f>
        <v>Gaz</v>
      </c>
      <c r="C112" s="57" t="n">
        <f aca="false">Conso_energie_usage!D$28</f>
        <v>4.9291756450348</v>
      </c>
      <c r="D112" s="57" t="n">
        <f aca="false">Conso_energie_usage!E$28</f>
        <v>4.1110436072999</v>
      </c>
      <c r="E112" s="57" t="n">
        <f aca="false">Conso_energie_usage!F$28</f>
        <v>3.6096072007737</v>
      </c>
      <c r="F112" s="57" t="n">
        <f aca="false">Conso_energie_usage!G$28</f>
        <v>3.0165606962353</v>
      </c>
      <c r="G112" s="57" t="n">
        <f aca="false">Conso_energie_usage!H$28</f>
        <v>2.5273738800806</v>
      </c>
      <c r="H112" s="57" t="n">
        <f aca="false">Conso_energie_usage!I$28</f>
        <v>1.3508574100517</v>
      </c>
    </row>
    <row r="113" customFormat="false" ht="13.4" hidden="false" customHeight="false" outlineLevel="0" collapsed="false">
      <c r="A113" s="57" t="str">
        <f aca="false">Conso_energie_usage!B$29</f>
        <v>Cuisson</v>
      </c>
      <c r="B113" s="57" t="str">
        <f aca="false">Conso_energie_usage!C$29</f>
        <v>Fioul</v>
      </c>
      <c r="C113" s="57" t="n">
        <f aca="false">Conso_energie_usage!D$29</f>
        <v>0.1311633673827</v>
      </c>
      <c r="D113" s="57" t="n">
        <f aca="false">Conso_energie_usage!E$29</f>
        <v>0</v>
      </c>
      <c r="E113" s="57" t="n">
        <f aca="false">Conso_energie_usage!F$29</f>
        <v>0</v>
      </c>
      <c r="F113" s="57" t="n">
        <f aca="false">Conso_energie_usage!G$29</f>
        <v>0</v>
      </c>
      <c r="G113" s="57" t="n">
        <f aca="false">Conso_energie_usage!H$29</f>
        <v>0</v>
      </c>
      <c r="H113" s="57" t="n">
        <f aca="false">Conso_energie_usage!I$29</f>
        <v>0</v>
      </c>
    </row>
    <row r="114" customFormat="false" ht="13.4" hidden="false" customHeight="false" outlineLevel="0" collapsed="false">
      <c r="A114" s="57" t="str">
        <f aca="false">Conso_energie_usage!B$30</f>
        <v>Cuisson</v>
      </c>
      <c r="B114" s="57" t="str">
        <f aca="false">Conso_energie_usage!C$30</f>
        <v>Urbain</v>
      </c>
      <c r="C114" s="57" t="n">
        <f aca="false">Conso_energie_usage!D$30</f>
        <v>0</v>
      </c>
      <c r="D114" s="57" t="n">
        <f aca="false">Conso_energie_usage!E$30</f>
        <v>0</v>
      </c>
      <c r="E114" s="57" t="n">
        <f aca="false">Conso_energie_usage!F$30</f>
        <v>0</v>
      </c>
      <c r="F114" s="57" t="n">
        <f aca="false">Conso_energie_usage!G$30</f>
        <v>0</v>
      </c>
      <c r="G114" s="57" t="n">
        <f aca="false">Conso_energie_usage!H$30</f>
        <v>0</v>
      </c>
      <c r="H114" s="57" t="n">
        <f aca="false">Conso_energie_usage!I$30</f>
        <v>0</v>
      </c>
    </row>
    <row r="115" customFormat="false" ht="13.4" hidden="false" customHeight="false" outlineLevel="0" collapsed="false">
      <c r="A115" s="57" t="str">
        <f aca="false">Conso_energie_usage!B$31</f>
        <v>Cuisson</v>
      </c>
      <c r="B115" s="57" t="str">
        <f aca="false">Conso_energie_usage!C$31</f>
        <v>Autres</v>
      </c>
      <c r="C115" s="57" t="n">
        <f aca="false">Conso_energie_usage!D$31</f>
        <v>2.0805247307703</v>
      </c>
      <c r="D115" s="57" t="n">
        <f aca="false">Conso_energie_usage!E$31</f>
        <v>1.4519374615097</v>
      </c>
      <c r="E115" s="57" t="n">
        <f aca="false">Conso_energie_usage!F$31</f>
        <v>1.1084109634539</v>
      </c>
      <c r="F115" s="57" t="n">
        <f aca="false">Conso_energie_usage!G$31</f>
        <v>0.8214743027396</v>
      </c>
      <c r="G115" s="57" t="n">
        <f aca="false">Conso_energie_usage!H$31</f>
        <v>0.6116614015497</v>
      </c>
      <c r="H115" s="57" t="n">
        <f aca="false">Conso_energie_usage!I$31</f>
        <v>0.238422430056</v>
      </c>
    </row>
    <row r="116" customFormat="false" ht="13.4" hidden="false" customHeight="false" outlineLevel="0" collapsed="false">
      <c r="A116" s="57" t="str">
        <f aca="false">Conso_energie_usage!B$32</f>
        <v>Eclairage</v>
      </c>
      <c r="B116" s="57" t="str">
        <f aca="false">Conso_energie_usage!C$32</f>
        <v>Electricité</v>
      </c>
      <c r="C116" s="57" t="n">
        <f aca="false">Conso_energie_usage!D$32</f>
        <v>24.6721905629085</v>
      </c>
      <c r="D116" s="57" t="n">
        <f aca="false">Conso_energie_usage!E$32</f>
        <v>24.9404559925486</v>
      </c>
      <c r="E116" s="57" t="n">
        <f aca="false">Conso_energie_usage!F$32</f>
        <v>23.395229522244</v>
      </c>
      <c r="F116" s="57" t="n">
        <f aca="false">Conso_energie_usage!G$32</f>
        <v>19.3940225458098</v>
      </c>
      <c r="G116" s="57" t="n">
        <f aca="false">Conso_energie_usage!H$32</f>
        <v>15.3279983337078</v>
      </c>
      <c r="H116" s="57" t="n">
        <f aca="false">Conso_energie_usage!I$32</f>
        <v>9.854230230617</v>
      </c>
    </row>
    <row r="117" customFormat="false" ht="13.4" hidden="false" customHeight="false" outlineLevel="0" collapsed="false">
      <c r="A117" s="57" t="str">
        <f aca="false">Conso_energie_usage!B$33</f>
        <v>Eclairage</v>
      </c>
      <c r="B117" s="57" t="str">
        <f aca="false">Conso_energie_usage!C$33</f>
        <v>Gaz</v>
      </c>
      <c r="C117" s="57" t="n">
        <f aca="false">Conso_energie_usage!D$33</f>
        <v>0</v>
      </c>
      <c r="D117" s="57" t="n">
        <f aca="false">Conso_energie_usage!E$33</f>
        <v>0</v>
      </c>
      <c r="E117" s="57" t="n">
        <f aca="false">Conso_energie_usage!F$33</f>
        <v>0</v>
      </c>
      <c r="F117" s="57" t="n">
        <f aca="false">Conso_energie_usage!G$33</f>
        <v>0</v>
      </c>
      <c r="G117" s="57" t="n">
        <f aca="false">Conso_energie_usage!H$33</f>
        <v>0</v>
      </c>
      <c r="H117" s="57" t="n">
        <f aca="false">Conso_energie_usage!I$33</f>
        <v>0</v>
      </c>
    </row>
    <row r="118" customFormat="false" ht="13.4" hidden="false" customHeight="false" outlineLevel="0" collapsed="false">
      <c r="A118" s="57" t="str">
        <f aca="false">Conso_energie_usage!B$34</f>
        <v>Eclairage</v>
      </c>
      <c r="B118" s="57" t="str">
        <f aca="false">Conso_energie_usage!C$34</f>
        <v>Fioul</v>
      </c>
      <c r="C118" s="57" t="n">
        <f aca="false">Conso_energie_usage!D$34</f>
        <v>0</v>
      </c>
      <c r="D118" s="57" t="n">
        <f aca="false">Conso_energie_usage!E$34</f>
        <v>0</v>
      </c>
      <c r="E118" s="57" t="n">
        <f aca="false">Conso_energie_usage!F$34</f>
        <v>0</v>
      </c>
      <c r="F118" s="57" t="n">
        <f aca="false">Conso_energie_usage!G$34</f>
        <v>0</v>
      </c>
      <c r="G118" s="57" t="n">
        <f aca="false">Conso_energie_usage!H$34</f>
        <v>0</v>
      </c>
      <c r="H118" s="57" t="n">
        <f aca="false">Conso_energie_usage!I$34</f>
        <v>0</v>
      </c>
    </row>
    <row r="119" customFormat="false" ht="13.4" hidden="false" customHeight="false" outlineLevel="0" collapsed="false">
      <c r="A119" s="57" t="str">
        <f aca="false">Conso_energie_usage!B$35</f>
        <v>Eclairage</v>
      </c>
      <c r="B119" s="57" t="str">
        <f aca="false">Conso_energie_usage!C$35</f>
        <v>Urbain</v>
      </c>
      <c r="C119" s="57" t="n">
        <f aca="false">Conso_energie_usage!D$35</f>
        <v>0</v>
      </c>
      <c r="D119" s="57" t="n">
        <f aca="false">Conso_energie_usage!E$35</f>
        <v>0</v>
      </c>
      <c r="E119" s="57" t="n">
        <f aca="false">Conso_energie_usage!F$35</f>
        <v>0</v>
      </c>
      <c r="F119" s="57" t="n">
        <f aca="false">Conso_energie_usage!G$35</f>
        <v>0</v>
      </c>
      <c r="G119" s="57" t="n">
        <f aca="false">Conso_energie_usage!H$35</f>
        <v>0</v>
      </c>
      <c r="H119" s="57" t="n">
        <f aca="false">Conso_energie_usage!I$35</f>
        <v>0</v>
      </c>
    </row>
    <row r="120" customFormat="false" ht="13.4" hidden="false" customHeight="false" outlineLevel="0" collapsed="false">
      <c r="A120" s="57" t="str">
        <f aca="false">Conso_energie_usage!B$36</f>
        <v>Eclairage</v>
      </c>
      <c r="B120" s="57" t="str">
        <f aca="false">Conso_energie_usage!C$36</f>
        <v>Autres</v>
      </c>
      <c r="C120" s="57" t="n">
        <f aca="false">Conso_energie_usage!D$36</f>
        <v>0</v>
      </c>
      <c r="D120" s="57" t="n">
        <f aca="false">Conso_energie_usage!E$36</f>
        <v>0</v>
      </c>
      <c r="E120" s="57" t="n">
        <f aca="false">Conso_energie_usage!F$36</f>
        <v>0</v>
      </c>
      <c r="F120" s="57" t="n">
        <f aca="false">Conso_energie_usage!G$36</f>
        <v>0</v>
      </c>
      <c r="G120" s="57" t="n">
        <f aca="false">Conso_energie_usage!H$36</f>
        <v>0</v>
      </c>
      <c r="H120" s="57" t="n">
        <f aca="false">Conso_energie_usage!I$36</f>
        <v>0</v>
      </c>
    </row>
    <row r="121" customFormat="false" ht="13.4" hidden="false" customHeight="false" outlineLevel="0" collapsed="false">
      <c r="A121" s="57" t="str">
        <f aca="false">Conso_energie_usage!B$37</f>
        <v>ECS</v>
      </c>
      <c r="B121" s="57" t="str">
        <f aca="false">Conso_energie_usage!C$37</f>
        <v>Electricité</v>
      </c>
      <c r="C121" s="57" t="n">
        <f aca="false">Conso_energie_usage!D$37</f>
        <v>6.0209807896891</v>
      </c>
      <c r="D121" s="57" t="n">
        <f aca="false">Conso_energie_usage!E$37</f>
        <v>7.9810907201315</v>
      </c>
      <c r="E121" s="57" t="n">
        <f aca="false">Conso_energie_usage!F$37</f>
        <v>8.9152432174534</v>
      </c>
      <c r="F121" s="57" t="n">
        <f aca="false">Conso_energie_usage!G$37</f>
        <v>8.7625139557382</v>
      </c>
      <c r="G121" s="57" t="n">
        <f aca="false">Conso_energie_usage!H$37</f>
        <v>8.2943653998793</v>
      </c>
      <c r="H121" s="57" t="n">
        <f aca="false">Conso_energie_usage!I$37</f>
        <v>4.7857319711672</v>
      </c>
    </row>
    <row r="122" customFormat="false" ht="13.4" hidden="false" customHeight="false" outlineLevel="0" collapsed="false">
      <c r="A122" s="57" t="str">
        <f aca="false">Conso_energie_usage!B$38</f>
        <v>ECS</v>
      </c>
      <c r="B122" s="57" t="str">
        <f aca="false">Conso_energie_usage!C$38</f>
        <v>Gaz</v>
      </c>
      <c r="C122" s="57" t="n">
        <f aca="false">Conso_energie_usage!D$38</f>
        <v>10.0079276468595</v>
      </c>
      <c r="D122" s="57" t="n">
        <f aca="false">Conso_energie_usage!E$38</f>
        <v>8.0419844516484</v>
      </c>
      <c r="E122" s="57" t="n">
        <f aca="false">Conso_energie_usage!F$38</f>
        <v>6.2213177750672</v>
      </c>
      <c r="F122" s="57" t="n">
        <f aca="false">Conso_energie_usage!G$38</f>
        <v>4.5518662057964</v>
      </c>
      <c r="G122" s="57" t="n">
        <f aca="false">Conso_energie_usage!H$38</f>
        <v>3.6075518200465</v>
      </c>
      <c r="H122" s="57" t="n">
        <f aca="false">Conso_energie_usage!I$38</f>
        <v>1.7438759050999</v>
      </c>
    </row>
    <row r="123" customFormat="false" ht="13.4" hidden="false" customHeight="false" outlineLevel="0" collapsed="false">
      <c r="A123" s="57" t="str">
        <f aca="false">Conso_energie_usage!B$39</f>
        <v>ECS</v>
      </c>
      <c r="B123" s="57" t="str">
        <f aca="false">Conso_energie_usage!C$39</f>
        <v>Fioul</v>
      </c>
      <c r="C123" s="57" t="n">
        <f aca="false">Conso_energie_usage!D$39</f>
        <v>3.7356450938281</v>
      </c>
      <c r="D123" s="57" t="n">
        <f aca="false">Conso_energie_usage!E$39</f>
        <v>2.3841000509162</v>
      </c>
      <c r="E123" s="57" t="n">
        <f aca="false">Conso_energie_usage!F$39</f>
        <v>1.2107576660809</v>
      </c>
      <c r="F123" s="57" t="n">
        <f aca="false">Conso_energie_usage!G$39</f>
        <v>0.3086278939448</v>
      </c>
      <c r="G123" s="57" t="n">
        <f aca="false">Conso_energie_usage!H$39</f>
        <v>0.1955344879613</v>
      </c>
      <c r="H123" s="57" t="n">
        <f aca="false">Conso_energie_usage!I$39</f>
        <v>0.0061569670812</v>
      </c>
    </row>
    <row r="124" customFormat="false" ht="13.4" hidden="false" customHeight="false" outlineLevel="0" collapsed="false">
      <c r="A124" s="57" t="str">
        <f aca="false">Conso_energie_usage!B$40</f>
        <v>ECS</v>
      </c>
      <c r="B124" s="57" t="str">
        <f aca="false">Conso_energie_usage!C$40</f>
        <v>Urbain</v>
      </c>
      <c r="C124" s="57" t="n">
        <f aca="false">Conso_energie_usage!D$40</f>
        <v>1.1816864709462</v>
      </c>
      <c r="D124" s="57" t="n">
        <f aca="false">Conso_energie_usage!E$40</f>
        <v>1.2370070267138</v>
      </c>
      <c r="E124" s="57" t="n">
        <f aca="false">Conso_energie_usage!F$40</f>
        <v>1.2337164272379</v>
      </c>
      <c r="F124" s="57" t="n">
        <f aca="false">Conso_energie_usage!G$40</f>
        <v>1.198450318891</v>
      </c>
      <c r="G124" s="57" t="n">
        <f aca="false">Conso_energie_usage!H$40</f>
        <v>1.1409434396183</v>
      </c>
      <c r="H124" s="57" t="n">
        <f aca="false">Conso_energie_usage!I$40</f>
        <v>0.8938444704134</v>
      </c>
    </row>
    <row r="125" customFormat="false" ht="13.4" hidden="false" customHeight="false" outlineLevel="0" collapsed="false">
      <c r="A125" s="57" t="str">
        <f aca="false">Conso_energie_usage!B$41</f>
        <v>ECS</v>
      </c>
      <c r="B125" s="57" t="str">
        <f aca="false">Conso_energie_usage!C$41</f>
        <v>Autres</v>
      </c>
      <c r="C125" s="57" t="n">
        <f aca="false">Conso_energie_usage!D$41</f>
        <v>0.7709914297352</v>
      </c>
      <c r="D125" s="57" t="n">
        <f aca="false">Conso_energie_usage!E$41</f>
        <v>2.0656284594299</v>
      </c>
      <c r="E125" s="57" t="n">
        <f aca="false">Conso_energie_usage!F$41</f>
        <v>3.0022113239064</v>
      </c>
      <c r="F125" s="57" t="n">
        <f aca="false">Conso_energie_usage!G$41</f>
        <v>3.6844441871702</v>
      </c>
      <c r="G125" s="57" t="n">
        <f aca="false">Conso_energie_usage!H$41</f>
        <v>3.7695782955915</v>
      </c>
      <c r="H125" s="57" t="n">
        <f aca="false">Conso_energie_usage!I$41</f>
        <v>3.3194719014296</v>
      </c>
    </row>
    <row r="126" customFormat="false" ht="13.4" hidden="false" customHeight="false" outlineLevel="0" collapsed="false">
      <c r="A126" s="57" t="str">
        <f aca="false">Conso_energie_usage!B$42</f>
        <v>Froid_alimentaire</v>
      </c>
      <c r="B126" s="57" t="str">
        <f aca="false">Conso_energie_usage!C$42</f>
        <v>Electricité</v>
      </c>
      <c r="C126" s="57" t="n">
        <f aca="false">Conso_energie_usage!D$42</f>
        <v>7.8370158116684</v>
      </c>
      <c r="D126" s="57" t="n">
        <f aca="false">Conso_energie_usage!E$42</f>
        <v>7.6079977007964</v>
      </c>
      <c r="E126" s="57" t="n">
        <f aca="false">Conso_energie_usage!F$42</f>
        <v>7.3344488785038</v>
      </c>
      <c r="F126" s="57" t="n">
        <f aca="false">Conso_energie_usage!G$42</f>
        <v>6.9438432828643</v>
      </c>
      <c r="G126" s="57" t="n">
        <f aca="false">Conso_energie_usage!H$42</f>
        <v>6.587298277467</v>
      </c>
      <c r="H126" s="57" t="n">
        <f aca="false">Conso_energie_usage!I$42</f>
        <v>5.4814560055146</v>
      </c>
    </row>
    <row r="127" customFormat="false" ht="13.4" hidden="false" customHeight="false" outlineLevel="0" collapsed="false">
      <c r="A127" s="57" t="str">
        <f aca="false">Conso_energie_usage!B$43</f>
        <v>Froid_alimentaire</v>
      </c>
      <c r="B127" s="57" t="str">
        <f aca="false">Conso_energie_usage!C$43</f>
        <v>Gaz</v>
      </c>
      <c r="C127" s="57" t="n">
        <f aca="false">Conso_energie_usage!D$43</f>
        <v>0</v>
      </c>
      <c r="D127" s="57" t="n">
        <f aca="false">Conso_energie_usage!E$43</f>
        <v>0</v>
      </c>
      <c r="E127" s="57" t="n">
        <f aca="false">Conso_energie_usage!F$43</f>
        <v>0</v>
      </c>
      <c r="F127" s="57" t="n">
        <f aca="false">Conso_energie_usage!G$43</f>
        <v>0</v>
      </c>
      <c r="G127" s="57" t="n">
        <f aca="false">Conso_energie_usage!H$43</f>
        <v>0</v>
      </c>
      <c r="H127" s="57" t="n">
        <f aca="false">Conso_energie_usage!I$43</f>
        <v>0</v>
      </c>
    </row>
    <row r="128" customFormat="false" ht="13.4" hidden="false" customHeight="false" outlineLevel="0" collapsed="false">
      <c r="A128" s="57" t="str">
        <f aca="false">Conso_energie_usage!B$44</f>
        <v>Froid_alimentaire</v>
      </c>
      <c r="B128" s="57" t="str">
        <f aca="false">Conso_energie_usage!C$44</f>
        <v>Fioul</v>
      </c>
      <c r="C128" s="57" t="n">
        <f aca="false">Conso_energie_usage!D$44</f>
        <v>0</v>
      </c>
      <c r="D128" s="57" t="n">
        <f aca="false">Conso_energie_usage!E$44</f>
        <v>0</v>
      </c>
      <c r="E128" s="57" t="n">
        <f aca="false">Conso_energie_usage!F$44</f>
        <v>0</v>
      </c>
      <c r="F128" s="57" t="n">
        <f aca="false">Conso_energie_usage!G$44</f>
        <v>0</v>
      </c>
      <c r="G128" s="57" t="n">
        <f aca="false">Conso_energie_usage!H$44</f>
        <v>0</v>
      </c>
      <c r="H128" s="57" t="n">
        <f aca="false">Conso_energie_usage!I$44</f>
        <v>0</v>
      </c>
    </row>
    <row r="129" customFormat="false" ht="13.4" hidden="false" customHeight="false" outlineLevel="0" collapsed="false">
      <c r="A129" s="57" t="str">
        <f aca="false">Conso_energie_usage!B$45</f>
        <v>Froid_alimentaire</v>
      </c>
      <c r="B129" s="57" t="str">
        <f aca="false">Conso_energie_usage!C$45</f>
        <v>Urbain</v>
      </c>
      <c r="C129" s="57" t="n">
        <f aca="false">Conso_energie_usage!D$45</f>
        <v>0</v>
      </c>
      <c r="D129" s="57" t="n">
        <f aca="false">Conso_energie_usage!E$45</f>
        <v>0</v>
      </c>
      <c r="E129" s="57" t="n">
        <f aca="false">Conso_energie_usage!F$45</f>
        <v>0</v>
      </c>
      <c r="F129" s="57" t="n">
        <f aca="false">Conso_energie_usage!G$45</f>
        <v>0</v>
      </c>
      <c r="G129" s="57" t="n">
        <f aca="false">Conso_energie_usage!H$45</f>
        <v>0</v>
      </c>
      <c r="H129" s="57" t="n">
        <f aca="false">Conso_energie_usage!I$45</f>
        <v>0</v>
      </c>
    </row>
    <row r="130" customFormat="false" ht="13.4" hidden="false" customHeight="false" outlineLevel="0" collapsed="false">
      <c r="A130" s="57" t="str">
        <f aca="false">Conso_energie_usage!B$46</f>
        <v>Froid_alimentaire</v>
      </c>
      <c r="B130" s="57" t="str">
        <f aca="false">Conso_energie_usage!C$46</f>
        <v>Autres</v>
      </c>
      <c r="C130" s="57" t="n">
        <f aca="false">Conso_energie_usage!D$46</f>
        <v>0</v>
      </c>
      <c r="D130" s="57" t="n">
        <f aca="false">Conso_energie_usage!E$46</f>
        <v>0</v>
      </c>
      <c r="E130" s="57" t="n">
        <f aca="false">Conso_energie_usage!F$46</f>
        <v>0</v>
      </c>
      <c r="F130" s="57" t="n">
        <f aca="false">Conso_energie_usage!G$46</f>
        <v>0</v>
      </c>
      <c r="G130" s="57" t="n">
        <f aca="false">Conso_energie_usage!H$46</f>
        <v>0</v>
      </c>
      <c r="H130" s="57" t="n">
        <f aca="false">Conso_energie_usage!I$46</f>
        <v>0</v>
      </c>
    </row>
    <row r="131" customFormat="false" ht="13.4" hidden="false" customHeight="false" outlineLevel="0" collapsed="false">
      <c r="A131" s="57" t="str">
        <f aca="false">Conso_energie_usage!B$47</f>
        <v>Process</v>
      </c>
      <c r="B131" s="57" t="str">
        <f aca="false">Conso_energie_usage!C$47</f>
        <v>Electricité</v>
      </c>
      <c r="C131" s="57" t="n">
        <f aca="false">Conso_energie_usage!D$47</f>
        <v>4.0699795790205</v>
      </c>
      <c r="D131" s="57" t="n">
        <f aca="false">Conso_energie_usage!E$47</f>
        <v>4.2312853812002</v>
      </c>
      <c r="E131" s="57" t="n">
        <f aca="false">Conso_energie_usage!F$47</f>
        <v>4.3512097373012</v>
      </c>
      <c r="F131" s="57" t="n">
        <f aca="false">Conso_energie_usage!G$47</f>
        <v>4.2659977126711</v>
      </c>
      <c r="G131" s="57" t="n">
        <f aca="false">Conso_energie_usage!H$47</f>
        <v>4.186409983955</v>
      </c>
      <c r="H131" s="57" t="n">
        <f aca="false">Conso_energie_usage!I$47</f>
        <v>3.8559245566871</v>
      </c>
    </row>
    <row r="132" customFormat="false" ht="13.4" hidden="false" customHeight="false" outlineLevel="0" collapsed="false">
      <c r="A132" s="57" t="str">
        <f aca="false">Conso_energie_usage!B$48</f>
        <v>Process</v>
      </c>
      <c r="B132" s="57" t="str">
        <f aca="false">Conso_energie_usage!C$48</f>
        <v>Gaz</v>
      </c>
      <c r="C132" s="57" t="n">
        <f aca="false">Conso_energie_usage!D$48</f>
        <v>0</v>
      </c>
      <c r="D132" s="57" t="n">
        <f aca="false">Conso_energie_usage!E$48</f>
        <v>0</v>
      </c>
      <c r="E132" s="57" t="n">
        <f aca="false">Conso_energie_usage!F$48</f>
        <v>0</v>
      </c>
      <c r="F132" s="57" t="n">
        <f aca="false">Conso_energie_usage!G$48</f>
        <v>0</v>
      </c>
      <c r="G132" s="57" t="n">
        <f aca="false">Conso_energie_usage!H$48</f>
        <v>0</v>
      </c>
      <c r="H132" s="57" t="n">
        <f aca="false">Conso_energie_usage!I$48</f>
        <v>0</v>
      </c>
    </row>
    <row r="133" customFormat="false" ht="13.4" hidden="false" customHeight="false" outlineLevel="0" collapsed="false">
      <c r="A133" s="57" t="str">
        <f aca="false">Conso_energie_usage!B$49</f>
        <v>Process</v>
      </c>
      <c r="B133" s="57" t="str">
        <f aca="false">Conso_energie_usage!C$49</f>
        <v>Fioul</v>
      </c>
      <c r="C133" s="57" t="n">
        <f aca="false">Conso_energie_usage!D$49</f>
        <v>0</v>
      </c>
      <c r="D133" s="57" t="n">
        <f aca="false">Conso_energie_usage!E$49</f>
        <v>0</v>
      </c>
      <c r="E133" s="57" t="n">
        <f aca="false">Conso_energie_usage!F$49</f>
        <v>0</v>
      </c>
      <c r="F133" s="57" t="n">
        <f aca="false">Conso_energie_usage!G$49</f>
        <v>0</v>
      </c>
      <c r="G133" s="57" t="n">
        <f aca="false">Conso_energie_usage!H$49</f>
        <v>0</v>
      </c>
      <c r="H133" s="57" t="n">
        <f aca="false">Conso_energie_usage!I$49</f>
        <v>0</v>
      </c>
    </row>
    <row r="134" customFormat="false" ht="13.4" hidden="false" customHeight="false" outlineLevel="0" collapsed="false">
      <c r="A134" s="57" t="str">
        <f aca="false">Conso_energie_usage!B$50</f>
        <v>Process</v>
      </c>
      <c r="B134" s="57" t="str">
        <f aca="false">Conso_energie_usage!C$50</f>
        <v>Urbain</v>
      </c>
      <c r="C134" s="57" t="n">
        <f aca="false">Conso_energie_usage!D$50</f>
        <v>0</v>
      </c>
      <c r="D134" s="57" t="n">
        <f aca="false">Conso_energie_usage!E$50</f>
        <v>0</v>
      </c>
      <c r="E134" s="57" t="n">
        <f aca="false">Conso_energie_usage!F$50</f>
        <v>0</v>
      </c>
      <c r="F134" s="57" t="n">
        <f aca="false">Conso_energie_usage!G$50</f>
        <v>0</v>
      </c>
      <c r="G134" s="57" t="n">
        <f aca="false">Conso_energie_usage!H$50</f>
        <v>0</v>
      </c>
      <c r="H134" s="57" t="n">
        <f aca="false">Conso_energie_usage!I$50</f>
        <v>0</v>
      </c>
    </row>
    <row r="135" customFormat="false" ht="13.4" hidden="false" customHeight="false" outlineLevel="0" collapsed="false">
      <c r="A135" s="57" t="str">
        <f aca="false">Conso_energie_usage!B$51</f>
        <v>Process</v>
      </c>
      <c r="B135" s="57" t="str">
        <f aca="false">Conso_energie_usage!C$51</f>
        <v>Autres</v>
      </c>
      <c r="C135" s="57" t="n">
        <f aca="false">Conso_energie_usage!D$51</f>
        <v>0</v>
      </c>
      <c r="D135" s="57" t="n">
        <f aca="false">Conso_energie_usage!E$51</f>
        <v>0</v>
      </c>
      <c r="E135" s="57" t="n">
        <f aca="false">Conso_energie_usage!F$51</f>
        <v>0</v>
      </c>
      <c r="F135" s="57" t="n">
        <f aca="false">Conso_energie_usage!G$51</f>
        <v>0</v>
      </c>
      <c r="G135" s="57" t="n">
        <f aca="false">Conso_energie_usage!H$51</f>
        <v>0</v>
      </c>
      <c r="H135" s="57" t="n">
        <f aca="false">Conso_energie_usage!I$51</f>
        <v>0</v>
      </c>
    </row>
    <row r="136" customFormat="false" ht="13.4" hidden="false" customHeight="false" outlineLevel="0" collapsed="false">
      <c r="A136" s="57" t="str">
        <f aca="false">Conso_energie_usage!B$52</f>
        <v>Ventilation</v>
      </c>
      <c r="B136" s="57" t="str">
        <f aca="false">Conso_energie_usage!C$52</f>
        <v>Electricité</v>
      </c>
      <c r="C136" s="57" t="n">
        <f aca="false">Conso_energie_usage!D$52</f>
        <v>6.5991087150315</v>
      </c>
      <c r="D136" s="57" t="n">
        <f aca="false">Conso_energie_usage!E$52</f>
        <v>6.9632225722898</v>
      </c>
      <c r="E136" s="57" t="n">
        <f aca="false">Conso_energie_usage!F$52</f>
        <v>7.2427330405491</v>
      </c>
      <c r="F136" s="57" t="n">
        <f aca="false">Conso_energie_usage!G$52</f>
        <v>7.4411988592239</v>
      </c>
      <c r="G136" s="57" t="n">
        <f aca="false">Conso_energie_usage!H$52</f>
        <v>7.6652421277893</v>
      </c>
      <c r="H136" s="57" t="n">
        <f aca="false">Conso_energie_usage!I$52</f>
        <v>8.3441176916388</v>
      </c>
    </row>
    <row r="137" customFormat="false" ht="13.4" hidden="false" customHeight="false" outlineLevel="0" collapsed="false">
      <c r="A137" s="57" t="str">
        <f aca="false">Conso_energie_usage!B$53</f>
        <v>Ventilation</v>
      </c>
      <c r="B137" s="57" t="str">
        <f aca="false">Conso_energie_usage!C$53</f>
        <v>Gaz</v>
      </c>
      <c r="C137" s="57" t="n">
        <f aca="false">Conso_energie_usage!D$53</f>
        <v>0</v>
      </c>
      <c r="D137" s="57" t="n">
        <f aca="false">Conso_energie_usage!E$53</f>
        <v>0</v>
      </c>
      <c r="E137" s="57" t="n">
        <f aca="false">Conso_energie_usage!F$53</f>
        <v>0</v>
      </c>
      <c r="F137" s="57" t="n">
        <f aca="false">Conso_energie_usage!G$53</f>
        <v>0</v>
      </c>
      <c r="G137" s="57" t="n">
        <f aca="false">Conso_energie_usage!H$53</f>
        <v>0</v>
      </c>
      <c r="H137" s="57" t="n">
        <f aca="false">Conso_energie_usage!I$53</f>
        <v>0</v>
      </c>
    </row>
    <row r="138" customFormat="false" ht="13.4" hidden="false" customHeight="false" outlineLevel="0" collapsed="false">
      <c r="A138" s="57" t="str">
        <f aca="false">Conso_energie_usage!B$54</f>
        <v>Ventilation</v>
      </c>
      <c r="B138" s="57" t="str">
        <f aca="false">Conso_energie_usage!C$54</f>
        <v>Fioul</v>
      </c>
      <c r="C138" s="57" t="n">
        <f aca="false">Conso_energie_usage!D$54</f>
        <v>0</v>
      </c>
      <c r="D138" s="57" t="n">
        <f aca="false">Conso_energie_usage!E$54</f>
        <v>0</v>
      </c>
      <c r="E138" s="57" t="n">
        <f aca="false">Conso_energie_usage!F$54</f>
        <v>0</v>
      </c>
      <c r="F138" s="57" t="n">
        <f aca="false">Conso_energie_usage!G$54</f>
        <v>0</v>
      </c>
      <c r="G138" s="57" t="n">
        <f aca="false">Conso_energie_usage!H$54</f>
        <v>0</v>
      </c>
      <c r="H138" s="57" t="n">
        <f aca="false">Conso_energie_usage!I$54</f>
        <v>0</v>
      </c>
    </row>
    <row r="139" customFormat="false" ht="13.4" hidden="false" customHeight="false" outlineLevel="0" collapsed="false">
      <c r="A139" s="57" t="str">
        <f aca="false">Conso_energie_usage!B$55</f>
        <v>Ventilation</v>
      </c>
      <c r="B139" s="57" t="str">
        <f aca="false">Conso_energie_usage!C$55</f>
        <v>Urbain</v>
      </c>
      <c r="C139" s="57" t="n">
        <f aca="false">Conso_energie_usage!D$55</f>
        <v>0</v>
      </c>
      <c r="D139" s="57" t="n">
        <f aca="false">Conso_energie_usage!E$55</f>
        <v>0</v>
      </c>
      <c r="E139" s="57" t="n">
        <f aca="false">Conso_energie_usage!F$55</f>
        <v>0</v>
      </c>
      <c r="F139" s="57" t="n">
        <f aca="false">Conso_energie_usage!G$55</f>
        <v>0</v>
      </c>
      <c r="G139" s="57" t="n">
        <f aca="false">Conso_energie_usage!H$55</f>
        <v>0</v>
      </c>
      <c r="H139" s="57" t="n">
        <f aca="false">Conso_energie_usage!I$55</f>
        <v>0</v>
      </c>
    </row>
    <row r="140" customFormat="false" ht="13.4" hidden="false" customHeight="false" outlineLevel="0" collapsed="false">
      <c r="A140" s="57" t="str">
        <f aca="false">Conso_energie_usage!B$56</f>
        <v>Ventilation</v>
      </c>
      <c r="B140" s="57" t="str">
        <f aca="false">Conso_energie_usage!C$56</f>
        <v>Autres</v>
      </c>
      <c r="C140" s="57" t="n">
        <f aca="false">Conso_energie_usage!D$56</f>
        <v>0</v>
      </c>
      <c r="D140" s="57" t="n">
        <f aca="false">Conso_energie_usage!E$56</f>
        <v>0</v>
      </c>
      <c r="E140" s="57" t="n">
        <f aca="false">Conso_energie_usage!F$56</f>
        <v>0</v>
      </c>
      <c r="F140" s="57" t="n">
        <f aca="false">Conso_energie_usage!G$56</f>
        <v>0</v>
      </c>
      <c r="G140" s="57" t="n">
        <f aca="false">Conso_energie_usage!H$56</f>
        <v>0</v>
      </c>
      <c r="H140" s="57" t="n">
        <f aca="false">Conso_energie_usage!I$56</f>
        <v>0</v>
      </c>
    </row>
    <row r="141" customFormat="false" ht="12.8" hidden="false" customHeight="false" outlineLevel="0" collapsed="false">
      <c r="C141" s="0" t="n">
        <f aca="false">SUM($C$86:$C$140)</f>
        <v>225.21373085553</v>
      </c>
      <c r="D141" s="0" t="n">
        <f aca="false">SUM($D$86:$D$140)</f>
        <v>223.500793344971</v>
      </c>
      <c r="E141" s="0" t="n">
        <f aca="false">SUM($E$86:$E$140)</f>
        <v>210.778961370838</v>
      </c>
      <c r="F141" s="0" t="n">
        <f aca="false">SUM($F$86:$F$140)</f>
        <v>191.291132577475</v>
      </c>
      <c r="G141" s="0" t="n">
        <f aca="false">SUM($G$86:$G$140)</f>
        <v>172.68930462137</v>
      </c>
      <c r="H141" s="0" t="n">
        <f aca="false">SUM($H$86:$H$140)</f>
        <v>124.200609081596</v>
      </c>
    </row>
    <row r="144" customFormat="false" ht="12.8" hidden="false" customHeight="false" outlineLevel="0" collapsed="false">
      <c r="A144" s="58" t="s">
        <v>141</v>
      </c>
    </row>
    <row r="145" customFormat="false" ht="12.8" hidden="false" customHeight="false" outlineLevel="0" collapsed="false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r="146" customFormat="false" ht="12.8" hidden="false" customHeight="false" outlineLevel="0" collapsed="false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5.200607996136</v>
      </c>
      <c r="E146" s="13" t="n">
        <f aca="false">Conso_chauff_syst_energie!F$29</f>
        <v>5.4500461140674</v>
      </c>
      <c r="F146" s="13" t="n">
        <f aca="false">Conso_chauff_syst_energie!G$29</f>
        <v>5.9881457552349</v>
      </c>
      <c r="G146" s="13" t="n">
        <f aca="false">Conso_chauff_syst_energie!H$29</f>
        <v>6.9015350447813</v>
      </c>
      <c r="H146" s="14" t="n">
        <f aca="false">Conso_chauff_syst_energie!I$29</f>
        <v>8.6983935101612</v>
      </c>
    </row>
    <row r="147" customFormat="false" ht="12.8" hidden="false" customHeight="false" outlineLevel="0" collapsed="false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12.5276807969802</v>
      </c>
      <c r="E147" s="13" t="n">
        <f aca="false">Conso_chauff_syst_energie!F$30</f>
        <v>10.2224832423285</v>
      </c>
      <c r="F147" s="13" t="n">
        <f aca="false">Conso_chauff_syst_energie!G$30</f>
        <v>8.5092804941636</v>
      </c>
      <c r="G147" s="13" t="n">
        <f aca="false">Conso_chauff_syst_energie!H$30</f>
        <v>6.9937842374211</v>
      </c>
      <c r="H147" s="13" t="n">
        <f aca="false">Conso_chauff_syst_energie!I$30</f>
        <v>4.3517471947026</v>
      </c>
    </row>
    <row r="148" customFormat="false" ht="12.8" hidden="false" customHeight="false" outlineLevel="0" collapsed="false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17.7282887931162</v>
      </c>
      <c r="E148" s="13" t="n">
        <f aca="false">Conso_chauff_syst_energie!F$31</f>
        <v>15.6725293563959</v>
      </c>
      <c r="F148" s="13" t="n">
        <f aca="false">Conso_chauff_syst_energie!G$31</f>
        <v>14.4974262493985</v>
      </c>
      <c r="G148" s="13" t="n">
        <f aca="false">Conso_chauff_syst_energie!H$31</f>
        <v>13.8953192822024</v>
      </c>
      <c r="H148" s="13" t="n">
        <f aca="false">Conso_chauff_syst_energie!I$31</f>
        <v>13.0501407048638</v>
      </c>
    </row>
    <row r="150" customFormat="false" ht="12.8" hidden="false" customHeight="false" outlineLevel="0" collapsed="false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7.7034397383014</v>
      </c>
      <c r="E150" s="17" t="n">
        <f aca="false">Conso_chauff_syst_energie!F$33</f>
        <v>8.2017682857678</v>
      </c>
      <c r="F150" s="17" t="n">
        <f aca="false">Conso_chauff_syst_energie!G$33</f>
        <v>9.145516172269</v>
      </c>
      <c r="G150" s="17" t="n">
        <f aca="false">Conso_chauff_syst_energie!H$33</f>
        <v>10.6535838404371</v>
      </c>
      <c r="H150" s="17" t="n">
        <f aca="false">Conso_chauff_syst_energie!I$33</f>
        <v>13.5629164554544</v>
      </c>
    </row>
    <row r="155" customFormat="false" ht="12.8" hidden="false" customHeight="false" outlineLevel="0" collapsed="false">
      <c r="A155" s="59" t="s">
        <v>142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r="156" customFormat="false" ht="12.8" hidden="false" customHeight="false" outlineLevel="0" collapsed="false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1.07744724721775</v>
      </c>
      <c r="E156" s="17" t="n">
        <f aca="false">RDT_ECS!H$47</f>
        <v>2.13965837218882</v>
      </c>
      <c r="F156" s="17" t="n">
        <f aca="false">RDT_ECS!I$47</f>
        <v>3.50500558229528</v>
      </c>
      <c r="G156" s="17" t="n">
        <f aca="false">RDT_ECS!J$47</f>
        <v>4.14718269993965</v>
      </c>
      <c r="H156" s="17" t="n">
        <f aca="false">RDT_ECS!K$47</f>
        <v>4.14718269993965</v>
      </c>
    </row>
    <row r="157" customFormat="false" ht="12.8" hidden="false" customHeight="false" outlineLevel="0" collapsed="false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6.90364347291375</v>
      </c>
      <c r="E157" s="17" t="n">
        <f aca="false">RDT_ECS!H$48</f>
        <v>6.77558484526458</v>
      </c>
      <c r="F157" s="17" t="n">
        <f aca="false">RDT_ECS!I$48</f>
        <v>5.25750837344292</v>
      </c>
      <c r="G157" s="17" t="n">
        <f aca="false">RDT_ECS!J$48</f>
        <v>4.14718269993965</v>
      </c>
      <c r="H157" s="17" t="n">
        <f aca="false">RDT_ECS!K$48</f>
        <v>0.11964329927918</v>
      </c>
    </row>
    <row r="159" customFormat="false" ht="12.8" hidden="false" customHeight="false" outlineLevel="0" collapsed="false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1.61617087082663</v>
      </c>
      <c r="E159" s="17" t="n">
        <f aca="false">RDT_ECS!H$50</f>
        <v>3.20948755828322</v>
      </c>
      <c r="F159" s="17" t="n">
        <f aca="false">RDT_ECS!I$50</f>
        <v>5.25750837344292</v>
      </c>
      <c r="G159" s="17" t="n">
        <f aca="false">RDT_ECS!J$50</f>
        <v>6.22077404990948</v>
      </c>
      <c r="H159" s="17" t="n">
        <f aca="false">RDT_ECS!K$50</f>
        <v>6.22077404990948</v>
      </c>
    </row>
    <row r="162" customFormat="false" ht="12.8" hidden="false" customHeight="false" outlineLevel="0" collapsed="false">
      <c r="A162" s="58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r="163" customFormat="false" ht="12.8" hidden="false" customHeight="false" outlineLevel="0" collapsed="false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6.1480940452169</v>
      </c>
      <c r="F163" s="0" t="n">
        <f aca="false">RDT_CLIM!E$11</f>
        <v>6.0005931907221</v>
      </c>
      <c r="G163" s="0" t="n">
        <f aca="false">RDT_CLIM!F$11</f>
        <v>6.0857821188364</v>
      </c>
      <c r="H163" s="0" t="n">
        <f aca="false">RDT_CLIM!G$11</f>
        <v>6.363234861192</v>
      </c>
    </row>
    <row r="164" customFormat="false" ht="12.8" hidden="false" customHeight="false" outlineLevel="0" collapsed="false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3.20209412765603</v>
      </c>
      <c r="E164" s="0" t="n">
        <f aca="false">RDT_CLIM!D$12</f>
        <v>3.4748889189102</v>
      </c>
      <c r="F164" s="0" t="n">
        <f aca="false">RDT_CLIM!E$12</f>
        <v>3.4748889189102</v>
      </c>
      <c r="G164" s="0" t="n">
        <f aca="false">RDT_CLIM!F$12</f>
        <v>4.0853619501225</v>
      </c>
      <c r="H164" s="0" t="n">
        <f aca="false">RDT_CLIM!G$12</f>
        <v>4.70673535245343</v>
      </c>
    </row>
    <row r="165" customFormat="false" ht="12.8" hidden="false" customHeight="false" outlineLevel="0" collapsed="false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11.9437592826177</v>
      </c>
      <c r="E165" s="0" t="n">
        <f aca="false">RDT_CLIM!D$13</f>
        <v>15.2158498249251</v>
      </c>
      <c r="F165" s="0" t="n">
        <f aca="false">RDT_CLIM!E$13</f>
        <v>14.8508015946061</v>
      </c>
      <c r="G165" s="0" t="n">
        <f aca="false">RDT_CLIM!F$13</f>
        <v>18.7768405861937</v>
      </c>
      <c r="H165" s="0" t="n">
        <f aca="false">RDT_CLIM!G$13</f>
        <v>23.5868276159445</v>
      </c>
    </row>
    <row r="167" customFormat="false" ht="12.8" hidden="false" customHeight="false" outlineLevel="0" collapsed="false">
      <c r="B167" s="0" t="s">
        <v>143</v>
      </c>
      <c r="C167" s="0" t="n">
        <f aca="false">C$150+C$159+C$165</f>
        <v>17.751814869336</v>
      </c>
      <c r="D167" s="0" t="n">
        <f aca="false">D$150+D$159+D$165</f>
        <v>21.2633698917458</v>
      </c>
      <c r="E167" s="0" t="n">
        <f aca="false">E$150+E$159+E$165</f>
        <v>26.6271056689761</v>
      </c>
      <c r="F167" s="0" t="n">
        <f aca="false">F$150+F$159+F$165</f>
        <v>29.2538261403181</v>
      </c>
      <c r="G167" s="0" t="n">
        <f aca="false">G$150+G$159+G$165</f>
        <v>35.6511984765403</v>
      </c>
      <c r="H167" s="0" t="n">
        <f aca="false">H$150+H$159+H$165</f>
        <v>43.3705181213084</v>
      </c>
    </row>
    <row r="169" customFormat="false" ht="12.8" hidden="false" customHeight="false" outlineLevel="0" collapsed="false">
      <c r="B169" s="0" t="s">
        <v>119</v>
      </c>
      <c r="C169" s="0" t="n">
        <f aca="false">$C$167+$C$141</f>
        <v>242.965545724866</v>
      </c>
      <c r="D169" s="0" t="n">
        <f aca="false">$D$167+$D$141</f>
        <v>244.764163236717</v>
      </c>
      <c r="E169" s="0" t="n">
        <f aca="false">$E$167+$E$141</f>
        <v>237.406067039814</v>
      </c>
      <c r="F169" s="0" t="n">
        <f aca="false">$F$167+$F$141</f>
        <v>220.544958717793</v>
      </c>
      <c r="G169" s="0" t="n">
        <f aca="false">$G$167+$G$141</f>
        <v>208.340503097911</v>
      </c>
      <c r="H169" s="0" t="n">
        <f aca="false">$H$167+$H$141</f>
        <v>167.571127202904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1" sqref="L48:M58 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2018-09-12T18:07:12Z</dcterms:modified>
  <cp:revision>45</cp:revision>
</cp:coreProperties>
</file>