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6.xml" ContentType="application/vnd.openxmlformats-officedocument.themeOverrid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7.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8.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9.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0.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P:\31-Investissement\0 Panorama\Edition 2017\_2017 Livrables\"/>
    </mc:Choice>
  </mc:AlternateContent>
  <bookViews>
    <workbookView xWindow="0" yWindow="0" windowWidth="23040" windowHeight="9210"/>
  </bookViews>
  <sheets>
    <sheet name="Bâtiments" sheetId="1" r:id="rId1"/>
    <sheet name="Transports" sheetId="4" r:id="rId2"/>
    <sheet name="Electricité &amp; Réseaux"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46" i="1" l="1"/>
  <c r="O546" i="1"/>
  <c r="P546" i="1"/>
  <c r="Q546" i="1"/>
  <c r="R546" i="1"/>
  <c r="S546" i="1"/>
  <c r="T546" i="1"/>
  <c r="U546" i="1"/>
  <c r="V546" i="1"/>
  <c r="W546" i="1"/>
  <c r="X546" i="1"/>
  <c r="Y546" i="1"/>
  <c r="Z546" i="1"/>
  <c r="AA546" i="1"/>
  <c r="AB546" i="1"/>
  <c r="AC546" i="1"/>
  <c r="AD546" i="1"/>
  <c r="AE546" i="1"/>
  <c r="AF546" i="1"/>
  <c r="M546" i="1"/>
  <c r="AF538" i="1"/>
  <c r="AA538" i="1"/>
  <c r="V538" i="1"/>
  <c r="U538" i="1"/>
  <c r="T538" i="1"/>
  <c r="S538" i="1"/>
  <c r="R538" i="1"/>
  <c r="Q538" i="1"/>
  <c r="P538" i="1"/>
  <c r="O538" i="1"/>
  <c r="N538" i="1"/>
  <c r="M538" i="1"/>
  <c r="L538" i="1"/>
  <c r="K538" i="1"/>
  <c r="J538" i="1"/>
  <c r="I538" i="1"/>
  <c r="H538" i="1"/>
  <c r="G538" i="1"/>
  <c r="E151" i="4" l="1"/>
  <c r="E152" i="4"/>
  <c r="AF166" i="4" l="1"/>
  <c r="AE166" i="4"/>
  <c r="AD166" i="4"/>
  <c r="AC166" i="4"/>
  <c r="AB166" i="4"/>
  <c r="AF164" i="4"/>
  <c r="AE164" i="4"/>
  <c r="AD164" i="4"/>
  <c r="AC164" i="4"/>
  <c r="AB164" i="4"/>
  <c r="AA164" i="4"/>
  <c r="Z164" i="4"/>
  <c r="Y164" i="4"/>
  <c r="X164" i="4"/>
  <c r="W164" i="4"/>
  <c r="V164" i="4"/>
  <c r="U164" i="4"/>
  <c r="T164" i="4"/>
  <c r="S164" i="4"/>
  <c r="R164" i="4"/>
  <c r="Q164" i="4"/>
  <c r="P164" i="4"/>
  <c r="O164" i="4"/>
  <c r="N164" i="4"/>
  <c r="M164" i="4"/>
  <c r="L164" i="4"/>
  <c r="K164" i="4"/>
  <c r="J164" i="4"/>
  <c r="I164" i="4"/>
  <c r="H164" i="4"/>
  <c r="G164" i="4"/>
  <c r="AF201" i="4"/>
  <c r="AE201" i="4"/>
  <c r="AD201" i="4"/>
  <c r="AC201" i="4"/>
  <c r="AB201" i="4"/>
  <c r="AA201" i="4"/>
  <c r="Z201" i="4"/>
  <c r="Y201" i="4"/>
  <c r="X201" i="4"/>
  <c r="W201" i="4"/>
  <c r="V201" i="4"/>
  <c r="U201" i="4"/>
  <c r="T201" i="4"/>
  <c r="S201" i="4"/>
  <c r="R201" i="4"/>
  <c r="Q201" i="4"/>
  <c r="P201" i="4"/>
  <c r="O201" i="4"/>
  <c r="N201" i="4"/>
  <c r="M201" i="4"/>
  <c r="L201" i="4"/>
  <c r="K201" i="4"/>
  <c r="J201" i="4"/>
  <c r="I201" i="4"/>
  <c r="H201" i="4"/>
  <c r="G201" i="4"/>
  <c r="AA157" i="4"/>
  <c r="V157" i="4"/>
  <c r="U157" i="4"/>
  <c r="T157" i="4"/>
  <c r="S157" i="4"/>
  <c r="R157" i="4"/>
  <c r="Q157" i="4"/>
  <c r="P157" i="4"/>
  <c r="O157" i="4"/>
  <c r="N157" i="4"/>
  <c r="M157" i="4"/>
  <c r="L157" i="4"/>
  <c r="K157" i="4"/>
  <c r="J157" i="4"/>
  <c r="I157" i="4"/>
  <c r="H157" i="4"/>
  <c r="G157" i="4"/>
  <c r="AA132" i="4"/>
  <c r="V132" i="4"/>
  <c r="U132" i="4"/>
  <c r="T132" i="4"/>
  <c r="S132" i="4"/>
  <c r="R132" i="4"/>
  <c r="Q132" i="4"/>
  <c r="P132" i="4"/>
  <c r="O132" i="4"/>
  <c r="N132" i="4"/>
  <c r="M132" i="4"/>
  <c r="L132" i="4"/>
  <c r="K132" i="4"/>
  <c r="J132" i="4"/>
  <c r="I132" i="4"/>
  <c r="H132" i="4"/>
  <c r="G132" i="4"/>
  <c r="T134" i="4" l="1"/>
  <c r="AA134" i="4"/>
  <c r="AF297" i="4" l="1"/>
  <c r="AE297" i="4"/>
  <c r="AD297" i="4"/>
  <c r="AC297" i="4"/>
  <c r="AB297" i="4"/>
  <c r="AF253" i="4"/>
  <c r="AE253" i="4"/>
  <c r="AD253" i="4"/>
  <c r="AC253" i="4"/>
  <c r="AB253" i="4"/>
  <c r="AF240" i="4"/>
  <c r="AE240" i="4"/>
  <c r="AD240" i="4"/>
  <c r="AC240" i="4"/>
  <c r="AB240" i="4"/>
  <c r="AF294" i="4"/>
  <c r="AE294" i="4"/>
  <c r="AD294" i="4"/>
  <c r="AC294" i="4"/>
  <c r="AB294" i="4"/>
  <c r="AA294" i="4"/>
  <c r="Z294" i="4"/>
  <c r="Y294" i="4"/>
  <c r="X294" i="4"/>
  <c r="W294" i="4"/>
  <c r="V294" i="4"/>
  <c r="U294" i="4"/>
  <c r="T294" i="4"/>
  <c r="S294" i="4"/>
  <c r="R294" i="4"/>
  <c r="Q294" i="4"/>
  <c r="P294" i="4"/>
  <c r="O294" i="4"/>
  <c r="N294" i="4"/>
  <c r="M294" i="4"/>
  <c r="L294" i="4"/>
  <c r="K294" i="4"/>
  <c r="J294" i="4"/>
  <c r="I294" i="4"/>
  <c r="H294" i="4"/>
  <c r="G294" i="4"/>
  <c r="AA253" i="4"/>
  <c r="Z253" i="4"/>
  <c r="Y253" i="4"/>
  <c r="X253" i="4"/>
  <c r="W253" i="4"/>
  <c r="V253" i="4"/>
  <c r="U253" i="4"/>
  <c r="T253" i="4"/>
  <c r="S253" i="4"/>
  <c r="R253" i="4"/>
  <c r="Q253" i="4"/>
  <c r="P253" i="4"/>
  <c r="O253" i="4"/>
  <c r="N253" i="4"/>
  <c r="M253" i="4"/>
  <c r="L253" i="4"/>
  <c r="K253" i="4"/>
  <c r="J253" i="4"/>
  <c r="I253" i="4"/>
  <c r="H253" i="4"/>
  <c r="G253" i="4"/>
  <c r="Y244" i="4"/>
  <c r="X244" i="4"/>
  <c r="W244" i="4"/>
  <c r="V244" i="4"/>
  <c r="U244" i="4"/>
  <c r="T244" i="4"/>
  <c r="S244" i="4"/>
  <c r="R244" i="4"/>
  <c r="Q244" i="4"/>
  <c r="P244" i="4"/>
  <c r="O244" i="4"/>
  <c r="N244" i="4"/>
  <c r="M244" i="4"/>
  <c r="M248" i="4" s="1"/>
  <c r="Y243" i="4"/>
  <c r="X243" i="4"/>
  <c r="W243" i="4"/>
  <c r="V243" i="4"/>
  <c r="U243" i="4"/>
  <c r="T243" i="4"/>
  <c r="S243" i="4"/>
  <c r="R243" i="4"/>
  <c r="Q243" i="4"/>
  <c r="P243" i="4"/>
  <c r="O243" i="4"/>
  <c r="N243" i="4"/>
  <c r="M243" i="4"/>
  <c r="Y242" i="4"/>
  <c r="X242" i="4"/>
  <c r="W242" i="4"/>
  <c r="V242" i="4"/>
  <c r="U242" i="4"/>
  <c r="T242" i="4"/>
  <c r="S242" i="4"/>
  <c r="R242" i="4"/>
  <c r="Q242" i="4"/>
  <c r="P242" i="4"/>
  <c r="O242" i="4"/>
  <c r="N242" i="4"/>
  <c r="M242" i="4"/>
  <c r="M246" i="4" s="1"/>
  <c r="AA240" i="4"/>
  <c r="Z240" i="4"/>
  <c r="Y240" i="4"/>
  <c r="X240" i="4"/>
  <c r="W240" i="4"/>
  <c r="V240" i="4"/>
  <c r="U240" i="4"/>
  <c r="T240" i="4"/>
  <c r="S240" i="4"/>
  <c r="R240" i="4"/>
  <c r="Q240" i="4"/>
  <c r="P240" i="4"/>
  <c r="O240" i="4"/>
  <c r="N240" i="4"/>
  <c r="M240" i="4"/>
  <c r="L240" i="4"/>
  <c r="K240" i="4"/>
  <c r="J240" i="4"/>
  <c r="I240" i="4"/>
  <c r="H240" i="4"/>
  <c r="G240" i="4"/>
  <c r="O246" i="4" l="1"/>
  <c r="S246" i="4"/>
  <c r="W246" i="4"/>
  <c r="X246" i="4"/>
  <c r="Q246" i="4"/>
  <c r="U246" i="4"/>
  <c r="Y246" i="4"/>
  <c r="P246" i="4"/>
  <c r="T246" i="4"/>
  <c r="N246" i="4"/>
  <c r="R246" i="4"/>
  <c r="V246" i="4"/>
  <c r="N247" i="4"/>
  <c r="P247" i="4"/>
  <c r="T247" i="4"/>
  <c r="X247" i="4"/>
  <c r="N248" i="4"/>
  <c r="R248" i="4"/>
  <c r="V248" i="4"/>
  <c r="O248" i="4"/>
  <c r="S248" i="4"/>
  <c r="W248" i="4"/>
  <c r="Q247" i="4"/>
  <c r="U247" i="4"/>
  <c r="Y247" i="4"/>
  <c r="P248" i="4"/>
  <c r="T248" i="4"/>
  <c r="X248" i="4"/>
  <c r="Q248" i="4"/>
  <c r="U248" i="4"/>
  <c r="Y248" i="4"/>
  <c r="X299" i="4"/>
  <c r="M247" i="4"/>
  <c r="M300" i="4" s="1"/>
  <c r="R247" i="4"/>
  <c r="V247" i="4"/>
  <c r="O247" i="4"/>
  <c r="S247" i="4"/>
  <c r="W247" i="4"/>
  <c r="AH221" i="4"/>
  <c r="AG221" i="4"/>
  <c r="AA225" i="4"/>
  <c r="AA297" i="4" s="1"/>
  <c r="AF221" i="4"/>
  <c r="AE221" i="4"/>
  <c r="AD221" i="4"/>
  <c r="AC221" i="4"/>
  <c r="AB221" i="4"/>
  <c r="AA221" i="4"/>
  <c r="Z221" i="4"/>
  <c r="Y221" i="4"/>
  <c r="X221" i="4"/>
  <c r="W221" i="4"/>
  <c r="V221" i="4"/>
  <c r="U221" i="4"/>
  <c r="T221" i="4"/>
  <c r="S221" i="4"/>
  <c r="R221" i="4"/>
  <c r="Q221" i="4"/>
  <c r="P221" i="4"/>
  <c r="O221" i="4"/>
  <c r="N221" i="4"/>
  <c r="M221" i="4"/>
  <c r="L221" i="4"/>
  <c r="K221" i="4"/>
  <c r="J221" i="4"/>
  <c r="I221" i="4"/>
  <c r="H221" i="4"/>
  <c r="G221" i="4"/>
  <c r="AF184" i="4"/>
  <c r="AE184" i="4"/>
  <c r="AD184" i="4"/>
  <c r="AC184" i="4"/>
  <c r="AB184" i="4"/>
  <c r="AA184" i="4"/>
  <c r="Z184" i="4"/>
  <c r="Y184" i="4"/>
  <c r="X184" i="4"/>
  <c r="W184" i="4"/>
  <c r="V184" i="4"/>
  <c r="U184" i="4"/>
  <c r="T184" i="4"/>
  <c r="S184" i="4"/>
  <c r="R184" i="4"/>
  <c r="Q184" i="4"/>
  <c r="P184" i="4"/>
  <c r="O184" i="4"/>
  <c r="N184" i="4"/>
  <c r="M184" i="4"/>
  <c r="L184" i="4"/>
  <c r="K184" i="4"/>
  <c r="J184" i="4"/>
  <c r="I184" i="4"/>
  <c r="H184" i="4"/>
  <c r="G184" i="4"/>
  <c r="AF494" i="1"/>
  <c r="AE494" i="1"/>
  <c r="AD494" i="1"/>
  <c r="AC494" i="1"/>
  <c r="AB494" i="1"/>
  <c r="AA494" i="1"/>
  <c r="Z494" i="1"/>
  <c r="Y494" i="1"/>
  <c r="X494" i="1"/>
  <c r="W494" i="1"/>
  <c r="V494" i="1"/>
  <c r="U494" i="1"/>
  <c r="T494" i="1"/>
  <c r="S494" i="1"/>
  <c r="R494" i="1"/>
  <c r="Q494" i="1"/>
  <c r="P494" i="1"/>
  <c r="O494" i="1"/>
  <c r="N494" i="1"/>
  <c r="M494" i="1"/>
  <c r="L494" i="1"/>
  <c r="K494" i="1"/>
  <c r="J494" i="1"/>
  <c r="I494" i="1"/>
  <c r="H494" i="1"/>
  <c r="G494" i="1"/>
  <c r="AF615" i="1"/>
  <c r="AE615" i="1"/>
  <c r="AD615" i="1"/>
  <c r="AC615" i="1"/>
  <c r="AB615" i="1"/>
  <c r="AA615" i="1"/>
  <c r="Z615" i="1"/>
  <c r="Y615" i="1"/>
  <c r="X615" i="1"/>
  <c r="W615" i="1"/>
  <c r="V615" i="1"/>
  <c r="U615" i="1"/>
  <c r="T615" i="1"/>
  <c r="S615" i="1"/>
  <c r="R615" i="1"/>
  <c r="Q615" i="1"/>
  <c r="P615" i="1"/>
  <c r="O615" i="1"/>
  <c r="N615" i="1"/>
  <c r="AF614" i="1"/>
  <c r="AE614" i="1"/>
  <c r="AD614" i="1"/>
  <c r="AC614" i="1"/>
  <c r="AB614" i="1"/>
  <c r="AA614" i="1"/>
  <c r="Z614" i="1"/>
  <c r="Y614" i="1"/>
  <c r="X614" i="1"/>
  <c r="W614" i="1"/>
  <c r="V614" i="1"/>
  <c r="U614" i="1"/>
  <c r="T614" i="1"/>
  <c r="S614" i="1"/>
  <c r="R614" i="1"/>
  <c r="Q614" i="1"/>
  <c r="P614" i="1"/>
  <c r="O614" i="1"/>
  <c r="N614" i="1"/>
  <c r="AF612" i="1"/>
  <c r="AE612" i="1"/>
  <c r="AD612" i="1"/>
  <c r="AC612" i="1"/>
  <c r="AB612" i="1"/>
  <c r="AA612" i="1"/>
  <c r="Z612" i="1"/>
  <c r="Y612" i="1"/>
  <c r="X612" i="1"/>
  <c r="W612" i="1"/>
  <c r="V612" i="1"/>
  <c r="U612" i="1"/>
  <c r="T612" i="1"/>
  <c r="S612" i="1"/>
  <c r="R612" i="1"/>
  <c r="Q612" i="1"/>
  <c r="P612" i="1"/>
  <c r="O612" i="1"/>
  <c r="N612" i="1"/>
  <c r="AF611" i="1"/>
  <c r="AE611" i="1"/>
  <c r="AD611" i="1"/>
  <c r="AC611" i="1"/>
  <c r="AB611" i="1"/>
  <c r="AA611" i="1"/>
  <c r="Z611" i="1"/>
  <c r="Y611" i="1"/>
  <c r="X611" i="1"/>
  <c r="W611" i="1"/>
  <c r="V611" i="1"/>
  <c r="U611" i="1"/>
  <c r="T611" i="1"/>
  <c r="S611" i="1"/>
  <c r="R611" i="1"/>
  <c r="Q611" i="1"/>
  <c r="P611" i="1"/>
  <c r="O611" i="1"/>
  <c r="N611" i="1"/>
  <c r="M615" i="1"/>
  <c r="M614" i="1"/>
  <c r="M612" i="1"/>
  <c r="M611" i="1"/>
  <c r="AF609" i="1"/>
  <c r="AE609" i="1"/>
  <c r="AD609" i="1"/>
  <c r="AC609" i="1"/>
  <c r="AB609" i="1"/>
  <c r="AA609" i="1"/>
  <c r="Z609" i="1"/>
  <c r="Y609" i="1"/>
  <c r="X609" i="1"/>
  <c r="W609" i="1"/>
  <c r="V609" i="1"/>
  <c r="U609" i="1"/>
  <c r="T609" i="1"/>
  <c r="S609" i="1"/>
  <c r="R609" i="1"/>
  <c r="Q609" i="1"/>
  <c r="P609" i="1"/>
  <c r="O609" i="1"/>
  <c r="N609" i="1"/>
  <c r="M609" i="1"/>
  <c r="L609" i="1"/>
  <c r="K609" i="1"/>
  <c r="J609" i="1"/>
  <c r="I609" i="1"/>
  <c r="H609" i="1"/>
  <c r="G609" i="1"/>
  <c r="AF596" i="1"/>
  <c r="AA596" i="1"/>
  <c r="V596" i="1"/>
  <c r="U596" i="1"/>
  <c r="T596" i="1"/>
  <c r="S596" i="1"/>
  <c r="R596" i="1"/>
  <c r="Q596" i="1"/>
  <c r="P596" i="1"/>
  <c r="O596" i="1"/>
  <c r="N596" i="1"/>
  <c r="M596" i="1"/>
  <c r="L596" i="1"/>
  <c r="K596" i="1"/>
  <c r="J596" i="1"/>
  <c r="I596" i="1"/>
  <c r="H596" i="1"/>
  <c r="G596" i="1"/>
  <c r="AF577" i="1"/>
  <c r="AE577" i="1"/>
  <c r="AD577" i="1"/>
  <c r="AC577" i="1"/>
  <c r="AB577" i="1"/>
  <c r="AA577" i="1"/>
  <c r="Z577" i="1"/>
  <c r="Y577" i="1"/>
  <c r="X577" i="1"/>
  <c r="W577" i="1"/>
  <c r="V577" i="1"/>
  <c r="U577" i="1"/>
  <c r="T577" i="1"/>
  <c r="S577" i="1"/>
  <c r="R577" i="1"/>
  <c r="Q577" i="1"/>
  <c r="P577" i="1"/>
  <c r="O577" i="1"/>
  <c r="N577" i="1"/>
  <c r="M577" i="1"/>
  <c r="L577" i="1"/>
  <c r="K577" i="1"/>
  <c r="J577" i="1"/>
  <c r="I577" i="1"/>
  <c r="H577" i="1"/>
  <c r="G577" i="1"/>
  <c r="AA566" i="1"/>
  <c r="Y566" i="1" s="1"/>
  <c r="AF564" i="1"/>
  <c r="AE564" i="1"/>
  <c r="AD564" i="1"/>
  <c r="AC564" i="1"/>
  <c r="AB564" i="1"/>
  <c r="AA564" i="1"/>
  <c r="Z564" i="1"/>
  <c r="Y564" i="1"/>
  <c r="X564" i="1"/>
  <c r="W564" i="1"/>
  <c r="V564" i="1"/>
  <c r="U564" i="1"/>
  <c r="T564" i="1"/>
  <c r="S564" i="1"/>
  <c r="R564" i="1"/>
  <c r="Q564" i="1"/>
  <c r="P564" i="1"/>
  <c r="O564" i="1"/>
  <c r="N564" i="1"/>
  <c r="M564" i="1"/>
  <c r="L564" i="1"/>
  <c r="K564" i="1"/>
  <c r="J564" i="1"/>
  <c r="I564" i="1"/>
  <c r="H564" i="1"/>
  <c r="G564" i="1"/>
  <c r="AF237" i="1"/>
  <c r="AE237" i="1"/>
  <c r="AD237" i="1"/>
  <c r="AC237" i="1"/>
  <c r="AB237" i="1"/>
  <c r="AA237" i="1"/>
  <c r="Z237" i="1"/>
  <c r="Y237" i="1"/>
  <c r="X237" i="1"/>
  <c r="W237" i="1"/>
  <c r="V237" i="1"/>
  <c r="U237" i="1"/>
  <c r="T237" i="1"/>
  <c r="S237" i="1"/>
  <c r="R237" i="1"/>
  <c r="Q237" i="1"/>
  <c r="P237" i="1"/>
  <c r="O237" i="1"/>
  <c r="N237" i="1"/>
  <c r="M237" i="1"/>
  <c r="L237" i="1"/>
  <c r="K237" i="1"/>
  <c r="J237" i="1"/>
  <c r="I237" i="1"/>
  <c r="H237" i="1"/>
  <c r="G237" i="1"/>
  <c r="D233" i="1"/>
  <c r="E233" i="1" s="1"/>
  <c r="AF220" i="1"/>
  <c r="AA220" i="1"/>
  <c r="V220" i="1"/>
  <c r="U220" i="1"/>
  <c r="T220" i="1"/>
  <c r="S220" i="1"/>
  <c r="R220" i="1"/>
  <c r="Q220" i="1"/>
  <c r="P220" i="1"/>
  <c r="O220" i="1"/>
  <c r="N220" i="1"/>
  <c r="M220" i="1"/>
  <c r="L220" i="1"/>
  <c r="K220" i="1"/>
  <c r="J220" i="1"/>
  <c r="I220" i="1"/>
  <c r="H220" i="1"/>
  <c r="G220" i="1"/>
  <c r="AA224" i="1"/>
  <c r="S224" i="1"/>
  <c r="R224" i="1"/>
  <c r="AF224" i="1"/>
  <c r="AE224" i="1"/>
  <c r="AD224" i="1"/>
  <c r="AB224" i="1"/>
  <c r="Z224" i="1"/>
  <c r="X224" i="1"/>
  <c r="W224" i="1"/>
  <c r="V224" i="1"/>
  <c r="T224" i="1"/>
  <c r="Q224" i="1"/>
  <c r="P224" i="1"/>
  <c r="O224" i="1"/>
  <c r="N224" i="1"/>
  <c r="M224" i="1"/>
  <c r="L224" i="1"/>
  <c r="K224" i="1"/>
  <c r="J224" i="1"/>
  <c r="V299" i="4" l="1"/>
  <c r="Q300" i="4"/>
  <c r="U300" i="4"/>
  <c r="X300" i="4"/>
  <c r="O299" i="4"/>
  <c r="N300" i="4"/>
  <c r="T299" i="4"/>
  <c r="P299" i="4"/>
  <c r="N299" i="4"/>
  <c r="P300" i="4"/>
  <c r="W299" i="4"/>
  <c r="R299" i="4"/>
  <c r="T300" i="4"/>
  <c r="Y300" i="4"/>
  <c r="S299" i="4"/>
  <c r="U299" i="4"/>
  <c r="Y299" i="4"/>
  <c r="Q299" i="4"/>
  <c r="S300" i="4"/>
  <c r="M299" i="4"/>
  <c r="V300" i="4"/>
  <c r="W300" i="4"/>
  <c r="O300" i="4"/>
  <c r="R300" i="4"/>
  <c r="Z225" i="4"/>
  <c r="Z297" i="4" s="1"/>
  <c r="Z244" i="4"/>
  <c r="Z242" i="4"/>
  <c r="Z243" i="4"/>
  <c r="W225" i="4"/>
  <c r="W297" i="4" s="1"/>
  <c r="Z229" i="4"/>
  <c r="Z296" i="4" s="1"/>
  <c r="P229" i="4"/>
  <c r="P296" i="4" s="1"/>
  <c r="Q229" i="4"/>
  <c r="Q296" i="4" s="1"/>
  <c r="O229" i="4"/>
  <c r="O296" i="4" s="1"/>
  <c r="AH229" i="4"/>
  <c r="S225" i="4"/>
  <c r="S297" i="4" s="1"/>
  <c r="S229" i="4"/>
  <c r="S296" i="4" s="1"/>
  <c r="X229" i="4"/>
  <c r="X296" i="4" s="1"/>
  <c r="X225" i="4"/>
  <c r="X297" i="4" s="1"/>
  <c r="AF229" i="4"/>
  <c r="AF296" i="4" s="1"/>
  <c r="Y225" i="4"/>
  <c r="Y297" i="4" s="1"/>
  <c r="U229" i="4"/>
  <c r="U296" i="4" s="1"/>
  <c r="Y229" i="4"/>
  <c r="Y296" i="4" s="1"/>
  <c r="AC229" i="4"/>
  <c r="AC296" i="4" s="1"/>
  <c r="O225" i="4"/>
  <c r="O297" i="4" s="1"/>
  <c r="P225" i="4"/>
  <c r="P297" i="4" s="1"/>
  <c r="R229" i="4"/>
  <c r="R296" i="4" s="1"/>
  <c r="N229" i="4"/>
  <c r="N296" i="4" s="1"/>
  <c r="W229" i="4"/>
  <c r="W296" i="4" s="1"/>
  <c r="AA229" i="4"/>
  <c r="AA296" i="4" s="1"/>
  <c r="AE229" i="4"/>
  <c r="AE296" i="4" s="1"/>
  <c r="AB229" i="4"/>
  <c r="AB296" i="4" s="1"/>
  <c r="AG229" i="4"/>
  <c r="T229" i="4"/>
  <c r="T296" i="4" s="1"/>
  <c r="M229" i="4"/>
  <c r="M296" i="4" s="1"/>
  <c r="V229" i="4"/>
  <c r="V296" i="4" s="1"/>
  <c r="AD229" i="4"/>
  <c r="AD296" i="4" s="1"/>
  <c r="T225" i="4"/>
  <c r="T297" i="4" s="1"/>
  <c r="M225" i="4"/>
  <c r="M297" i="4" s="1"/>
  <c r="Q225" i="4"/>
  <c r="Q297" i="4" s="1"/>
  <c r="U225" i="4"/>
  <c r="U297" i="4" s="1"/>
  <c r="N225" i="4"/>
  <c r="N297" i="4" s="1"/>
  <c r="R225" i="4"/>
  <c r="R297" i="4" s="1"/>
  <c r="V225" i="4"/>
  <c r="V297" i="4" s="1"/>
  <c r="E231" i="1"/>
  <c r="M566" i="1"/>
  <c r="M567" i="1" s="1"/>
  <c r="M580" i="1" s="1"/>
  <c r="R566" i="1"/>
  <c r="V566" i="1"/>
  <c r="Z566" i="1"/>
  <c r="Z567" i="1" s="1"/>
  <c r="Z580" i="1" s="1"/>
  <c r="P566" i="1"/>
  <c r="X566" i="1"/>
  <c r="E232" i="1"/>
  <c r="O566" i="1"/>
  <c r="S566" i="1"/>
  <c r="W566" i="1"/>
  <c r="T566" i="1"/>
  <c r="E230" i="1"/>
  <c r="N566" i="1"/>
  <c r="Q566" i="1"/>
  <c r="U566" i="1"/>
  <c r="U567" i="1" s="1"/>
  <c r="U580" i="1" s="1"/>
  <c r="U224" i="1"/>
  <c r="Y224" i="1"/>
  <c r="AC224" i="1"/>
  <c r="V304" i="4" l="1"/>
  <c r="M305" i="4"/>
  <c r="M310" i="4" s="1"/>
  <c r="M303" i="4"/>
  <c r="Q567" i="1"/>
  <c r="Q580" i="1" s="1"/>
  <c r="Q618" i="1" s="1"/>
  <c r="W567" i="1"/>
  <c r="W580" i="1" s="1"/>
  <c r="W617" i="1" s="1"/>
  <c r="V302" i="4"/>
  <c r="V314" i="4" s="1"/>
  <c r="W302" i="4"/>
  <c r="Q305" i="4"/>
  <c r="N302" i="4"/>
  <c r="Q303" i="4"/>
  <c r="U305" i="4"/>
  <c r="T304" i="4"/>
  <c r="T302" i="4"/>
  <c r="U303" i="4"/>
  <c r="W304" i="4"/>
  <c r="W314" i="4" s="1"/>
  <c r="X305" i="4"/>
  <c r="X303" i="4"/>
  <c r="R302" i="4"/>
  <c r="P304" i="4"/>
  <c r="P303" i="4"/>
  <c r="N303" i="4"/>
  <c r="N308" i="4" s="1"/>
  <c r="N304" i="4"/>
  <c r="O302" i="4"/>
  <c r="O304" i="4"/>
  <c r="P305" i="4"/>
  <c r="P302" i="4"/>
  <c r="X302" i="4"/>
  <c r="X304" i="4"/>
  <c r="R304" i="4"/>
  <c r="U302" i="4"/>
  <c r="N305" i="4"/>
  <c r="R305" i="4"/>
  <c r="R303" i="4"/>
  <c r="M302" i="4"/>
  <c r="M304" i="4"/>
  <c r="U304" i="4"/>
  <c r="Y305" i="4"/>
  <c r="Y303" i="4"/>
  <c r="O303" i="4"/>
  <c r="O305" i="4"/>
  <c r="S303" i="4"/>
  <c r="S305" i="4"/>
  <c r="W303" i="4"/>
  <c r="W305" i="4"/>
  <c r="Q304" i="4"/>
  <c r="Q302" i="4"/>
  <c r="V305" i="4"/>
  <c r="V315" i="4" s="1"/>
  <c r="V303" i="4"/>
  <c r="Y304" i="4"/>
  <c r="Y302" i="4"/>
  <c r="S302" i="4"/>
  <c r="S304" i="4"/>
  <c r="T303" i="4"/>
  <c r="T305" i="4"/>
  <c r="AA247" i="4"/>
  <c r="Z247" i="4"/>
  <c r="AA246" i="4"/>
  <c r="Z246" i="4"/>
  <c r="M308" i="4"/>
  <c r="AA248" i="4"/>
  <c r="Z248" i="4"/>
  <c r="S567" i="1"/>
  <c r="S580" i="1" s="1"/>
  <c r="S618" i="1" s="1"/>
  <c r="T567" i="1"/>
  <c r="T580" i="1" s="1"/>
  <c r="T618" i="1" s="1"/>
  <c r="U617" i="1"/>
  <c r="U618" i="1"/>
  <c r="T617" i="1"/>
  <c r="AA567" i="1"/>
  <c r="AB567" i="1" s="1"/>
  <c r="M618" i="1"/>
  <c r="M617" i="1"/>
  <c r="Z617" i="1"/>
  <c r="Z618" i="1"/>
  <c r="Q617" i="1"/>
  <c r="N567" i="1"/>
  <c r="N580" i="1" s="1"/>
  <c r="X567" i="1"/>
  <c r="X580" i="1" s="1"/>
  <c r="AA580" i="1"/>
  <c r="O567" i="1"/>
  <c r="O580" i="1" s="1"/>
  <c r="P567" i="1"/>
  <c r="P580" i="1" s="1"/>
  <c r="R567" i="1"/>
  <c r="R580" i="1" s="1"/>
  <c r="V567" i="1"/>
  <c r="V580" i="1" s="1"/>
  <c r="Y567" i="1"/>
  <c r="Y580" i="1" s="1"/>
  <c r="S617" i="1" l="1"/>
  <c r="W620" i="1"/>
  <c r="M620" i="1"/>
  <c r="M629" i="1" s="1"/>
  <c r="S621" i="1"/>
  <c r="Q620" i="1"/>
  <c r="Q626" i="1" s="1"/>
  <c r="M621" i="1"/>
  <c r="U621" i="1"/>
  <c r="W618" i="1"/>
  <c r="Z621" i="1"/>
  <c r="U620" i="1"/>
  <c r="Q621" i="1"/>
  <c r="S620" i="1"/>
  <c r="S626" i="1" s="1"/>
  <c r="Z620" i="1"/>
  <c r="T620" i="1"/>
  <c r="T627" i="1" s="1"/>
  <c r="T621" i="1"/>
  <c r="Q315" i="4"/>
  <c r="R315" i="4"/>
  <c r="N314" i="4"/>
  <c r="W315" i="4"/>
  <c r="R314" i="4"/>
  <c r="T315" i="4"/>
  <c r="P314" i="4"/>
  <c r="R316" i="4"/>
  <c r="N315" i="4"/>
  <c r="T314" i="4"/>
  <c r="U314" i="4"/>
  <c r="P315" i="4"/>
  <c r="W316" i="4"/>
  <c r="X314" i="4"/>
  <c r="S314" i="4"/>
  <c r="V313" i="4"/>
  <c r="X315" i="4"/>
  <c r="T316" i="4"/>
  <c r="O312" i="4"/>
  <c r="M314" i="4"/>
  <c r="O314" i="4"/>
  <c r="S310" i="4"/>
  <c r="O315" i="4"/>
  <c r="R312" i="4"/>
  <c r="N312" i="4"/>
  <c r="Y316" i="4"/>
  <c r="Y312" i="4"/>
  <c r="Y313" i="4"/>
  <c r="Q316" i="4"/>
  <c r="Q313" i="4"/>
  <c r="Q312" i="4"/>
  <c r="S315" i="4"/>
  <c r="M307" i="4"/>
  <c r="M313" i="4"/>
  <c r="M316" i="4"/>
  <c r="M312" i="4"/>
  <c r="R313" i="4"/>
  <c r="X316" i="4"/>
  <c r="X312" i="4"/>
  <c r="X313" i="4"/>
  <c r="N313" i="4"/>
  <c r="V316" i="4"/>
  <c r="O313" i="4"/>
  <c r="T313" i="4"/>
  <c r="Y314" i="4"/>
  <c r="Q314" i="4"/>
  <c r="Y315" i="4"/>
  <c r="N310" i="4"/>
  <c r="W312" i="4"/>
  <c r="P312" i="4"/>
  <c r="P316" i="4"/>
  <c r="P313" i="4"/>
  <c r="N316" i="4"/>
  <c r="V312" i="4"/>
  <c r="O316" i="4"/>
  <c r="T312" i="4"/>
  <c r="W313" i="4"/>
  <c r="U315" i="4"/>
  <c r="S316" i="4"/>
  <c r="S313" i="4"/>
  <c r="S312" i="4"/>
  <c r="U316" i="4"/>
  <c r="U313" i="4"/>
  <c r="U312" i="4"/>
  <c r="M315" i="4"/>
  <c r="V310" i="4"/>
  <c r="P310" i="4"/>
  <c r="Q310" i="4"/>
  <c r="Y308" i="4"/>
  <c r="V308" i="4"/>
  <c r="P308" i="4"/>
  <c r="T308" i="4"/>
  <c r="W310" i="4"/>
  <c r="U308" i="4"/>
  <c r="R308" i="4"/>
  <c r="O310" i="4"/>
  <c r="Y310" i="4"/>
  <c r="R310" i="4"/>
  <c r="S308" i="4"/>
  <c r="O308" i="4"/>
  <c r="T310" i="4"/>
  <c r="X308" i="4"/>
  <c r="W308" i="4"/>
  <c r="Q308" i="4"/>
  <c r="X310" i="4"/>
  <c r="U310" i="4"/>
  <c r="Y309" i="4"/>
  <c r="U309" i="4"/>
  <c r="Q309" i="4"/>
  <c r="X309" i="4"/>
  <c r="T309" i="4"/>
  <c r="P309" i="4"/>
  <c r="M309" i="4"/>
  <c r="W309" i="4"/>
  <c r="S309" i="4"/>
  <c r="O309" i="4"/>
  <c r="V309" i="4"/>
  <c r="R309" i="4"/>
  <c r="N309" i="4"/>
  <c r="Y307" i="4"/>
  <c r="U307" i="4"/>
  <c r="Q307" i="4"/>
  <c r="X307" i="4"/>
  <c r="T307" i="4"/>
  <c r="P307" i="4"/>
  <c r="S307" i="4"/>
  <c r="R307" i="4"/>
  <c r="W307" i="4"/>
  <c r="O307" i="4"/>
  <c r="V307" i="4"/>
  <c r="N307" i="4"/>
  <c r="Z299" i="4"/>
  <c r="Z300" i="4"/>
  <c r="AF246" i="4"/>
  <c r="AB246" i="4"/>
  <c r="AE246" i="4"/>
  <c r="AA299" i="4"/>
  <c r="AD246" i="4"/>
  <c r="AA300" i="4"/>
  <c r="AC246" i="4"/>
  <c r="AD248" i="4"/>
  <c r="AC248" i="4"/>
  <c r="AF248" i="4"/>
  <c r="AB248" i="4"/>
  <c r="AE248" i="4"/>
  <c r="AE247" i="4"/>
  <c r="AD247" i="4"/>
  <c r="AC247" i="4"/>
  <c r="AF247" i="4"/>
  <c r="AB247" i="4"/>
  <c r="Z626" i="1"/>
  <c r="Z630" i="1"/>
  <c r="Z627" i="1"/>
  <c r="Y617" i="1"/>
  <c r="Y618" i="1"/>
  <c r="O617" i="1"/>
  <c r="O618" i="1"/>
  <c r="N617" i="1"/>
  <c r="N618" i="1"/>
  <c r="Q630" i="1"/>
  <c r="M624" i="1"/>
  <c r="V617" i="1"/>
  <c r="V618" i="1"/>
  <c r="AA617" i="1"/>
  <c r="AA618" i="1"/>
  <c r="Z629" i="1"/>
  <c r="S627" i="1"/>
  <c r="R617" i="1"/>
  <c r="R618" i="1"/>
  <c r="P618" i="1"/>
  <c r="P617" i="1"/>
  <c r="X618" i="1"/>
  <c r="X617" i="1"/>
  <c r="M630" i="1"/>
  <c r="AC567" i="1"/>
  <c r="AB580" i="1"/>
  <c r="Q629" i="1" l="1"/>
  <c r="Q627" i="1"/>
  <c r="U626" i="1"/>
  <c r="T629" i="1"/>
  <c r="T626" i="1"/>
  <c r="M627" i="1"/>
  <c r="P621" i="1"/>
  <c r="R621" i="1"/>
  <c r="AA620" i="1"/>
  <c r="O621" i="1"/>
  <c r="U627" i="1"/>
  <c r="X620" i="1"/>
  <c r="R620" i="1"/>
  <c r="R627" i="1" s="1"/>
  <c r="V621" i="1"/>
  <c r="O620" i="1"/>
  <c r="O626" i="1" s="1"/>
  <c r="U629" i="1"/>
  <c r="M626" i="1"/>
  <c r="X621" i="1"/>
  <c r="S630" i="1"/>
  <c r="V620" i="1"/>
  <c r="V627" i="1" s="1"/>
  <c r="N621" i="1"/>
  <c r="Y621" i="1"/>
  <c r="Y626" i="1" s="1"/>
  <c r="T630" i="1"/>
  <c r="U630" i="1"/>
  <c r="M623" i="1"/>
  <c r="P620" i="1"/>
  <c r="P627" i="1" s="1"/>
  <c r="AA621" i="1"/>
  <c r="N620" i="1"/>
  <c r="Y620" i="1"/>
  <c r="W621" i="1"/>
  <c r="Y624" i="1" s="1"/>
  <c r="S629" i="1"/>
  <c r="AD300" i="4"/>
  <c r="AA302" i="4"/>
  <c r="AA304" i="4"/>
  <c r="Z305" i="4"/>
  <c r="Z303" i="4"/>
  <c r="Z302" i="4"/>
  <c r="Z304" i="4"/>
  <c r="AA303" i="4"/>
  <c r="AA305" i="4"/>
  <c r="AB300" i="4"/>
  <c r="AB299" i="4"/>
  <c r="AE300" i="4"/>
  <c r="AD299" i="4"/>
  <c r="AF299" i="4"/>
  <c r="AF300" i="4"/>
  <c r="AC300" i="4"/>
  <c r="AC299" i="4"/>
  <c r="AE299" i="4"/>
  <c r="O624" i="1"/>
  <c r="S624" i="1"/>
  <c r="N626" i="1"/>
  <c r="AB618" i="1"/>
  <c r="AB617" i="1"/>
  <c r="R623" i="1"/>
  <c r="P626" i="1"/>
  <c r="AA630" i="1"/>
  <c r="X630" i="1"/>
  <c r="X627" i="1"/>
  <c r="P624" i="1"/>
  <c r="AD567" i="1"/>
  <c r="AC580" i="1"/>
  <c r="X629" i="1" l="1"/>
  <c r="AA626" i="1"/>
  <c r="AA624" i="1"/>
  <c r="R626" i="1"/>
  <c r="X624" i="1"/>
  <c r="AA623" i="1"/>
  <c r="P623" i="1"/>
  <c r="O630" i="1"/>
  <c r="O623" i="1"/>
  <c r="N630" i="1"/>
  <c r="Q623" i="1"/>
  <c r="V623" i="1"/>
  <c r="N629" i="1"/>
  <c r="V626" i="1"/>
  <c r="O627" i="1"/>
  <c r="R629" i="1"/>
  <c r="P630" i="1"/>
  <c r="N623" i="1"/>
  <c r="V624" i="1"/>
  <c r="U624" i="1"/>
  <c r="S623" i="1"/>
  <c r="U623" i="1"/>
  <c r="W623" i="1"/>
  <c r="Y630" i="1"/>
  <c r="AA627" i="1"/>
  <c r="AB621" i="1"/>
  <c r="Z624" i="1"/>
  <c r="R630" i="1"/>
  <c r="X623" i="1"/>
  <c r="W624" i="1"/>
  <c r="O629" i="1"/>
  <c r="AA629" i="1"/>
  <c r="Z623" i="1"/>
  <c r="Y627" i="1"/>
  <c r="N627" i="1"/>
  <c r="V630" i="1"/>
  <c r="Y623" i="1"/>
  <c r="N624" i="1"/>
  <c r="W630" i="1"/>
  <c r="W626" i="1"/>
  <c r="W629" i="1"/>
  <c r="W627" i="1"/>
  <c r="T624" i="1"/>
  <c r="V629" i="1"/>
  <c r="X626" i="1"/>
  <c r="R624" i="1"/>
  <c r="AB620" i="1"/>
  <c r="AB623" i="1" s="1"/>
  <c r="Q624" i="1"/>
  <c r="Y629" i="1"/>
  <c r="T623" i="1"/>
  <c r="P629" i="1"/>
  <c r="AA315" i="4"/>
  <c r="Z315" i="4"/>
  <c r="AA316" i="4"/>
  <c r="AA313" i="4"/>
  <c r="AA312" i="4"/>
  <c r="Z314" i="4"/>
  <c r="AA314" i="4"/>
  <c r="Z312" i="4"/>
  <c r="Z316" i="4"/>
  <c r="Z313" i="4"/>
  <c r="Z308" i="4"/>
  <c r="AA308" i="4"/>
  <c r="AA310" i="4"/>
  <c r="Z310" i="4"/>
  <c r="Z307" i="4"/>
  <c r="AA307" i="4"/>
  <c r="AA309" i="4"/>
  <c r="Z309" i="4"/>
  <c r="AC305" i="4"/>
  <c r="AC303" i="4"/>
  <c r="AB303" i="4"/>
  <c r="AB308" i="4" s="1"/>
  <c r="AB305" i="4"/>
  <c r="AD302" i="4"/>
  <c r="AD304" i="4"/>
  <c r="AF304" i="4"/>
  <c r="AF302" i="4"/>
  <c r="AE302" i="4"/>
  <c r="AE304" i="4"/>
  <c r="AE303" i="4"/>
  <c r="AE305" i="4"/>
  <c r="AC304" i="4"/>
  <c r="AC302" i="4"/>
  <c r="AF303" i="4"/>
  <c r="AF305" i="4"/>
  <c r="AB304" i="4"/>
  <c r="AB302" i="4"/>
  <c r="AD305" i="4"/>
  <c r="AD303" i="4"/>
  <c r="AC617" i="1"/>
  <c r="AC618" i="1"/>
  <c r="AE567" i="1"/>
  <c r="AD580" i="1"/>
  <c r="AB630" i="1" l="1"/>
  <c r="AB624" i="1"/>
  <c r="AB626" i="1"/>
  <c r="AB629" i="1"/>
  <c r="AC620" i="1"/>
  <c r="AC623" i="1" s="1"/>
  <c r="AC621" i="1"/>
  <c r="AC629" i="1" s="1"/>
  <c r="AB627" i="1"/>
  <c r="AF315" i="4"/>
  <c r="AE314" i="4"/>
  <c r="AD314" i="4"/>
  <c r="AC307" i="4"/>
  <c r="AB312" i="4"/>
  <c r="AB313" i="4"/>
  <c r="AB316" i="4"/>
  <c r="AC316" i="4"/>
  <c r="AC313" i="4"/>
  <c r="AC312" i="4"/>
  <c r="AE315" i="4"/>
  <c r="AF313" i="4"/>
  <c r="AF312" i="4"/>
  <c r="AF316" i="4"/>
  <c r="AB315" i="4"/>
  <c r="AD315" i="4"/>
  <c r="AF314" i="4"/>
  <c r="AE309" i="4"/>
  <c r="AB314" i="4"/>
  <c r="AC314" i="4"/>
  <c r="AE316" i="4"/>
  <c r="AE313" i="4"/>
  <c r="AE312" i="4"/>
  <c r="AD307" i="4"/>
  <c r="AD312" i="4"/>
  <c r="AD316" i="4"/>
  <c r="AD313" i="4"/>
  <c r="AC315" i="4"/>
  <c r="AD309" i="4"/>
  <c r="AF309" i="4"/>
  <c r="AF307" i="4"/>
  <c r="AE310" i="4"/>
  <c r="AB309" i="4"/>
  <c r="AE307" i="4"/>
  <c r="AC310" i="4"/>
  <c r="AB310" i="4"/>
  <c r="AD308" i="4"/>
  <c r="AC309" i="4"/>
  <c r="AB307" i="4"/>
  <c r="AF310" i="4"/>
  <c r="AC308" i="4"/>
  <c r="AD310" i="4"/>
  <c r="AE308" i="4"/>
  <c r="AF308" i="4"/>
  <c r="AD617" i="1"/>
  <c r="AD618" i="1"/>
  <c r="AF567" i="1"/>
  <c r="AF580" i="1" s="1"/>
  <c r="AE580" i="1"/>
  <c r="AC624" i="1" l="1"/>
  <c r="AC627" i="1"/>
  <c r="AC626" i="1"/>
  <c r="AC630" i="1"/>
  <c r="AD620" i="1"/>
  <c r="AD627" i="1" s="1"/>
  <c r="AD621" i="1"/>
  <c r="AD624" i="1" s="1"/>
  <c r="AF618" i="1"/>
  <c r="AF617" i="1"/>
  <c r="AE617" i="1"/>
  <c r="AE618" i="1"/>
  <c r="AD626" i="1" l="1"/>
  <c r="AD623" i="1"/>
  <c r="AE620" i="1"/>
  <c r="AE623" i="1" s="1"/>
  <c r="AF620" i="1"/>
  <c r="AF621" i="1"/>
  <c r="AD629" i="1"/>
  <c r="AD630" i="1"/>
  <c r="AE621" i="1"/>
  <c r="AE624" i="1"/>
  <c r="AF624" i="1"/>
  <c r="AF626" i="1" l="1"/>
  <c r="AF630" i="1"/>
  <c r="AE629" i="1"/>
  <c r="AF629" i="1"/>
  <c r="AF623" i="1"/>
  <c r="AE626" i="1"/>
  <c r="AF627" i="1"/>
  <c r="AE627" i="1"/>
  <c r="AE630" i="1"/>
  <c r="AF206" i="1"/>
  <c r="AA206" i="1"/>
  <c r="V206" i="1"/>
  <c r="U206" i="1"/>
  <c r="T206" i="1"/>
  <c r="S206" i="1"/>
  <c r="R206" i="1"/>
  <c r="Q206" i="1"/>
  <c r="P206" i="1"/>
  <c r="O206" i="1"/>
  <c r="N206" i="1"/>
  <c r="M206" i="1"/>
  <c r="L206" i="1"/>
  <c r="K206" i="1"/>
  <c r="J206" i="1"/>
  <c r="I206" i="1"/>
  <c r="H206" i="1"/>
  <c r="G206" i="1"/>
  <c r="AF193" i="1"/>
  <c r="AA193" i="1"/>
  <c r="V193" i="1"/>
  <c r="Q193" i="1"/>
  <c r="G193" i="1"/>
  <c r="AE189" i="1"/>
  <c r="AD189" i="1"/>
  <c r="AC189" i="1"/>
  <c r="AB189" i="1"/>
  <c r="Z189" i="1"/>
  <c r="Y189" i="1"/>
  <c r="X189" i="1"/>
  <c r="W189" i="1"/>
  <c r="U189" i="1"/>
  <c r="T189" i="1"/>
  <c r="S189" i="1"/>
  <c r="R189" i="1"/>
  <c r="P189" i="1"/>
  <c r="O189" i="1"/>
  <c r="N189" i="1"/>
  <c r="M189" i="1"/>
  <c r="K189" i="1"/>
  <c r="I189" i="1"/>
  <c r="H189" i="1"/>
  <c r="J189" i="1"/>
  <c r="Q197" i="1"/>
  <c r="P197" i="1"/>
  <c r="O197" i="1"/>
  <c r="N197" i="1"/>
  <c r="M197" i="1"/>
  <c r="L197" i="1"/>
  <c r="K197" i="1"/>
  <c r="J197" i="1"/>
  <c r="I197" i="1"/>
  <c r="H197" i="1"/>
  <c r="AF196" i="1"/>
  <c r="AE196" i="1"/>
  <c r="AD196" i="1"/>
  <c r="AC196" i="1"/>
  <c r="AB196" i="1"/>
  <c r="AA196" i="1"/>
  <c r="Z196" i="1"/>
  <c r="Y196" i="1"/>
  <c r="X196" i="1"/>
  <c r="W196" i="1"/>
  <c r="V196" i="1"/>
  <c r="U196" i="1"/>
  <c r="T196" i="1"/>
  <c r="S196" i="1"/>
  <c r="I196" i="1"/>
  <c r="H196" i="1"/>
  <c r="U192" i="1"/>
  <c r="V197" i="1" s="1"/>
  <c r="T192" i="1"/>
  <c r="S192" i="1"/>
  <c r="R192" i="1"/>
  <c r="R197" i="1" s="1"/>
  <c r="Z192" i="1"/>
  <c r="Y192" i="1"/>
  <c r="X192" i="1"/>
  <c r="W192" i="1"/>
  <c r="W197" i="1" s="1"/>
  <c r="AE192" i="1"/>
  <c r="AF197" i="1" s="1"/>
  <c r="AD192" i="1"/>
  <c r="AC192" i="1"/>
  <c r="AB192" i="1"/>
  <c r="AB197" i="1" s="1"/>
  <c r="AE187" i="1"/>
  <c r="AD187" i="1"/>
  <c r="AC187" i="1"/>
  <c r="AB187" i="1"/>
  <c r="Z187" i="1"/>
  <c r="Y187" i="1"/>
  <c r="X187" i="1"/>
  <c r="W187" i="1"/>
  <c r="S197" i="1" l="1"/>
  <c r="S245" i="1" s="1"/>
  <c r="Z197" i="1"/>
  <c r="Z240" i="1" s="1"/>
  <c r="AB245" i="1"/>
  <c r="AB242" i="1"/>
  <c r="AB239" i="1"/>
  <c r="AB246" i="1"/>
  <c r="AB240" i="1"/>
  <c r="AB243" i="1"/>
  <c r="W243" i="1"/>
  <c r="W245" i="1"/>
  <c r="W242" i="1"/>
  <c r="W239" i="1"/>
  <c r="W246" i="1"/>
  <c r="W240" i="1"/>
  <c r="R240" i="1"/>
  <c r="R239" i="1"/>
  <c r="R242" i="1"/>
  <c r="R245" i="1"/>
  <c r="R246" i="1"/>
  <c r="R243" i="1"/>
  <c r="AC193" i="1"/>
  <c r="S240" i="1"/>
  <c r="S242" i="1"/>
  <c r="S239" i="1"/>
  <c r="AA197" i="1"/>
  <c r="U193" i="1"/>
  <c r="Z193" i="1"/>
  <c r="AE193" i="1"/>
  <c r="AF245" i="1"/>
  <c r="AF242" i="1"/>
  <c r="AF239" i="1"/>
  <c r="AF243" i="1"/>
  <c r="AF240" i="1"/>
  <c r="AF246" i="1"/>
  <c r="Z246" i="1"/>
  <c r="Z243" i="1"/>
  <c r="Z242" i="1"/>
  <c r="Z239" i="1"/>
  <c r="V246" i="1"/>
  <c r="V243" i="1"/>
  <c r="V240" i="1"/>
  <c r="V239" i="1"/>
  <c r="V245" i="1"/>
  <c r="V242" i="1"/>
  <c r="X197" i="1"/>
  <c r="X198" i="1" s="1"/>
  <c r="W193" i="1"/>
  <c r="AE197" i="1"/>
  <c r="Y197" i="1"/>
  <c r="Y198" i="1" s="1"/>
  <c r="T197" i="1"/>
  <c r="S193" i="1"/>
  <c r="X193" i="1"/>
  <c r="AC197" i="1"/>
  <c r="AC198" i="1" s="1"/>
  <c r="R193" i="1"/>
  <c r="AB193" i="1"/>
  <c r="T193" i="1"/>
  <c r="Y193" i="1"/>
  <c r="AD193" i="1"/>
  <c r="U197" i="1"/>
  <c r="AD197" i="1"/>
  <c r="AB198" i="1"/>
  <c r="W198" i="1"/>
  <c r="Z198" i="1"/>
  <c r="K393" i="1"/>
  <c r="J393" i="1"/>
  <c r="I393" i="1"/>
  <c r="H393" i="1"/>
  <c r="K392" i="1"/>
  <c r="J392" i="1"/>
  <c r="I392" i="1"/>
  <c r="H392" i="1"/>
  <c r="K391" i="1"/>
  <c r="J391" i="1"/>
  <c r="I391" i="1"/>
  <c r="H391" i="1"/>
  <c r="K390" i="1"/>
  <c r="J390" i="1"/>
  <c r="I390" i="1"/>
  <c r="H390" i="1"/>
  <c r="K389" i="1"/>
  <c r="J389" i="1"/>
  <c r="I389" i="1"/>
  <c r="H389" i="1"/>
  <c r="K388" i="1"/>
  <c r="K395" i="1" s="1"/>
  <c r="J388" i="1"/>
  <c r="J395" i="1" s="1"/>
  <c r="I388" i="1"/>
  <c r="I395" i="1" s="1"/>
  <c r="H388" i="1"/>
  <c r="H395" i="1" s="1"/>
  <c r="G393" i="1"/>
  <c r="G392" i="1"/>
  <c r="G391" i="1"/>
  <c r="G390" i="1"/>
  <c r="G389" i="1"/>
  <c r="G388" i="1"/>
  <c r="G395" i="1" s="1"/>
  <c r="S243" i="1" l="1"/>
  <c r="S246" i="1"/>
  <c r="W249" i="1"/>
  <c r="Z245" i="1"/>
  <c r="AF249" i="1"/>
  <c r="Z249" i="1"/>
  <c r="R248" i="1"/>
  <c r="W248" i="1"/>
  <c r="W254" i="1" s="1"/>
  <c r="AE198" i="1"/>
  <c r="AE243" i="1"/>
  <c r="AE245" i="1"/>
  <c r="AE242" i="1"/>
  <c r="AE239" i="1"/>
  <c r="AE246" i="1"/>
  <c r="AE240" i="1"/>
  <c r="W255" i="1"/>
  <c r="T245" i="1"/>
  <c r="T242" i="1"/>
  <c r="T239" i="1"/>
  <c r="T246" i="1"/>
  <c r="T240" i="1"/>
  <c r="T243" i="1"/>
  <c r="X245" i="1"/>
  <c r="X242" i="1"/>
  <c r="X239" i="1"/>
  <c r="X243" i="1"/>
  <c r="X246" i="1"/>
  <c r="X240" i="1"/>
  <c r="V249" i="1"/>
  <c r="AF248" i="1"/>
  <c r="S248" i="1"/>
  <c r="AA246" i="1"/>
  <c r="AA240" i="1"/>
  <c r="AA245" i="1"/>
  <c r="AA242" i="1"/>
  <c r="AA239" i="1"/>
  <c r="AA243" i="1"/>
  <c r="AC242" i="1"/>
  <c r="AC246" i="1"/>
  <c r="AC243" i="1"/>
  <c r="AC240" i="1"/>
  <c r="AC245" i="1"/>
  <c r="AC239" i="1"/>
  <c r="Y245" i="1"/>
  <c r="Y246" i="1"/>
  <c r="Y243" i="1"/>
  <c r="Y240" i="1"/>
  <c r="Y242" i="1"/>
  <c r="Y239" i="1"/>
  <c r="AB248" i="1"/>
  <c r="AD198" i="1"/>
  <c r="AD246" i="1"/>
  <c r="AD243" i="1"/>
  <c r="AD240" i="1"/>
  <c r="AD239" i="1"/>
  <c r="AD245" i="1"/>
  <c r="AD242" i="1"/>
  <c r="U242" i="1"/>
  <c r="U239" i="1"/>
  <c r="U246" i="1"/>
  <c r="U243" i="1"/>
  <c r="U240" i="1"/>
  <c r="U245" i="1"/>
  <c r="V248" i="1"/>
  <c r="Z248" i="1"/>
  <c r="S249" i="1"/>
  <c r="R249" i="1"/>
  <c r="AB249" i="1"/>
  <c r="E436" i="1"/>
  <c r="J416" i="1"/>
  <c r="G416" i="1"/>
  <c r="G415" i="1"/>
  <c r="G414" i="1"/>
  <c r="G413" i="1"/>
  <c r="G412" i="1"/>
  <c r="K411" i="1"/>
  <c r="K418" i="1" s="1"/>
  <c r="G411" i="1"/>
  <c r="H416" i="1"/>
  <c r="H415" i="1"/>
  <c r="K414" i="1"/>
  <c r="K413" i="1"/>
  <c r="H413" i="1"/>
  <c r="H412" i="1"/>
  <c r="J411" i="1"/>
  <c r="AF409" i="1"/>
  <c r="AE409" i="1"/>
  <c r="AD409" i="1"/>
  <c r="AC409" i="1"/>
  <c r="AB409" i="1"/>
  <c r="AA409" i="1"/>
  <c r="Z409" i="1"/>
  <c r="Y409" i="1"/>
  <c r="X409" i="1"/>
  <c r="W409" i="1"/>
  <c r="V409" i="1"/>
  <c r="U409" i="1"/>
  <c r="T409" i="1"/>
  <c r="S409" i="1"/>
  <c r="R409" i="1"/>
  <c r="Q409" i="1"/>
  <c r="P409" i="1"/>
  <c r="O409" i="1"/>
  <c r="N409" i="1"/>
  <c r="M409" i="1"/>
  <c r="L409" i="1"/>
  <c r="K409" i="1"/>
  <c r="J409" i="1"/>
  <c r="I409" i="1"/>
  <c r="H409" i="1"/>
  <c r="G409" i="1"/>
  <c r="AF393" i="1"/>
  <c r="AF416" i="1" s="1"/>
  <c r="AE393" i="1"/>
  <c r="AE416" i="1" s="1"/>
  <c r="AD393" i="1"/>
  <c r="AD416" i="1" s="1"/>
  <c r="AC393" i="1"/>
  <c r="AC416" i="1" s="1"/>
  <c r="AB393" i="1"/>
  <c r="AB416" i="1" s="1"/>
  <c r="AA393" i="1"/>
  <c r="AA416" i="1" s="1"/>
  <c r="Z393" i="1"/>
  <c r="Z416" i="1" s="1"/>
  <c r="Y393" i="1"/>
  <c r="Y416" i="1" s="1"/>
  <c r="X393" i="1"/>
  <c r="X416" i="1" s="1"/>
  <c r="W393" i="1"/>
  <c r="W416" i="1" s="1"/>
  <c r="V393" i="1"/>
  <c r="V416" i="1" s="1"/>
  <c r="U393" i="1"/>
  <c r="U416" i="1" s="1"/>
  <c r="T393" i="1"/>
  <c r="T416" i="1" s="1"/>
  <c r="S393" i="1"/>
  <c r="S416" i="1" s="1"/>
  <c r="R393" i="1"/>
  <c r="R416" i="1" s="1"/>
  <c r="Q393" i="1"/>
  <c r="Q416" i="1" s="1"/>
  <c r="P393" i="1"/>
  <c r="P416" i="1" s="1"/>
  <c r="O393" i="1"/>
  <c r="O416" i="1" s="1"/>
  <c r="N393" i="1"/>
  <c r="N416" i="1" s="1"/>
  <c r="M393" i="1"/>
  <c r="M416" i="1" s="1"/>
  <c r="L393" i="1"/>
  <c r="L416" i="1" s="1"/>
  <c r="AF392" i="1"/>
  <c r="AF415" i="1" s="1"/>
  <c r="AE392" i="1"/>
  <c r="AE415" i="1" s="1"/>
  <c r="AD392" i="1"/>
  <c r="AD415" i="1" s="1"/>
  <c r="AC392" i="1"/>
  <c r="AC415" i="1" s="1"/>
  <c r="AB392" i="1"/>
  <c r="AB415" i="1" s="1"/>
  <c r="AA392" i="1"/>
  <c r="AA415" i="1" s="1"/>
  <c r="Z392" i="1"/>
  <c r="Z415" i="1" s="1"/>
  <c r="Y392" i="1"/>
  <c r="Y415" i="1" s="1"/>
  <c r="X392" i="1"/>
  <c r="X415" i="1" s="1"/>
  <c r="W392" i="1"/>
  <c r="W415" i="1" s="1"/>
  <c r="V392" i="1"/>
  <c r="V415" i="1" s="1"/>
  <c r="U392" i="1"/>
  <c r="U415" i="1" s="1"/>
  <c r="T392" i="1"/>
  <c r="T415" i="1" s="1"/>
  <c r="S392" i="1"/>
  <c r="S415" i="1" s="1"/>
  <c r="R392" i="1"/>
  <c r="R415" i="1" s="1"/>
  <c r="Q392" i="1"/>
  <c r="Q415" i="1" s="1"/>
  <c r="P392" i="1"/>
  <c r="P415" i="1" s="1"/>
  <c r="O392" i="1"/>
  <c r="O415" i="1" s="1"/>
  <c r="N392" i="1"/>
  <c r="N415" i="1" s="1"/>
  <c r="M392" i="1"/>
  <c r="M415" i="1" s="1"/>
  <c r="L392" i="1"/>
  <c r="L415" i="1" s="1"/>
  <c r="AF391" i="1"/>
  <c r="AF414" i="1" s="1"/>
  <c r="AE391" i="1"/>
  <c r="AE414" i="1" s="1"/>
  <c r="AD391" i="1"/>
  <c r="AD414" i="1" s="1"/>
  <c r="AC391" i="1"/>
  <c r="AC414" i="1" s="1"/>
  <c r="AB391" i="1"/>
  <c r="AB414" i="1" s="1"/>
  <c r="AA391" i="1"/>
  <c r="AA414" i="1" s="1"/>
  <c r="Z391" i="1"/>
  <c r="Z414" i="1" s="1"/>
  <c r="Y391" i="1"/>
  <c r="Y414" i="1" s="1"/>
  <c r="X391" i="1"/>
  <c r="X414" i="1" s="1"/>
  <c r="W391" i="1"/>
  <c r="W414" i="1" s="1"/>
  <c r="V391" i="1"/>
  <c r="V414" i="1" s="1"/>
  <c r="U391" i="1"/>
  <c r="U414" i="1" s="1"/>
  <c r="T391" i="1"/>
  <c r="T414" i="1" s="1"/>
  <c r="S391" i="1"/>
  <c r="S414" i="1" s="1"/>
  <c r="R391" i="1"/>
  <c r="R414" i="1" s="1"/>
  <c r="Q391" i="1"/>
  <c r="Q414" i="1" s="1"/>
  <c r="P391" i="1"/>
  <c r="P414" i="1" s="1"/>
  <c r="O391" i="1"/>
  <c r="O414" i="1" s="1"/>
  <c r="N391" i="1"/>
  <c r="N414" i="1" s="1"/>
  <c r="M391" i="1"/>
  <c r="M414" i="1" s="1"/>
  <c r="L391" i="1"/>
  <c r="L414" i="1" s="1"/>
  <c r="AF390" i="1"/>
  <c r="AF413" i="1" s="1"/>
  <c r="AE390" i="1"/>
  <c r="AE413" i="1" s="1"/>
  <c r="AD390" i="1"/>
  <c r="AD413" i="1" s="1"/>
  <c r="AC390" i="1"/>
  <c r="AC413" i="1" s="1"/>
  <c r="AB390" i="1"/>
  <c r="AB413" i="1" s="1"/>
  <c r="AA390" i="1"/>
  <c r="AA413" i="1" s="1"/>
  <c r="Z390" i="1"/>
  <c r="Z413" i="1" s="1"/>
  <c r="Y390" i="1"/>
  <c r="Y413" i="1" s="1"/>
  <c r="X390" i="1"/>
  <c r="X413" i="1" s="1"/>
  <c r="W390" i="1"/>
  <c r="W413" i="1" s="1"/>
  <c r="V390" i="1"/>
  <c r="V413" i="1" s="1"/>
  <c r="U390" i="1"/>
  <c r="U413" i="1" s="1"/>
  <c r="T390" i="1"/>
  <c r="T413" i="1" s="1"/>
  <c r="S390" i="1"/>
  <c r="S413" i="1" s="1"/>
  <c r="R390" i="1"/>
  <c r="R413" i="1" s="1"/>
  <c r="Q390" i="1"/>
  <c r="Q413" i="1" s="1"/>
  <c r="P390" i="1"/>
  <c r="P413" i="1" s="1"/>
  <c r="O390" i="1"/>
  <c r="O413" i="1" s="1"/>
  <c r="N390" i="1"/>
  <c r="N413" i="1" s="1"/>
  <c r="M390" i="1"/>
  <c r="M413" i="1" s="1"/>
  <c r="L390" i="1"/>
  <c r="L413" i="1" s="1"/>
  <c r="AF389" i="1"/>
  <c r="AF412" i="1" s="1"/>
  <c r="AE389" i="1"/>
  <c r="AE412" i="1" s="1"/>
  <c r="AD389" i="1"/>
  <c r="AD412" i="1" s="1"/>
  <c r="AC389" i="1"/>
  <c r="AC412" i="1" s="1"/>
  <c r="AB389" i="1"/>
  <c r="AB412" i="1" s="1"/>
  <c r="AA389" i="1"/>
  <c r="AA412" i="1" s="1"/>
  <c r="Z389" i="1"/>
  <c r="Z412" i="1" s="1"/>
  <c r="Y389" i="1"/>
  <c r="Y412" i="1" s="1"/>
  <c r="X389" i="1"/>
  <c r="X412" i="1" s="1"/>
  <c r="W389" i="1"/>
  <c r="W412" i="1" s="1"/>
  <c r="V389" i="1"/>
  <c r="V412" i="1" s="1"/>
  <c r="U389" i="1"/>
  <c r="U412" i="1" s="1"/>
  <c r="T389" i="1"/>
  <c r="T412" i="1" s="1"/>
  <c r="S389" i="1"/>
  <c r="S412" i="1" s="1"/>
  <c r="R389" i="1"/>
  <c r="R412" i="1" s="1"/>
  <c r="Q389" i="1"/>
  <c r="Q412" i="1" s="1"/>
  <c r="P389" i="1"/>
  <c r="P412" i="1" s="1"/>
  <c r="O389" i="1"/>
  <c r="O412" i="1" s="1"/>
  <c r="N389" i="1"/>
  <c r="N412" i="1" s="1"/>
  <c r="M389" i="1"/>
  <c r="M412" i="1" s="1"/>
  <c r="L389" i="1"/>
  <c r="L412" i="1" s="1"/>
  <c r="AF388" i="1"/>
  <c r="AF395" i="1" s="1"/>
  <c r="AE388" i="1"/>
  <c r="AE411" i="1" s="1"/>
  <c r="AE418" i="1" s="1"/>
  <c r="AD388" i="1"/>
  <c r="AC388" i="1"/>
  <c r="AC411" i="1" s="1"/>
  <c r="AC418" i="1" s="1"/>
  <c r="AB388" i="1"/>
  <c r="AB395" i="1" s="1"/>
  <c r="AA388" i="1"/>
  <c r="AA411" i="1" s="1"/>
  <c r="AA418" i="1" s="1"/>
  <c r="Z388" i="1"/>
  <c r="Y388" i="1"/>
  <c r="Y411" i="1" s="1"/>
  <c r="Y418" i="1" s="1"/>
  <c r="X388" i="1"/>
  <c r="X411" i="1" s="1"/>
  <c r="X418" i="1" s="1"/>
  <c r="W388" i="1"/>
  <c r="W411" i="1" s="1"/>
  <c r="W418" i="1" s="1"/>
  <c r="V388" i="1"/>
  <c r="U388" i="1"/>
  <c r="U411" i="1" s="1"/>
  <c r="U418" i="1" s="1"/>
  <c r="T388" i="1"/>
  <c r="T395" i="1" s="1"/>
  <c r="S388" i="1"/>
  <c r="S395" i="1" s="1"/>
  <c r="R388" i="1"/>
  <c r="Q388" i="1"/>
  <c r="Q411" i="1" s="1"/>
  <c r="Q418" i="1" s="1"/>
  <c r="P388" i="1"/>
  <c r="P411" i="1" s="1"/>
  <c r="P418" i="1" s="1"/>
  <c r="O388" i="1"/>
  <c r="O395" i="1" s="1"/>
  <c r="N388" i="1"/>
  <c r="M388" i="1"/>
  <c r="M395" i="1" s="1"/>
  <c r="L388" i="1"/>
  <c r="L395" i="1" s="1"/>
  <c r="AF369" i="1"/>
  <c r="AE369" i="1"/>
  <c r="AD369" i="1"/>
  <c r="AC369" i="1"/>
  <c r="AB369" i="1"/>
  <c r="AA369" i="1"/>
  <c r="Z369" i="1"/>
  <c r="Y369" i="1"/>
  <c r="X369" i="1"/>
  <c r="W369" i="1"/>
  <c r="V369" i="1"/>
  <c r="U369" i="1"/>
  <c r="T369" i="1"/>
  <c r="S369" i="1"/>
  <c r="R369" i="1"/>
  <c r="Q369" i="1"/>
  <c r="P369" i="1"/>
  <c r="O369" i="1"/>
  <c r="N369" i="1"/>
  <c r="M369" i="1"/>
  <c r="L369" i="1"/>
  <c r="K369" i="1"/>
  <c r="J369" i="1"/>
  <c r="I369" i="1"/>
  <c r="H369" i="1"/>
  <c r="G369" i="1"/>
  <c r="AF326" i="1"/>
  <c r="AE326" i="1"/>
  <c r="AD326" i="1"/>
  <c r="AC326" i="1"/>
  <c r="AB326" i="1"/>
  <c r="AA326" i="1"/>
  <c r="Z326" i="1"/>
  <c r="Y326" i="1"/>
  <c r="X326" i="1"/>
  <c r="W326" i="1"/>
  <c r="V326" i="1"/>
  <c r="U326" i="1"/>
  <c r="T326" i="1"/>
  <c r="S326" i="1"/>
  <c r="R326" i="1"/>
  <c r="Q326" i="1"/>
  <c r="P326" i="1"/>
  <c r="O326" i="1"/>
  <c r="N326" i="1"/>
  <c r="M326" i="1"/>
  <c r="L326" i="1"/>
  <c r="K326" i="1"/>
  <c r="K397" i="1" s="1"/>
  <c r="J326" i="1"/>
  <c r="J397" i="1" s="1"/>
  <c r="I326" i="1"/>
  <c r="I397" i="1" s="1"/>
  <c r="H326" i="1"/>
  <c r="H397" i="1" s="1"/>
  <c r="G326" i="1"/>
  <c r="G397" i="1" s="1"/>
  <c r="AF325" i="1"/>
  <c r="AE325" i="1"/>
  <c r="AD325" i="1"/>
  <c r="AC325" i="1"/>
  <c r="AB325" i="1"/>
  <c r="AA325" i="1"/>
  <c r="Z325" i="1"/>
  <c r="Y325" i="1"/>
  <c r="X325" i="1"/>
  <c r="W325" i="1"/>
  <c r="V325" i="1"/>
  <c r="U325" i="1"/>
  <c r="T325" i="1"/>
  <c r="S325" i="1"/>
  <c r="R325" i="1"/>
  <c r="Q325" i="1"/>
  <c r="P325" i="1"/>
  <c r="O325" i="1"/>
  <c r="N325" i="1"/>
  <c r="M325" i="1"/>
  <c r="L325" i="1"/>
  <c r="K325" i="1"/>
  <c r="K396" i="1" s="1"/>
  <c r="J325" i="1"/>
  <c r="J396" i="1" s="1"/>
  <c r="I325" i="1"/>
  <c r="I396" i="1" s="1"/>
  <c r="H325" i="1"/>
  <c r="H396" i="1" s="1"/>
  <c r="G325" i="1"/>
  <c r="G396" i="1" s="1"/>
  <c r="AF324" i="1"/>
  <c r="AE324" i="1"/>
  <c r="AD324" i="1"/>
  <c r="AC324" i="1"/>
  <c r="AB324" i="1"/>
  <c r="AA324" i="1"/>
  <c r="Z324" i="1"/>
  <c r="Y324" i="1"/>
  <c r="X324" i="1"/>
  <c r="W324" i="1"/>
  <c r="V324" i="1"/>
  <c r="U324" i="1"/>
  <c r="T324" i="1"/>
  <c r="S324" i="1"/>
  <c r="R324" i="1"/>
  <c r="Q324" i="1"/>
  <c r="P324" i="1"/>
  <c r="O324" i="1"/>
  <c r="N324" i="1"/>
  <c r="M324" i="1"/>
  <c r="L324" i="1"/>
  <c r="K324" i="1"/>
  <c r="J324" i="1"/>
  <c r="I324" i="1"/>
  <c r="H324" i="1"/>
  <c r="G324" i="1"/>
  <c r="AF305" i="1"/>
  <c r="AE305" i="1"/>
  <c r="AD305" i="1"/>
  <c r="AC305" i="1"/>
  <c r="AB305" i="1"/>
  <c r="AA305" i="1"/>
  <c r="Z305" i="1"/>
  <c r="Y305" i="1"/>
  <c r="X305" i="1"/>
  <c r="W305" i="1"/>
  <c r="V305" i="1"/>
  <c r="U305" i="1"/>
  <c r="T305" i="1"/>
  <c r="S305" i="1"/>
  <c r="R305" i="1"/>
  <c r="Q305" i="1"/>
  <c r="P305" i="1"/>
  <c r="O305" i="1"/>
  <c r="N305" i="1"/>
  <c r="M305" i="1"/>
  <c r="L305" i="1"/>
  <c r="K305" i="1"/>
  <c r="AF301" i="1"/>
  <c r="AE301" i="1"/>
  <c r="AD301" i="1"/>
  <c r="AC301" i="1"/>
  <c r="AB301" i="1"/>
  <c r="AA301" i="1"/>
  <c r="Z301" i="1"/>
  <c r="Y301" i="1"/>
  <c r="X301" i="1"/>
  <c r="W301" i="1"/>
  <c r="V301" i="1"/>
  <c r="U301" i="1"/>
  <c r="T301" i="1"/>
  <c r="S301" i="1"/>
  <c r="R301" i="1"/>
  <c r="Q301" i="1"/>
  <c r="P301" i="1"/>
  <c r="O301" i="1"/>
  <c r="N301" i="1"/>
  <c r="M301" i="1"/>
  <c r="L301" i="1"/>
  <c r="K301" i="1"/>
  <c r="J301" i="1"/>
  <c r="I301" i="1"/>
  <c r="H301" i="1"/>
  <c r="G301" i="1"/>
  <c r="F113" i="1"/>
  <c r="E113" i="1"/>
  <c r="F112" i="1"/>
  <c r="E112" i="1"/>
  <c r="F110" i="1"/>
  <c r="E110" i="1"/>
  <c r="F109" i="1"/>
  <c r="E109" i="1"/>
  <c r="S257" i="1" l="1"/>
  <c r="L419" i="1"/>
  <c r="P419" i="1"/>
  <c r="T419" i="1"/>
  <c r="W257" i="1"/>
  <c r="W258" i="1"/>
  <c r="M419" i="1"/>
  <c r="Q419" i="1"/>
  <c r="Z257" i="1"/>
  <c r="AF257" i="1"/>
  <c r="R257" i="1"/>
  <c r="O419" i="1"/>
  <c r="S419" i="1"/>
  <c r="W419" i="1"/>
  <c r="AA419" i="1"/>
  <c r="AE419" i="1"/>
  <c r="AC248" i="1"/>
  <c r="N420" i="1"/>
  <c r="R420" i="1"/>
  <c r="V420" i="1"/>
  <c r="Z420" i="1"/>
  <c r="AD420" i="1"/>
  <c r="AB257" i="1"/>
  <c r="AE249" i="1"/>
  <c r="X419" i="1"/>
  <c r="AB419" i="1"/>
  <c r="AF419" i="1"/>
  <c r="O420" i="1"/>
  <c r="S420" i="1"/>
  <c r="W420" i="1"/>
  <c r="AA420" i="1"/>
  <c r="AE420" i="1"/>
  <c r="G419" i="1"/>
  <c r="U248" i="1"/>
  <c r="AD248" i="1"/>
  <c r="Y249" i="1"/>
  <c r="X249" i="1"/>
  <c r="U419" i="1"/>
  <c r="V258" i="1"/>
  <c r="V255" i="1"/>
  <c r="V254" i="1"/>
  <c r="R255" i="1"/>
  <c r="AA248" i="1"/>
  <c r="V257" i="1"/>
  <c r="X248" i="1"/>
  <c r="T249" i="1"/>
  <c r="R254" i="1"/>
  <c r="Y419" i="1"/>
  <c r="AC419" i="1"/>
  <c r="U249" i="1"/>
  <c r="AD249" i="1"/>
  <c r="AD258" i="1" s="1"/>
  <c r="AB255" i="1"/>
  <c r="AB254" i="1"/>
  <c r="AB258" i="1"/>
  <c r="S255" i="1"/>
  <c r="S258" i="1"/>
  <c r="S254" i="1"/>
  <c r="T248" i="1"/>
  <c r="Z258" i="1"/>
  <c r="Z254" i="1"/>
  <c r="Z255" i="1"/>
  <c r="R258" i="1"/>
  <c r="Y248" i="1"/>
  <c r="AC249" i="1"/>
  <c r="AA249" i="1"/>
  <c r="AF254" i="1"/>
  <c r="AF255" i="1"/>
  <c r="AF258" i="1"/>
  <c r="AE248" i="1"/>
  <c r="L420" i="1"/>
  <c r="L496" i="1" s="1"/>
  <c r="P420" i="1"/>
  <c r="P497" i="1" s="1"/>
  <c r="T420" i="1"/>
  <c r="T497" i="1" s="1"/>
  <c r="X420" i="1"/>
  <c r="AB420" i="1"/>
  <c r="AF420" i="1"/>
  <c r="N419" i="1"/>
  <c r="R419" i="1"/>
  <c r="V419" i="1"/>
  <c r="Z419" i="1"/>
  <c r="AD419" i="1"/>
  <c r="M420" i="1"/>
  <c r="M496" i="1" s="1"/>
  <c r="Q420" i="1"/>
  <c r="U420" i="1"/>
  <c r="Y420" i="1"/>
  <c r="AC420" i="1"/>
  <c r="H420" i="1"/>
  <c r="K416" i="1"/>
  <c r="I413" i="1"/>
  <c r="K415" i="1"/>
  <c r="J418" i="1"/>
  <c r="H414" i="1"/>
  <c r="H419" i="1" s="1"/>
  <c r="I414" i="1"/>
  <c r="K412" i="1"/>
  <c r="K419" i="1" s="1"/>
  <c r="J413" i="1"/>
  <c r="J414" i="1"/>
  <c r="I415" i="1"/>
  <c r="J412" i="1"/>
  <c r="I412" i="1"/>
  <c r="J415" i="1"/>
  <c r="I416" i="1"/>
  <c r="G420" i="1"/>
  <c r="G421" i="1"/>
  <c r="D483" i="1" s="1"/>
  <c r="G418" i="1"/>
  <c r="AB411" i="1"/>
  <c r="S396" i="1"/>
  <c r="W396" i="1"/>
  <c r="P395" i="1"/>
  <c r="AF411" i="1"/>
  <c r="X421" i="1"/>
  <c r="X395" i="1"/>
  <c r="S411" i="1"/>
  <c r="W395" i="1"/>
  <c r="R396" i="1"/>
  <c r="V396" i="1"/>
  <c r="P397" i="1"/>
  <c r="T397" i="1"/>
  <c r="T411" i="1"/>
  <c r="Q421" i="1"/>
  <c r="U397" i="1"/>
  <c r="AC397" i="1"/>
  <c r="W421" i="1"/>
  <c r="AE421" i="1"/>
  <c r="Q395" i="1"/>
  <c r="AA395" i="1"/>
  <c r="Q397" i="1"/>
  <c r="Y397" i="1"/>
  <c r="Y421" i="1"/>
  <c r="O396" i="1"/>
  <c r="M397" i="1"/>
  <c r="M411" i="1"/>
  <c r="N396" i="1"/>
  <c r="L397" i="1"/>
  <c r="L411" i="1"/>
  <c r="U421" i="1"/>
  <c r="AC421" i="1"/>
  <c r="P421" i="1"/>
  <c r="N411" i="1"/>
  <c r="N395" i="1"/>
  <c r="R411" i="1"/>
  <c r="R395" i="1"/>
  <c r="V411" i="1"/>
  <c r="V395" i="1"/>
  <c r="Z411" i="1"/>
  <c r="Z395" i="1"/>
  <c r="AD411" i="1"/>
  <c r="AD395" i="1"/>
  <c r="AA421" i="1"/>
  <c r="L396" i="1"/>
  <c r="P396" i="1"/>
  <c r="T396" i="1"/>
  <c r="X396" i="1"/>
  <c r="N397" i="1"/>
  <c r="R397" i="1"/>
  <c r="V397" i="1"/>
  <c r="Z397" i="1"/>
  <c r="AD397" i="1"/>
  <c r="AC395" i="1"/>
  <c r="O411" i="1"/>
  <c r="Y395" i="1"/>
  <c r="AE395" i="1"/>
  <c r="X397" i="1"/>
  <c r="AB397" i="1"/>
  <c r="AF397" i="1"/>
  <c r="U395" i="1"/>
  <c r="E124" i="1"/>
  <c r="E128" i="1" s="1"/>
  <c r="M396" i="1"/>
  <c r="Q396" i="1"/>
  <c r="U396" i="1"/>
  <c r="O397" i="1"/>
  <c r="S397" i="1"/>
  <c r="W397" i="1"/>
  <c r="AA397" i="1"/>
  <c r="AE397" i="1"/>
  <c r="J327" i="1"/>
  <c r="J398" i="1" s="1"/>
  <c r="N327" i="1"/>
  <c r="Z327" i="1"/>
  <c r="R327" i="1"/>
  <c r="V327" i="1"/>
  <c r="AD327" i="1"/>
  <c r="K327" i="1"/>
  <c r="K398" i="1" s="1"/>
  <c r="O327" i="1"/>
  <c r="S327" i="1"/>
  <c r="W327" i="1"/>
  <c r="AA327" i="1"/>
  <c r="AA398" i="1" s="1"/>
  <c r="AE327" i="1"/>
  <c r="I327" i="1"/>
  <c r="I398" i="1" s="1"/>
  <c r="M327" i="1"/>
  <c r="Q327" i="1"/>
  <c r="U327" i="1"/>
  <c r="Y327" i="1"/>
  <c r="AC327" i="1"/>
  <c r="H327" i="1"/>
  <c r="H398" i="1" s="1"/>
  <c r="L327" i="1"/>
  <c r="P327" i="1"/>
  <c r="T327" i="1"/>
  <c r="X327" i="1"/>
  <c r="AB327" i="1"/>
  <c r="AF327" i="1"/>
  <c r="G327" i="1"/>
  <c r="G398" i="1" s="1"/>
  <c r="F124" i="1"/>
  <c r="F128" i="1" s="1"/>
  <c r="W80" i="1" s="1"/>
  <c r="E125" i="1"/>
  <c r="E129" i="1" s="1"/>
  <c r="F125" i="1"/>
  <c r="F129" i="1" s="1"/>
  <c r="Q496" i="1" l="1"/>
  <c r="L499" i="1"/>
  <c r="V497" i="1"/>
  <c r="V496" i="1"/>
  <c r="U496" i="1"/>
  <c r="U497" i="1"/>
  <c r="AB496" i="1"/>
  <c r="AB497" i="1"/>
  <c r="W497" i="1"/>
  <c r="W496" i="1"/>
  <c r="M497" i="1"/>
  <c r="P496" i="1"/>
  <c r="R496" i="1"/>
  <c r="R497" i="1"/>
  <c r="AC496" i="1"/>
  <c r="AC497" i="1"/>
  <c r="X497" i="1"/>
  <c r="X496" i="1"/>
  <c r="S497" i="1"/>
  <c r="S496" i="1"/>
  <c r="AD496" i="1"/>
  <c r="AD497" i="1"/>
  <c r="N497" i="1"/>
  <c r="N496" i="1"/>
  <c r="Y496" i="1"/>
  <c r="Y497" i="1"/>
  <c r="AE497" i="1"/>
  <c r="AE496" i="1"/>
  <c r="O497" i="1"/>
  <c r="O496" i="1"/>
  <c r="Q497" i="1"/>
  <c r="T496" i="1"/>
  <c r="L497" i="1"/>
  <c r="L506" i="1" s="1"/>
  <c r="Z496" i="1"/>
  <c r="Z497" i="1"/>
  <c r="AF497" i="1"/>
  <c r="AF496" i="1"/>
  <c r="AA497" i="1"/>
  <c r="AA496" i="1"/>
  <c r="E484" i="1"/>
  <c r="Y257" i="1"/>
  <c r="AC257" i="1"/>
  <c r="E483" i="1"/>
  <c r="U257" i="1"/>
  <c r="K420" i="1"/>
  <c r="E487" i="1" s="1"/>
  <c r="U255" i="1"/>
  <c r="X257" i="1"/>
  <c r="U258" i="1"/>
  <c r="AD257" i="1"/>
  <c r="T257" i="1"/>
  <c r="AA257" i="1"/>
  <c r="AE258" i="1"/>
  <c r="AE255" i="1"/>
  <c r="AE254" i="1"/>
  <c r="T258" i="1"/>
  <c r="T255" i="1"/>
  <c r="T254" i="1"/>
  <c r="AA254" i="1"/>
  <c r="AA258" i="1"/>
  <c r="AA255" i="1"/>
  <c r="AC258" i="1"/>
  <c r="X258" i="1"/>
  <c r="X255" i="1"/>
  <c r="X254" i="1"/>
  <c r="AC254" i="1"/>
  <c r="AD254" i="1"/>
  <c r="Y258" i="1"/>
  <c r="Y255" i="1"/>
  <c r="Y254" i="1"/>
  <c r="U254" i="1"/>
  <c r="AE257" i="1"/>
  <c r="AC255" i="1"/>
  <c r="AD255" i="1"/>
  <c r="AF421" i="1"/>
  <c r="AF418" i="1"/>
  <c r="AB421" i="1"/>
  <c r="AB418" i="1"/>
  <c r="Z421" i="1"/>
  <c r="Z418" i="1"/>
  <c r="R421" i="1"/>
  <c r="R418" i="1"/>
  <c r="S421" i="1"/>
  <c r="S418" i="1"/>
  <c r="O421" i="1"/>
  <c r="O418" i="1"/>
  <c r="M421" i="1"/>
  <c r="M418" i="1"/>
  <c r="AD421" i="1"/>
  <c r="AD418" i="1"/>
  <c r="V421" i="1"/>
  <c r="V418" i="1"/>
  <c r="N421" i="1"/>
  <c r="N418" i="1"/>
  <c r="L421" i="1"/>
  <c r="D487" i="1" s="1"/>
  <c r="L418" i="1"/>
  <c r="T421" i="1"/>
  <c r="T418" i="1"/>
  <c r="K421" i="1"/>
  <c r="D486" i="1" s="1"/>
  <c r="J420" i="1"/>
  <c r="J419" i="1"/>
  <c r="I420" i="1"/>
  <c r="I419" i="1"/>
  <c r="I411" i="1"/>
  <c r="H411" i="1"/>
  <c r="J421" i="1"/>
  <c r="D439" i="1"/>
  <c r="D441" i="1"/>
  <c r="D440" i="1"/>
  <c r="O398" i="1"/>
  <c r="S398" i="1"/>
  <c r="Z398" i="1"/>
  <c r="W398" i="1"/>
  <c r="Q398" i="1"/>
  <c r="D435" i="1"/>
  <c r="F435" i="1" s="1"/>
  <c r="T398" i="1"/>
  <c r="AC398" i="1"/>
  <c r="M398" i="1"/>
  <c r="X398" i="1"/>
  <c r="V398" i="1"/>
  <c r="P398" i="1"/>
  <c r="AD398" i="1"/>
  <c r="N398" i="1"/>
  <c r="AF398" i="1"/>
  <c r="Y398" i="1"/>
  <c r="AB398" i="1"/>
  <c r="L398" i="1"/>
  <c r="U398" i="1"/>
  <c r="AE398" i="1"/>
  <c r="R398" i="1"/>
  <c r="AC80" i="1"/>
  <c r="AB80" i="1"/>
  <c r="AA80" i="1"/>
  <c r="X80" i="1"/>
  <c r="Z80" i="1"/>
  <c r="Y80" i="1"/>
  <c r="AE80" i="1"/>
  <c r="AF80" i="1"/>
  <c r="AD80" i="1"/>
  <c r="R80" i="1"/>
  <c r="S80" i="1"/>
  <c r="T80" i="1"/>
  <c r="U80" i="1"/>
  <c r="V80" i="1"/>
  <c r="AF81" i="1"/>
  <c r="AB81" i="1"/>
  <c r="X81" i="1"/>
  <c r="T81" i="1"/>
  <c r="AE81" i="1"/>
  <c r="AA81" i="1"/>
  <c r="W81" i="1"/>
  <c r="S81" i="1"/>
  <c r="AD81" i="1"/>
  <c r="Z81" i="1"/>
  <c r="V81" i="1"/>
  <c r="R81" i="1"/>
  <c r="AC81" i="1"/>
  <c r="Y81" i="1"/>
  <c r="U81" i="1"/>
  <c r="O78" i="1"/>
  <c r="N78" i="1"/>
  <c r="Q78" i="1"/>
  <c r="M78" i="1"/>
  <c r="P78" i="1"/>
  <c r="L78" i="1"/>
  <c r="Q77" i="1"/>
  <c r="M77" i="1"/>
  <c r="P77" i="1"/>
  <c r="L77" i="1"/>
  <c r="O77" i="1"/>
  <c r="N77" i="1"/>
  <c r="D434" i="1" l="1"/>
  <c r="F434" i="1" s="1"/>
  <c r="AA505" i="1"/>
  <c r="Y505" i="1"/>
  <c r="AD505" i="1"/>
  <c r="R505" i="1"/>
  <c r="U505" i="1"/>
  <c r="L502" i="1"/>
  <c r="V505" i="1"/>
  <c r="AF505" i="1"/>
  <c r="AC505" i="1"/>
  <c r="AA506" i="1"/>
  <c r="AA502" i="1"/>
  <c r="AA503" i="1"/>
  <c r="Z505" i="1"/>
  <c r="AE505" i="1"/>
  <c r="S505" i="1"/>
  <c r="AC503" i="1"/>
  <c r="AC506" i="1"/>
  <c r="AC502" i="1"/>
  <c r="K497" i="1"/>
  <c r="W505" i="1"/>
  <c r="U502" i="1"/>
  <c r="U503" i="1"/>
  <c r="U506" i="1"/>
  <c r="Z502" i="1"/>
  <c r="Z503" i="1"/>
  <c r="Z506" i="1"/>
  <c r="X502" i="1"/>
  <c r="X506" i="1"/>
  <c r="X503" i="1"/>
  <c r="AB505" i="1"/>
  <c r="V503" i="1"/>
  <c r="V506" i="1"/>
  <c r="V502" i="1"/>
  <c r="AF502" i="1"/>
  <c r="AF503" i="1"/>
  <c r="AF506" i="1"/>
  <c r="L505" i="1"/>
  <c r="L500" i="1"/>
  <c r="Y506" i="1"/>
  <c r="Y503" i="1"/>
  <c r="Y502" i="1"/>
  <c r="AD506" i="1"/>
  <c r="AD503" i="1"/>
  <c r="AD502" i="1"/>
  <c r="X505" i="1"/>
  <c r="R502" i="1"/>
  <c r="R503" i="1"/>
  <c r="R506" i="1"/>
  <c r="AB503" i="1"/>
  <c r="AB502" i="1"/>
  <c r="AB506" i="1"/>
  <c r="L503" i="1"/>
  <c r="J496" i="1"/>
  <c r="J497" i="1"/>
  <c r="T506" i="1"/>
  <c r="T502" i="1"/>
  <c r="T503" i="1"/>
  <c r="AE506" i="1"/>
  <c r="AE502" i="1"/>
  <c r="AE503" i="1"/>
  <c r="S503" i="1"/>
  <c r="S506" i="1"/>
  <c r="S502" i="1"/>
  <c r="K496" i="1"/>
  <c r="W502" i="1"/>
  <c r="W503" i="1"/>
  <c r="W506" i="1"/>
  <c r="T505" i="1"/>
  <c r="E486" i="1"/>
  <c r="E485" i="1"/>
  <c r="D433" i="1"/>
  <c r="F433" i="1" s="1"/>
  <c r="H421" i="1"/>
  <c r="D484" i="1" s="1"/>
  <c r="H418" i="1"/>
  <c r="I421" i="1"/>
  <c r="D485" i="1" s="1"/>
  <c r="I418" i="1"/>
  <c r="E439" i="1"/>
  <c r="E445" i="1" s="1"/>
  <c r="E441" i="1"/>
  <c r="E447" i="1" s="1"/>
  <c r="D447" i="1"/>
  <c r="E440" i="1"/>
  <c r="E446" i="1" s="1"/>
  <c r="D446" i="1"/>
  <c r="D442" i="1"/>
  <c r="D436" i="1" l="1"/>
  <c r="F436" i="1" s="1"/>
  <c r="D445" i="1"/>
  <c r="E442" i="1"/>
  <c r="E448" i="1" s="1"/>
  <c r="D448" i="1" l="1"/>
  <c r="AF138" i="1"/>
  <c r="AE138" i="1"/>
  <c r="AD138" i="1"/>
  <c r="AC138" i="1"/>
  <c r="AB138" i="1"/>
  <c r="AF137" i="1"/>
  <c r="AE137" i="1"/>
  <c r="AD137" i="1"/>
  <c r="AC137" i="1"/>
  <c r="AB137" i="1"/>
  <c r="AF135" i="1"/>
  <c r="AE135" i="1"/>
  <c r="AD135" i="1"/>
  <c r="AC135" i="1"/>
  <c r="AB135" i="1"/>
  <c r="AF134" i="1"/>
  <c r="AE134" i="1"/>
  <c r="AD134" i="1"/>
  <c r="AC134" i="1"/>
  <c r="AB134" i="1"/>
  <c r="AF132" i="1"/>
  <c r="AE132" i="1"/>
  <c r="AD132" i="1"/>
  <c r="AC132" i="1"/>
  <c r="AB132" i="1"/>
  <c r="U132" i="1"/>
  <c r="V132" i="1"/>
  <c r="U134" i="1"/>
  <c r="V134" i="1"/>
  <c r="U135" i="1"/>
  <c r="V135" i="1"/>
  <c r="U137" i="1"/>
  <c r="V137" i="1"/>
  <c r="U138" i="1"/>
  <c r="V138" i="1"/>
  <c r="P132" i="1"/>
  <c r="Q132" i="1"/>
  <c r="P137" i="1"/>
  <c r="Q137" i="1"/>
  <c r="P138" i="1"/>
  <c r="Q138" i="1"/>
  <c r="Z132" i="1"/>
  <c r="AA132" i="1"/>
  <c r="Z134" i="1"/>
  <c r="AA134" i="1"/>
  <c r="Z135" i="1"/>
  <c r="AA135" i="1"/>
  <c r="Z137" i="1"/>
  <c r="AA137" i="1"/>
  <c r="Z138" i="1"/>
  <c r="AA138" i="1"/>
  <c r="Y138" i="1"/>
  <c r="X138" i="1"/>
  <c r="W138" i="1"/>
  <c r="T138" i="1"/>
  <c r="S138" i="1"/>
  <c r="R138" i="1"/>
  <c r="Y137" i="1"/>
  <c r="X137" i="1"/>
  <c r="W137" i="1"/>
  <c r="T137" i="1"/>
  <c r="S137" i="1"/>
  <c r="R137" i="1"/>
  <c r="Y135" i="1"/>
  <c r="X135" i="1"/>
  <c r="W135" i="1"/>
  <c r="T135" i="1"/>
  <c r="S135" i="1"/>
  <c r="Y134" i="1"/>
  <c r="X134" i="1"/>
  <c r="W134" i="1"/>
  <c r="T134" i="1"/>
  <c r="S134" i="1"/>
  <c r="O138" i="1"/>
  <c r="N138" i="1"/>
  <c r="M138" i="1"/>
  <c r="L138" i="1"/>
  <c r="O137" i="1"/>
  <c r="N137" i="1"/>
  <c r="M137" i="1"/>
  <c r="L137" i="1"/>
  <c r="M135" i="1"/>
  <c r="L135" i="1"/>
  <c r="M134" i="1"/>
  <c r="L134" i="1"/>
  <c r="Y132" i="1"/>
  <c r="X132" i="1"/>
  <c r="W132" i="1"/>
  <c r="T132" i="1"/>
  <c r="S132" i="1"/>
  <c r="R132" i="1"/>
  <c r="O132" i="1"/>
  <c r="N132" i="1"/>
  <c r="M132" i="1"/>
  <c r="L132" i="1"/>
  <c r="K132" i="1"/>
  <c r="J132" i="1"/>
  <c r="I132" i="1"/>
  <c r="H132" i="1"/>
  <c r="G132" i="1"/>
  <c r="AF22" i="1"/>
  <c r="AE22" i="1"/>
  <c r="AD22" i="1"/>
  <c r="AC22" i="1"/>
  <c r="AB22" i="1"/>
  <c r="AA22" i="1"/>
  <c r="Z22" i="1"/>
  <c r="Y22" i="1"/>
  <c r="X22" i="1"/>
  <c r="W22" i="1"/>
  <c r="V22" i="1"/>
  <c r="U22" i="1"/>
  <c r="T22" i="1"/>
  <c r="S22" i="1"/>
  <c r="R22" i="1"/>
  <c r="M22" i="1"/>
  <c r="R17" i="1"/>
  <c r="R23" i="1" s="1"/>
  <c r="Q16" i="1"/>
  <c r="P16" i="1"/>
  <c r="P22" i="1" s="1"/>
  <c r="O16" i="1"/>
  <c r="O22" i="1" s="1"/>
  <c r="N16" i="1"/>
  <c r="N22" i="1" s="1"/>
  <c r="AF23" i="1"/>
  <c r="AE23" i="1"/>
  <c r="AD23" i="1"/>
  <c r="AC23" i="1"/>
  <c r="AB23" i="1"/>
  <c r="AA23" i="1"/>
  <c r="Z23" i="1"/>
  <c r="Y23" i="1"/>
  <c r="X23" i="1"/>
  <c r="W23" i="1"/>
  <c r="V23" i="1"/>
  <c r="U23" i="1"/>
  <c r="T23" i="1"/>
  <c r="S23" i="1"/>
  <c r="Q23" i="1"/>
  <c r="P23" i="1"/>
  <c r="O23" i="1"/>
  <c r="N23" i="1"/>
  <c r="M23" i="1"/>
  <c r="L23" i="1"/>
  <c r="L22" i="1"/>
  <c r="Q38" i="1"/>
  <c r="P38" i="1"/>
  <c r="O38" i="1"/>
  <c r="N38" i="1"/>
  <c r="M38" i="1"/>
  <c r="L38" i="1"/>
  <c r="K38" i="1"/>
  <c r="J38" i="1"/>
  <c r="I38" i="1"/>
  <c r="I37" i="1"/>
  <c r="AE33" i="1"/>
  <c r="AF37" i="1" s="1"/>
  <c r="AD33" i="1"/>
  <c r="AC33" i="1"/>
  <c r="AB33" i="1"/>
  <c r="AB37" i="1" s="1"/>
  <c r="AE32" i="1"/>
  <c r="AF36" i="1" s="1"/>
  <c r="AD32" i="1"/>
  <c r="AC32" i="1"/>
  <c r="AB32" i="1"/>
  <c r="AB36" i="1" s="1"/>
  <c r="Z33" i="1"/>
  <c r="Y33" i="1"/>
  <c r="X33" i="1"/>
  <c r="W33" i="1"/>
  <c r="W37" i="1" s="1"/>
  <c r="Z32" i="1"/>
  <c r="AA36" i="1" s="1"/>
  <c r="Y32" i="1"/>
  <c r="X32" i="1"/>
  <c r="W32" i="1"/>
  <c r="W36" i="1" s="1"/>
  <c r="U33" i="1"/>
  <c r="T33" i="1"/>
  <c r="S33" i="1"/>
  <c r="R33" i="1"/>
  <c r="R37" i="1" s="1"/>
  <c r="U32" i="1"/>
  <c r="V36" i="1" s="1"/>
  <c r="T32" i="1"/>
  <c r="S32" i="1"/>
  <c r="R32" i="1"/>
  <c r="R36" i="1" s="1"/>
  <c r="AE34" i="1"/>
  <c r="AF38" i="1" s="1"/>
  <c r="AD34" i="1"/>
  <c r="AC34" i="1"/>
  <c r="AB34" i="1"/>
  <c r="AB38" i="1" s="1"/>
  <c r="Z34" i="1"/>
  <c r="Y34" i="1"/>
  <c r="X34" i="1"/>
  <c r="W34" i="1"/>
  <c r="W38" i="1" s="1"/>
  <c r="H38" i="1"/>
  <c r="H37" i="1"/>
  <c r="U34" i="1"/>
  <c r="V38" i="1" s="1"/>
  <c r="T34" i="1"/>
  <c r="S34" i="1"/>
  <c r="R34" i="1"/>
  <c r="R38" i="1" s="1"/>
  <c r="P33" i="1"/>
  <c r="Q37" i="1" s="1"/>
  <c r="O33" i="1"/>
  <c r="N33" i="1"/>
  <c r="M33" i="1"/>
  <c r="M37" i="1" s="1"/>
  <c r="K33" i="1"/>
  <c r="L37" i="1" s="1"/>
  <c r="J33" i="1"/>
  <c r="P32" i="1"/>
  <c r="O32" i="1"/>
  <c r="N32" i="1"/>
  <c r="M32" i="1"/>
  <c r="M36" i="1" s="1"/>
  <c r="AE30" i="1"/>
  <c r="AD30" i="1"/>
  <c r="AC30" i="1"/>
  <c r="AB30" i="1"/>
  <c r="Z30" i="1"/>
  <c r="Y30" i="1"/>
  <c r="X30" i="1"/>
  <c r="W30" i="1"/>
  <c r="AA14" i="1"/>
  <c r="AB14" i="1"/>
  <c r="AC14" i="1"/>
  <c r="AD14" i="1"/>
  <c r="AE14" i="1"/>
  <c r="AF14" i="1"/>
  <c r="Z14" i="1"/>
  <c r="Y14" i="1"/>
  <c r="X14" i="1"/>
  <c r="W14" i="1"/>
  <c r="V14" i="1"/>
  <c r="U14" i="1"/>
  <c r="T14" i="1"/>
  <c r="S14" i="1"/>
  <c r="R14" i="1"/>
  <c r="Q14" i="1"/>
  <c r="P14" i="1"/>
  <c r="O14" i="1"/>
  <c r="N14" i="1"/>
  <c r="M14" i="1"/>
  <c r="L14" i="1"/>
  <c r="K14" i="1"/>
  <c r="J14" i="1"/>
  <c r="I14" i="1"/>
  <c r="H14" i="1"/>
  <c r="G14" i="1"/>
  <c r="Q22" i="1" l="1"/>
  <c r="Q134" i="1"/>
  <c r="AA140" i="1"/>
  <c r="V140" i="1"/>
  <c r="V141" i="1"/>
  <c r="X141" i="1"/>
  <c r="Y141" i="1"/>
  <c r="T141" i="1"/>
  <c r="W141" i="1"/>
  <c r="Z141" i="1"/>
  <c r="U140" i="1"/>
  <c r="M140" i="1"/>
  <c r="U141" i="1"/>
  <c r="Z140" i="1"/>
  <c r="S141" i="1"/>
  <c r="S140" i="1"/>
  <c r="Y140" i="1"/>
  <c r="L141" i="1"/>
  <c r="L144" i="1" s="1"/>
  <c r="K37" i="1"/>
  <c r="U38" i="1"/>
  <c r="Q135" i="1"/>
  <c r="AC140" i="1"/>
  <c r="AB141" i="1"/>
  <c r="AF141" i="1"/>
  <c r="T140" i="1"/>
  <c r="M141" i="1"/>
  <c r="W140" i="1"/>
  <c r="AD140" i="1"/>
  <c r="AC141" i="1"/>
  <c r="L140" i="1"/>
  <c r="R134" i="1"/>
  <c r="X140" i="1"/>
  <c r="V146" i="1"/>
  <c r="V149" i="1"/>
  <c r="AA141" i="1"/>
  <c r="AA149" i="1" s="1"/>
  <c r="P135" i="1"/>
  <c r="N21" i="1"/>
  <c r="O134" i="1"/>
  <c r="O135" i="1"/>
  <c r="P134" i="1"/>
  <c r="AB140" i="1"/>
  <c r="AF140" i="1"/>
  <c r="AE141" i="1"/>
  <c r="M21" i="1"/>
  <c r="S21" i="1"/>
  <c r="W21" i="1"/>
  <c r="AA21" i="1"/>
  <c r="AE21" i="1"/>
  <c r="N134" i="1"/>
  <c r="N135" i="1"/>
  <c r="R135" i="1"/>
  <c r="V147" i="1"/>
  <c r="AE140" i="1"/>
  <c r="AD141" i="1"/>
  <c r="V150" i="1"/>
  <c r="O36" i="1"/>
  <c r="Q21" i="1"/>
  <c r="V21" i="1"/>
  <c r="Z21" i="1"/>
  <c r="AD21" i="1"/>
  <c r="U21" i="1"/>
  <c r="Y21" i="1"/>
  <c r="AC21" i="1"/>
  <c r="O21" i="1"/>
  <c r="P36" i="1"/>
  <c r="N37" i="1"/>
  <c r="S38" i="1"/>
  <c r="R21" i="1"/>
  <c r="M39" i="1"/>
  <c r="O37" i="1"/>
  <c r="T38" i="1"/>
  <c r="Y38" i="1"/>
  <c r="Y36" i="1"/>
  <c r="Y37" i="1"/>
  <c r="J37" i="1"/>
  <c r="N36" i="1"/>
  <c r="L21" i="1"/>
  <c r="P21" i="1"/>
  <c r="T21" i="1"/>
  <c r="X21" i="1"/>
  <c r="AB21" i="1"/>
  <c r="AF21" i="1"/>
  <c r="R39" i="1"/>
  <c r="W39" i="1"/>
  <c r="AB39" i="1"/>
  <c r="Q36" i="1"/>
  <c r="Q39" i="1" s="1"/>
  <c r="P37" i="1"/>
  <c r="X38" i="1"/>
  <c r="Z37" i="1"/>
  <c r="AD38" i="1"/>
  <c r="AD36" i="1"/>
  <c r="AD37" i="1"/>
  <c r="Z38" i="1"/>
  <c r="U37" i="1"/>
  <c r="AC38" i="1"/>
  <c r="AA37" i="1"/>
  <c r="Z36" i="1"/>
  <c r="V37" i="1"/>
  <c r="V39" i="1" s="1"/>
  <c r="S36" i="1"/>
  <c r="S37" i="1"/>
  <c r="X36" i="1"/>
  <c r="X37" i="1"/>
  <c r="U36" i="1"/>
  <c r="AA38" i="1"/>
  <c r="AE38" i="1"/>
  <c r="T36" i="1"/>
  <c r="T37" i="1"/>
  <c r="AE36" i="1"/>
  <c r="AE37" i="1"/>
  <c r="AF39" i="1"/>
  <c r="AC36" i="1"/>
  <c r="AC37" i="1"/>
  <c r="L563" i="3"/>
  <c r="L565" i="3"/>
  <c r="O70" i="3"/>
  <c r="O69" i="3"/>
  <c r="O71" i="3"/>
  <c r="W149" i="1" l="1"/>
  <c r="Z149" i="1"/>
  <c r="Y150" i="1"/>
  <c r="R140" i="1"/>
  <c r="N140" i="1"/>
  <c r="N143" i="1" s="1"/>
  <c r="T150" i="1"/>
  <c r="Q141" i="1"/>
  <c r="R141" i="1"/>
  <c r="O141" i="1"/>
  <c r="N141" i="1"/>
  <c r="N144" i="1" s="1"/>
  <c r="O140" i="1"/>
  <c r="Q140" i="1"/>
  <c r="P140" i="1"/>
  <c r="P141" i="1"/>
  <c r="X147" i="1"/>
  <c r="M147" i="1"/>
  <c r="U149" i="1"/>
  <c r="U146" i="1"/>
  <c r="U150" i="1"/>
  <c r="Z146" i="1"/>
  <c r="U147" i="1"/>
  <c r="Z150" i="1"/>
  <c r="Z147" i="1"/>
  <c r="AF149" i="1"/>
  <c r="S149" i="1"/>
  <c r="Y149" i="1"/>
  <c r="S147" i="1"/>
  <c r="AE146" i="1"/>
  <c r="S150" i="1"/>
  <c r="Y146" i="1"/>
  <c r="Y147" i="1"/>
  <c r="L146" i="1"/>
  <c r="AD150" i="1"/>
  <c r="X149" i="1"/>
  <c r="AC149" i="1"/>
  <c r="S146" i="1"/>
  <c r="AC146" i="1"/>
  <c r="W146" i="1"/>
  <c r="L149" i="1"/>
  <c r="M144" i="1"/>
  <c r="AA150" i="1"/>
  <c r="AD147" i="1"/>
  <c r="L150" i="1"/>
  <c r="AF147" i="1"/>
  <c r="L143" i="1"/>
  <c r="AF150" i="1"/>
  <c r="M143" i="1"/>
  <c r="L147" i="1"/>
  <c r="AA146" i="1"/>
  <c r="AF146" i="1"/>
  <c r="AD149" i="1"/>
  <c r="AA147" i="1"/>
  <c r="AB146" i="1"/>
  <c r="T146" i="1"/>
  <c r="M149" i="1"/>
  <c r="X150" i="1"/>
  <c r="W150" i="1"/>
  <c r="W147" i="1"/>
  <c r="M146" i="1"/>
  <c r="M150" i="1"/>
  <c r="AC147" i="1"/>
  <c r="T149" i="1"/>
  <c r="O39" i="1"/>
  <c r="X146" i="1"/>
  <c r="AB150" i="1"/>
  <c r="AC150" i="1"/>
  <c r="AD146" i="1"/>
  <c r="AE150" i="1"/>
  <c r="AB147" i="1"/>
  <c r="T147" i="1"/>
  <c r="AB149" i="1"/>
  <c r="Z39" i="1"/>
  <c r="AE147" i="1"/>
  <c r="AE149" i="1"/>
  <c r="Y39" i="1"/>
  <c r="N39" i="1"/>
  <c r="P39" i="1"/>
  <c r="AD39" i="1"/>
  <c r="U39" i="1"/>
  <c r="X39" i="1"/>
  <c r="AA39" i="1"/>
  <c r="AE39" i="1"/>
  <c r="T39" i="1"/>
  <c r="S39" i="1"/>
  <c r="AC39" i="1"/>
  <c r="K563" i="3"/>
  <c r="K562" i="3"/>
  <c r="Z560" i="3"/>
  <c r="Y560" i="3"/>
  <c r="X560" i="3"/>
  <c r="W560" i="3"/>
  <c r="V560" i="3"/>
  <c r="U560" i="3"/>
  <c r="T560" i="3"/>
  <c r="S560" i="3"/>
  <c r="R560" i="3"/>
  <c r="Q560" i="3"/>
  <c r="P560" i="3"/>
  <c r="O560" i="3"/>
  <c r="N560" i="3"/>
  <c r="M560" i="3"/>
  <c r="L560" i="3"/>
  <c r="K560" i="3"/>
  <c r="J560" i="3"/>
  <c r="I560" i="3"/>
  <c r="H560" i="3"/>
  <c r="G560" i="3"/>
  <c r="Z552" i="3"/>
  <c r="Y552" i="3"/>
  <c r="X552" i="3"/>
  <c r="W552" i="3"/>
  <c r="V552" i="3"/>
  <c r="U552" i="3"/>
  <c r="T552" i="3"/>
  <c r="S552" i="3"/>
  <c r="R552" i="3"/>
  <c r="Q552" i="3"/>
  <c r="P552" i="3"/>
  <c r="O552" i="3"/>
  <c r="N552" i="3"/>
  <c r="M552" i="3"/>
  <c r="L552" i="3"/>
  <c r="K552" i="3"/>
  <c r="J552" i="3"/>
  <c r="I552" i="3"/>
  <c r="H552" i="3"/>
  <c r="G552" i="3"/>
  <c r="F537" i="3"/>
  <c r="F541" i="3" s="1"/>
  <c r="E537" i="3"/>
  <c r="E541" i="3" s="1"/>
  <c r="D537" i="3"/>
  <c r="D541" i="3" s="1"/>
  <c r="F501" i="3"/>
  <c r="E501" i="3"/>
  <c r="D501" i="3"/>
  <c r="F527" i="3"/>
  <c r="F531" i="3" s="1"/>
  <c r="E527" i="3"/>
  <c r="E531" i="3" s="1"/>
  <c r="D527" i="3"/>
  <c r="D531" i="3" s="1"/>
  <c r="Y468" i="3"/>
  <c r="Z469" i="3" s="1"/>
  <c r="Z563" i="3" s="1"/>
  <c r="X468" i="3"/>
  <c r="W468" i="3"/>
  <c r="V468" i="3"/>
  <c r="U468" i="3"/>
  <c r="T468" i="3"/>
  <c r="S468" i="3"/>
  <c r="R468" i="3"/>
  <c r="Q468" i="3"/>
  <c r="P468" i="3"/>
  <c r="O468" i="3"/>
  <c r="N468" i="3"/>
  <c r="M468" i="3"/>
  <c r="L468" i="3"/>
  <c r="L469" i="3" s="1"/>
  <c r="D505" i="3" s="1"/>
  <c r="Z467" i="3"/>
  <c r="Y467" i="3"/>
  <c r="X467" i="3"/>
  <c r="W467" i="3"/>
  <c r="V467" i="3"/>
  <c r="U467" i="3"/>
  <c r="T467" i="3"/>
  <c r="S467" i="3"/>
  <c r="R467" i="3"/>
  <c r="Q467" i="3"/>
  <c r="P467" i="3"/>
  <c r="O467" i="3"/>
  <c r="N467" i="3"/>
  <c r="M467" i="3"/>
  <c r="L467" i="3"/>
  <c r="K467" i="3"/>
  <c r="J467" i="3"/>
  <c r="I467" i="3"/>
  <c r="H467" i="3"/>
  <c r="G467" i="3"/>
  <c r="AF72" i="4"/>
  <c r="AE72" i="4"/>
  <c r="AD72" i="4"/>
  <c r="AC72" i="4"/>
  <c r="AB72" i="4"/>
  <c r="AA72" i="4"/>
  <c r="Z72" i="4"/>
  <c r="Y72" i="4"/>
  <c r="X72" i="4"/>
  <c r="W72" i="4"/>
  <c r="V72" i="4"/>
  <c r="U72" i="4"/>
  <c r="T72" i="4"/>
  <c r="S72" i="4"/>
  <c r="R72" i="4"/>
  <c r="Q72" i="4"/>
  <c r="P72" i="4"/>
  <c r="O72" i="4"/>
  <c r="N72" i="4"/>
  <c r="M72" i="4"/>
  <c r="L72" i="4"/>
  <c r="K72" i="4"/>
  <c r="J72" i="4"/>
  <c r="I72" i="4"/>
  <c r="H72" i="4"/>
  <c r="G72" i="4"/>
  <c r="Q57" i="4"/>
  <c r="G57" i="4"/>
  <c r="M58" i="4"/>
  <c r="N58" i="4" s="1"/>
  <c r="O58" i="4" s="1"/>
  <c r="P58" i="4" s="1"/>
  <c r="Q58" i="4" s="1"/>
  <c r="R58" i="4" s="1"/>
  <c r="S58" i="4" s="1"/>
  <c r="T58" i="4" s="1"/>
  <c r="U58" i="4" s="1"/>
  <c r="V58" i="4" s="1"/>
  <c r="W58" i="4" s="1"/>
  <c r="X58" i="4" s="1"/>
  <c r="Y58" i="4" s="1"/>
  <c r="Z58" i="4" s="1"/>
  <c r="AA58" i="4" s="1"/>
  <c r="AB58" i="4" s="1"/>
  <c r="AC58" i="4" s="1"/>
  <c r="AD58" i="4" s="1"/>
  <c r="AE58" i="4" s="1"/>
  <c r="AF58" i="4" s="1"/>
  <c r="M54" i="4"/>
  <c r="N54" i="4" s="1"/>
  <c r="R53" i="4"/>
  <c r="S53" i="4" s="1"/>
  <c r="T53" i="4" s="1"/>
  <c r="U53" i="4" s="1"/>
  <c r="V53" i="4" s="1"/>
  <c r="W53" i="4" s="1"/>
  <c r="X53" i="4" s="1"/>
  <c r="Y53" i="4" s="1"/>
  <c r="Z53" i="4" s="1"/>
  <c r="AA53" i="4" s="1"/>
  <c r="AB53" i="4" s="1"/>
  <c r="AC53" i="4" s="1"/>
  <c r="AD53" i="4" s="1"/>
  <c r="AE53" i="4" s="1"/>
  <c r="AF53" i="4" s="1"/>
  <c r="G54" i="4"/>
  <c r="P53" i="4"/>
  <c r="O53" i="4"/>
  <c r="N53" i="4"/>
  <c r="M53" i="4"/>
  <c r="L53" i="4"/>
  <c r="K53" i="4"/>
  <c r="K54" i="4" s="1"/>
  <c r="J53" i="4"/>
  <c r="J54" i="4" s="1"/>
  <c r="I53" i="4"/>
  <c r="I54" i="4" s="1"/>
  <c r="H53" i="4"/>
  <c r="H54" i="4" s="1"/>
  <c r="Q146" i="1" l="1"/>
  <c r="W143" i="1"/>
  <c r="N149" i="1"/>
  <c r="O149" i="1"/>
  <c r="AB143" i="1"/>
  <c r="AC143" i="1"/>
  <c r="Q147" i="1"/>
  <c r="Q150" i="1"/>
  <c r="P147" i="1"/>
  <c r="Q149" i="1"/>
  <c r="U143" i="1"/>
  <c r="N150" i="1"/>
  <c r="N147" i="1"/>
  <c r="AD143" i="1"/>
  <c r="Q144" i="1"/>
  <c r="P144" i="1"/>
  <c r="V143" i="1"/>
  <c r="X144" i="1"/>
  <c r="O143" i="1"/>
  <c r="T144" i="1"/>
  <c r="T143" i="1"/>
  <c r="O150" i="1"/>
  <c r="R149" i="1"/>
  <c r="V144" i="1"/>
  <c r="O147" i="1"/>
  <c r="Y144" i="1"/>
  <c r="Z143" i="1"/>
  <c r="AF144" i="1"/>
  <c r="R150" i="1"/>
  <c r="S143" i="1"/>
  <c r="P149" i="1"/>
  <c r="AE144" i="1"/>
  <c r="R143" i="1"/>
  <c r="Q143" i="1"/>
  <c r="W144" i="1"/>
  <c r="AA143" i="1"/>
  <c r="U144" i="1"/>
  <c r="S144" i="1"/>
  <c r="N146" i="1"/>
  <c r="AC144" i="1"/>
  <c r="R146" i="1"/>
  <c r="AE143" i="1"/>
  <c r="Y143" i="1"/>
  <c r="O146" i="1"/>
  <c r="O144" i="1"/>
  <c r="P150" i="1"/>
  <c r="P146" i="1"/>
  <c r="AF143" i="1"/>
  <c r="X143" i="1"/>
  <c r="AB144" i="1"/>
  <c r="AA144" i="1"/>
  <c r="P143" i="1"/>
  <c r="Z144" i="1"/>
  <c r="AD144" i="1"/>
  <c r="R144" i="1"/>
  <c r="R147" i="1"/>
  <c r="M57" i="4"/>
  <c r="H57" i="4"/>
  <c r="H58" i="4" s="1"/>
  <c r="O57" i="4"/>
  <c r="G58" i="4"/>
  <c r="S469" i="3"/>
  <c r="S563" i="3" s="1"/>
  <c r="Z562" i="3"/>
  <c r="Z572" i="3" s="1"/>
  <c r="E505" i="3"/>
  <c r="E540" i="3" s="1"/>
  <c r="D540" i="3"/>
  <c r="F505" i="3"/>
  <c r="F506" i="3" s="1"/>
  <c r="F513" i="3" s="1"/>
  <c r="F517" i="3" s="1"/>
  <c r="L562" i="3"/>
  <c r="L569" i="3"/>
  <c r="L566" i="3"/>
  <c r="D530" i="3"/>
  <c r="D506" i="3"/>
  <c r="D513" i="3" s="1"/>
  <c r="D517" i="3" s="1"/>
  <c r="E530" i="3"/>
  <c r="E506" i="3"/>
  <c r="E513" i="3" s="1"/>
  <c r="E517" i="3" s="1"/>
  <c r="N469" i="3"/>
  <c r="R469" i="3"/>
  <c r="P469" i="3"/>
  <c r="T469" i="3"/>
  <c r="X469" i="3"/>
  <c r="V469" i="3"/>
  <c r="W469" i="3"/>
  <c r="O469" i="3"/>
  <c r="M469" i="3"/>
  <c r="Q469" i="3"/>
  <c r="U469" i="3"/>
  <c r="Y469" i="3"/>
  <c r="P57" i="4"/>
  <c r="L57" i="4"/>
  <c r="I57" i="4"/>
  <c r="I58" i="4" s="1"/>
  <c r="R57" i="4"/>
  <c r="J57" i="4"/>
  <c r="J58" i="4" s="1"/>
  <c r="N57" i="4"/>
  <c r="K57" i="4"/>
  <c r="K58" i="4" s="1"/>
  <c r="O54" i="4"/>
  <c r="S562" i="3" l="1"/>
  <c r="S568" i="3" s="1"/>
  <c r="Z569" i="3"/>
  <c r="Z568" i="3"/>
  <c r="L568" i="3"/>
  <c r="L572" i="3"/>
  <c r="Z571" i="3"/>
  <c r="Q563" i="3"/>
  <c r="Q562" i="3"/>
  <c r="V563" i="3"/>
  <c r="V562" i="3"/>
  <c r="R562" i="3"/>
  <c r="R563" i="3"/>
  <c r="E518" i="3"/>
  <c r="E546" i="3" s="1"/>
  <c r="E545" i="3"/>
  <c r="M563" i="3"/>
  <c r="M562" i="3"/>
  <c r="X563" i="3"/>
  <c r="X562" i="3"/>
  <c r="N563" i="3"/>
  <c r="N562" i="3"/>
  <c r="L571" i="3"/>
  <c r="U563" i="3"/>
  <c r="U562" i="3"/>
  <c r="W563" i="3"/>
  <c r="W562" i="3"/>
  <c r="P563" i="3"/>
  <c r="P562" i="3"/>
  <c r="Y563" i="3"/>
  <c r="Y562" i="3"/>
  <c r="O563" i="3"/>
  <c r="O562" i="3"/>
  <c r="T563" i="3"/>
  <c r="T562" i="3"/>
  <c r="F518" i="3"/>
  <c r="F546" i="3" s="1"/>
  <c r="D518" i="3"/>
  <c r="D546" i="3" s="1"/>
  <c r="D545" i="3"/>
  <c r="F530" i="3"/>
  <c r="F540" i="3"/>
  <c r="F545" i="3" s="1"/>
  <c r="P54" i="4"/>
  <c r="S57" i="4"/>
  <c r="S571" i="3" l="1"/>
  <c r="S569" i="3"/>
  <c r="S572" i="3"/>
  <c r="X571" i="3"/>
  <c r="R571" i="3"/>
  <c r="O568" i="3"/>
  <c r="O572" i="3"/>
  <c r="O569" i="3"/>
  <c r="P568" i="3"/>
  <c r="P572" i="3"/>
  <c r="P569" i="3"/>
  <c r="U572" i="3"/>
  <c r="U568" i="3"/>
  <c r="U569" i="3"/>
  <c r="V572" i="3"/>
  <c r="V569" i="3"/>
  <c r="V568" i="3"/>
  <c r="O571" i="3"/>
  <c r="P571" i="3"/>
  <c r="U571" i="3"/>
  <c r="N568" i="3"/>
  <c r="N572" i="3"/>
  <c r="N569" i="3"/>
  <c r="M572" i="3"/>
  <c r="Z565" i="3"/>
  <c r="M569" i="3"/>
  <c r="S565" i="3"/>
  <c r="X565" i="3"/>
  <c r="M565" i="3"/>
  <c r="V565" i="3"/>
  <c r="Y565" i="3"/>
  <c r="N565" i="3"/>
  <c r="W565" i="3"/>
  <c r="Q565" i="3"/>
  <c r="T565" i="3"/>
  <c r="R565" i="3"/>
  <c r="M568" i="3"/>
  <c r="P565" i="3"/>
  <c r="U565" i="3"/>
  <c r="O565" i="3"/>
  <c r="V571" i="3"/>
  <c r="T568" i="3"/>
  <c r="T572" i="3"/>
  <c r="T569" i="3"/>
  <c r="Y572" i="3"/>
  <c r="Y569" i="3"/>
  <c r="Y568" i="3"/>
  <c r="W568" i="3"/>
  <c r="W569" i="3"/>
  <c r="W572" i="3"/>
  <c r="Z566" i="3"/>
  <c r="N571" i="3"/>
  <c r="M571" i="3"/>
  <c r="T566" i="3"/>
  <c r="Y566" i="3"/>
  <c r="N566" i="3"/>
  <c r="O566" i="3"/>
  <c r="X566" i="3"/>
  <c r="M566" i="3"/>
  <c r="R566" i="3"/>
  <c r="W566" i="3"/>
  <c r="S566" i="3"/>
  <c r="Q566" i="3"/>
  <c r="V566" i="3"/>
  <c r="P566" i="3"/>
  <c r="U566" i="3"/>
  <c r="Q572" i="3"/>
  <c r="Q569" i="3"/>
  <c r="Q568" i="3"/>
  <c r="T571" i="3"/>
  <c r="Y571" i="3"/>
  <c r="W571" i="3"/>
  <c r="X569" i="3"/>
  <c r="X568" i="3"/>
  <c r="X572" i="3"/>
  <c r="R572" i="3"/>
  <c r="R568" i="3"/>
  <c r="R569" i="3"/>
  <c r="Q571" i="3"/>
  <c r="Q54" i="4"/>
  <c r="T57" i="4"/>
  <c r="R54" i="4" l="1"/>
  <c r="U57" i="4"/>
  <c r="S54" i="4" l="1"/>
  <c r="V57" i="4"/>
  <c r="T54" i="4" l="1"/>
  <c r="W57" i="4"/>
  <c r="U54" i="4" l="1"/>
  <c r="X57" i="4"/>
  <c r="V54" i="4" l="1"/>
  <c r="Y57" i="4"/>
  <c r="W54" i="4" l="1"/>
  <c r="Z57" i="4"/>
  <c r="X54" i="4" l="1"/>
  <c r="AA57" i="4"/>
  <c r="AB57" i="4" s="1"/>
  <c r="AC57" i="4" s="1"/>
  <c r="AD57" i="4" s="1"/>
  <c r="AE57" i="4" s="1"/>
  <c r="AF57" i="4" s="1"/>
  <c r="Y54" i="4" l="1"/>
  <c r="Z54" i="4" l="1"/>
  <c r="AA54" i="4" l="1"/>
  <c r="AB54" i="4" l="1"/>
  <c r="AC54" i="4" l="1"/>
  <c r="AD54" i="4" l="1"/>
  <c r="AE54" i="4" l="1"/>
  <c r="AF54" i="4" l="1"/>
  <c r="AF49" i="4" l="1"/>
  <c r="AE49" i="4"/>
  <c r="AD49" i="4"/>
  <c r="AC49" i="4"/>
  <c r="AB49" i="4"/>
  <c r="AA49" i="4"/>
  <c r="Z49" i="4"/>
  <c r="Y49" i="4"/>
  <c r="X49" i="4"/>
  <c r="W49" i="4"/>
  <c r="V49" i="4"/>
  <c r="U49" i="4"/>
  <c r="T49" i="4"/>
  <c r="S49" i="4"/>
  <c r="R49" i="4"/>
  <c r="Q49" i="4"/>
  <c r="P49" i="4"/>
  <c r="O49" i="4"/>
  <c r="N49" i="4"/>
  <c r="M49" i="4"/>
  <c r="L49" i="4"/>
  <c r="K49" i="4"/>
  <c r="J49" i="4"/>
  <c r="I49" i="4"/>
  <c r="H49" i="4"/>
  <c r="G49" i="4"/>
  <c r="Q34" i="4"/>
  <c r="L34" i="4"/>
  <c r="G34" i="4"/>
  <c r="Q31" i="4"/>
  <c r="L31" i="4"/>
  <c r="G31" i="4"/>
  <c r="E46" i="4"/>
  <c r="AA31" i="4" s="1"/>
  <c r="E45" i="4"/>
  <c r="V34" i="4" s="1"/>
  <c r="AF29" i="4"/>
  <c r="AE29" i="4"/>
  <c r="AD29" i="4"/>
  <c r="AC29" i="4"/>
  <c r="AB29" i="4"/>
  <c r="AA29" i="4"/>
  <c r="Z29" i="4"/>
  <c r="Y29" i="4"/>
  <c r="X29" i="4"/>
  <c r="W29" i="4"/>
  <c r="V29" i="4"/>
  <c r="U29" i="4"/>
  <c r="T29" i="4"/>
  <c r="S29" i="4"/>
  <c r="R29" i="4"/>
  <c r="Q29" i="4"/>
  <c r="P29" i="4"/>
  <c r="O29" i="4"/>
  <c r="N29" i="4"/>
  <c r="M29" i="4"/>
  <c r="L29" i="4"/>
  <c r="K29" i="4"/>
  <c r="J29" i="4"/>
  <c r="I29" i="4"/>
  <c r="H29" i="4"/>
  <c r="G29" i="4"/>
  <c r="AE15" i="4"/>
  <c r="AD15" i="4"/>
  <c r="AC15" i="4"/>
  <c r="AB15" i="4"/>
  <c r="Z15" i="4"/>
  <c r="Z34" i="4" s="1"/>
  <c r="Y15" i="4"/>
  <c r="X15" i="4"/>
  <c r="W15" i="4"/>
  <c r="U15" i="4"/>
  <c r="T15" i="4"/>
  <c r="S15" i="4"/>
  <c r="R15" i="4"/>
  <c r="P15" i="4"/>
  <c r="O15" i="4"/>
  <c r="N15" i="4"/>
  <c r="N34" i="4" s="1"/>
  <c r="M15" i="4"/>
  <c r="M34" i="4" s="1"/>
  <c r="M35" i="4" s="1"/>
  <c r="K15" i="4"/>
  <c r="J15" i="4"/>
  <c r="J34" i="4" s="1"/>
  <c r="I15" i="4"/>
  <c r="I34" i="4" s="1"/>
  <c r="H15" i="4"/>
  <c r="AE14" i="4"/>
  <c r="AD14" i="4"/>
  <c r="AC14" i="4"/>
  <c r="AB14" i="4"/>
  <c r="Z14" i="4"/>
  <c r="Y14" i="4"/>
  <c r="X14" i="4"/>
  <c r="W14" i="4"/>
  <c r="U14" i="4"/>
  <c r="T14" i="4"/>
  <c r="S14" i="4"/>
  <c r="R14" i="4"/>
  <c r="P14" i="4"/>
  <c r="P31" i="4" s="1"/>
  <c r="O14" i="4"/>
  <c r="O31" i="4" s="1"/>
  <c r="N14" i="4"/>
  <c r="N31" i="4" s="1"/>
  <c r="M14" i="4"/>
  <c r="M31" i="4" s="1"/>
  <c r="M32" i="4" s="1"/>
  <c r="K14" i="4"/>
  <c r="K31" i="4" s="1"/>
  <c r="J14" i="4"/>
  <c r="I14" i="4"/>
  <c r="H14" i="4"/>
  <c r="AF12" i="4"/>
  <c r="AE12" i="4"/>
  <c r="AD12" i="4"/>
  <c r="AC12" i="4"/>
  <c r="AB12" i="4"/>
  <c r="AA12" i="4"/>
  <c r="Z12" i="4"/>
  <c r="Y12" i="4"/>
  <c r="X12" i="4"/>
  <c r="W12" i="4"/>
  <c r="V12" i="4"/>
  <c r="U12" i="4"/>
  <c r="T12" i="4"/>
  <c r="S12" i="4"/>
  <c r="R12" i="4"/>
  <c r="Q12" i="4"/>
  <c r="P12" i="4"/>
  <c r="O12" i="4"/>
  <c r="N12" i="4"/>
  <c r="M12" i="4"/>
  <c r="L12" i="4"/>
  <c r="K12" i="4"/>
  <c r="J12" i="4"/>
  <c r="I12" i="4"/>
  <c r="H12" i="4"/>
  <c r="G12" i="4"/>
  <c r="X31" i="4" l="1"/>
  <c r="X32" i="4" s="1"/>
  <c r="AC31" i="4"/>
  <c r="AC32" i="4" s="1"/>
  <c r="Y31" i="4"/>
  <c r="Y34" i="4"/>
  <c r="Y35" i="4" s="1"/>
  <c r="AD34" i="4"/>
  <c r="I31" i="4"/>
  <c r="I32" i="4" s="1"/>
  <c r="H31" i="4"/>
  <c r="H32" i="4" s="1"/>
  <c r="M74" i="4"/>
  <c r="M75" i="4"/>
  <c r="M78" i="4"/>
  <c r="M77" i="4"/>
  <c r="S31" i="4"/>
  <c r="S32" i="4" s="1"/>
  <c r="S34" i="4"/>
  <c r="S35" i="4" s="1"/>
  <c r="AC34" i="4"/>
  <c r="AC35" i="4" s="1"/>
  <c r="U31" i="4"/>
  <c r="U32" i="4" s="1"/>
  <c r="L35" i="4"/>
  <c r="U34" i="4"/>
  <c r="U35" i="4" s="1"/>
  <c r="AB31" i="4"/>
  <c r="AB32" i="4" s="1"/>
  <c r="AF31" i="4"/>
  <c r="AF32" i="4" s="1"/>
  <c r="Q35" i="4"/>
  <c r="I35" i="4"/>
  <c r="V31" i="4"/>
  <c r="V32" i="4" s="1"/>
  <c r="R34" i="4"/>
  <c r="R35" i="4" s="1"/>
  <c r="N35" i="4"/>
  <c r="K34" i="4"/>
  <c r="K35" i="4" s="1"/>
  <c r="O34" i="4"/>
  <c r="O35" i="4" s="1"/>
  <c r="W34" i="4"/>
  <c r="W35" i="4" s="1"/>
  <c r="AA34" i="4"/>
  <c r="AA35" i="4" s="1"/>
  <c r="AE34" i="4"/>
  <c r="AE35" i="4" s="1"/>
  <c r="J35" i="4"/>
  <c r="V35" i="4"/>
  <c r="Z35" i="4"/>
  <c r="AD35" i="4"/>
  <c r="T31" i="4"/>
  <c r="T32" i="4" s="1"/>
  <c r="AA32" i="4"/>
  <c r="J31" i="4"/>
  <c r="J32" i="4" s="1"/>
  <c r="R31" i="4"/>
  <c r="R32" i="4" s="1"/>
  <c r="Z31" i="4"/>
  <c r="Z32" i="4" s="1"/>
  <c r="AD31" i="4"/>
  <c r="AD32" i="4" s="1"/>
  <c r="H34" i="4"/>
  <c r="H35" i="4" s="1"/>
  <c r="P34" i="4"/>
  <c r="P35" i="4" s="1"/>
  <c r="T34" i="4"/>
  <c r="T35" i="4" s="1"/>
  <c r="X34" i="4"/>
  <c r="X35" i="4" s="1"/>
  <c r="AB34" i="4"/>
  <c r="AB35" i="4" s="1"/>
  <c r="AF34" i="4"/>
  <c r="AF35" i="4" s="1"/>
  <c r="O32" i="4"/>
  <c r="W31" i="4"/>
  <c r="W32" i="4" s="1"/>
  <c r="AE31" i="4"/>
  <c r="AE32" i="4" s="1"/>
  <c r="L32" i="4"/>
  <c r="Q32" i="4"/>
  <c r="Y32" i="4"/>
  <c r="N32" i="4"/>
  <c r="P32" i="4"/>
  <c r="K32" i="4"/>
  <c r="Z420" i="3"/>
  <c r="Y420" i="3"/>
  <c r="X420" i="3"/>
  <c r="W420" i="3"/>
  <c r="V420" i="3"/>
  <c r="U420" i="3"/>
  <c r="T420" i="3"/>
  <c r="S420" i="3"/>
  <c r="R420" i="3"/>
  <c r="Q420" i="3"/>
  <c r="P420" i="3"/>
  <c r="O420" i="3"/>
  <c r="N420" i="3"/>
  <c r="M420" i="3"/>
  <c r="Z419" i="3"/>
  <c r="Y419" i="3"/>
  <c r="X419" i="3"/>
  <c r="W419" i="3"/>
  <c r="V419" i="3"/>
  <c r="U419" i="3"/>
  <c r="T419" i="3"/>
  <c r="S419" i="3"/>
  <c r="R419" i="3"/>
  <c r="Q419" i="3"/>
  <c r="P419" i="3"/>
  <c r="O419" i="3"/>
  <c r="N419" i="3"/>
  <c r="M419" i="3"/>
  <c r="Z418" i="3"/>
  <c r="Y418" i="3"/>
  <c r="X418" i="3"/>
  <c r="W418" i="3"/>
  <c r="V418" i="3"/>
  <c r="U418" i="3"/>
  <c r="T418" i="3"/>
  <c r="S418" i="3"/>
  <c r="R418" i="3"/>
  <c r="Q418" i="3"/>
  <c r="P418" i="3"/>
  <c r="O418" i="3"/>
  <c r="N418" i="3"/>
  <c r="M418" i="3"/>
  <c r="Z417" i="3"/>
  <c r="Y417" i="3"/>
  <c r="X417" i="3"/>
  <c r="W417" i="3"/>
  <c r="V417" i="3"/>
  <c r="U417" i="3"/>
  <c r="T417" i="3"/>
  <c r="S417" i="3"/>
  <c r="R417" i="3"/>
  <c r="Q417" i="3"/>
  <c r="P417" i="3"/>
  <c r="O417" i="3"/>
  <c r="N417" i="3"/>
  <c r="M417" i="3"/>
  <c r="L420" i="3"/>
  <c r="L419" i="3"/>
  <c r="L418" i="3"/>
  <c r="L417" i="3"/>
  <c r="Z415" i="3"/>
  <c r="Y415" i="3"/>
  <c r="X415" i="3"/>
  <c r="W415" i="3"/>
  <c r="V415" i="3"/>
  <c r="U415" i="3"/>
  <c r="T415" i="3"/>
  <c r="S415" i="3"/>
  <c r="R415" i="3"/>
  <c r="Q415" i="3"/>
  <c r="P415" i="3"/>
  <c r="O415" i="3"/>
  <c r="N415" i="3"/>
  <c r="M415" i="3"/>
  <c r="L415" i="3"/>
  <c r="K415" i="3"/>
  <c r="J415" i="3"/>
  <c r="I415" i="3"/>
  <c r="H415" i="3"/>
  <c r="G415" i="3"/>
  <c r="Z385" i="3"/>
  <c r="Z422" i="3" s="1"/>
  <c r="Y385" i="3"/>
  <c r="Y422" i="3" s="1"/>
  <c r="X385" i="3"/>
  <c r="X423" i="3" s="1"/>
  <c r="W385" i="3"/>
  <c r="W423" i="3" s="1"/>
  <c r="V385" i="3"/>
  <c r="V422" i="3" s="1"/>
  <c r="U385" i="3"/>
  <c r="U422" i="3" s="1"/>
  <c r="T385" i="3"/>
  <c r="T423" i="3" s="1"/>
  <c r="S385" i="3"/>
  <c r="S423" i="3" s="1"/>
  <c r="R385" i="3"/>
  <c r="R422" i="3" s="1"/>
  <c r="Q385" i="3"/>
  <c r="Q422" i="3" s="1"/>
  <c r="P385" i="3"/>
  <c r="P423" i="3" s="1"/>
  <c r="O385" i="3"/>
  <c r="O423" i="3" s="1"/>
  <c r="N385" i="3"/>
  <c r="N422" i="3" s="1"/>
  <c r="M385" i="3"/>
  <c r="M422" i="3" s="1"/>
  <c r="L385" i="3"/>
  <c r="L423" i="3" s="1"/>
  <c r="Z395" i="3"/>
  <c r="Y395" i="3"/>
  <c r="X395" i="3"/>
  <c r="W395" i="3"/>
  <c r="V395" i="3"/>
  <c r="U395" i="3"/>
  <c r="T395" i="3"/>
  <c r="S395" i="3"/>
  <c r="R395" i="3"/>
  <c r="Q395" i="3"/>
  <c r="P395" i="3"/>
  <c r="O395" i="3"/>
  <c r="N395" i="3"/>
  <c r="M395" i="3"/>
  <c r="L395" i="3"/>
  <c r="K395" i="3"/>
  <c r="J395" i="3"/>
  <c r="I395" i="3"/>
  <c r="H395" i="3"/>
  <c r="G395" i="3"/>
  <c r="Z377" i="3"/>
  <c r="Y377" i="3"/>
  <c r="X377" i="3"/>
  <c r="W377" i="3"/>
  <c r="V377" i="3"/>
  <c r="U377" i="3"/>
  <c r="T377" i="3"/>
  <c r="S377" i="3"/>
  <c r="R377" i="3"/>
  <c r="Q377" i="3"/>
  <c r="P377" i="3"/>
  <c r="O377" i="3"/>
  <c r="N377" i="3"/>
  <c r="M377" i="3"/>
  <c r="L377" i="3"/>
  <c r="K377" i="3"/>
  <c r="J377" i="3"/>
  <c r="I377" i="3"/>
  <c r="H377" i="3"/>
  <c r="G377" i="3"/>
  <c r="Z334" i="3"/>
  <c r="Y334" i="3"/>
  <c r="X334" i="3"/>
  <c r="W334" i="3"/>
  <c r="V334" i="3"/>
  <c r="U334" i="3"/>
  <c r="T334" i="3"/>
  <c r="S334" i="3"/>
  <c r="R334" i="3"/>
  <c r="Q334" i="3"/>
  <c r="P334" i="3"/>
  <c r="O334" i="3"/>
  <c r="N334" i="3"/>
  <c r="M334" i="3"/>
  <c r="Z333" i="3"/>
  <c r="Y333" i="3"/>
  <c r="X333" i="3"/>
  <c r="W333" i="3"/>
  <c r="V333" i="3"/>
  <c r="U333" i="3"/>
  <c r="T333" i="3"/>
  <c r="S333" i="3"/>
  <c r="R333" i="3"/>
  <c r="Q333" i="3"/>
  <c r="P333" i="3"/>
  <c r="O333" i="3"/>
  <c r="N333" i="3"/>
  <c r="M333" i="3"/>
  <c r="Z332" i="3"/>
  <c r="Y332" i="3"/>
  <c r="X332" i="3"/>
  <c r="W332" i="3"/>
  <c r="V332" i="3"/>
  <c r="U332" i="3"/>
  <c r="T332" i="3"/>
  <c r="S332" i="3"/>
  <c r="R332" i="3"/>
  <c r="Q332" i="3"/>
  <c r="P332" i="3"/>
  <c r="O332" i="3"/>
  <c r="N332" i="3"/>
  <c r="M332" i="3"/>
  <c r="Z331" i="3"/>
  <c r="Y331" i="3"/>
  <c r="X331" i="3"/>
  <c r="W331" i="3"/>
  <c r="V331" i="3"/>
  <c r="U331" i="3"/>
  <c r="T331" i="3"/>
  <c r="S331" i="3"/>
  <c r="R331" i="3"/>
  <c r="Q331" i="3"/>
  <c r="P331" i="3"/>
  <c r="O331" i="3"/>
  <c r="N331" i="3"/>
  <c r="M331" i="3"/>
  <c r="L334" i="3"/>
  <c r="L339" i="3" s="1"/>
  <c r="L333" i="3"/>
  <c r="L332" i="3"/>
  <c r="L337" i="3" s="1"/>
  <c r="L331" i="3"/>
  <c r="Z329" i="3"/>
  <c r="Y329" i="3"/>
  <c r="X329" i="3"/>
  <c r="W329" i="3"/>
  <c r="V329" i="3"/>
  <c r="U329" i="3"/>
  <c r="T329" i="3"/>
  <c r="S329" i="3"/>
  <c r="R329" i="3"/>
  <c r="Q329" i="3"/>
  <c r="P329" i="3"/>
  <c r="O329" i="3"/>
  <c r="N329" i="3"/>
  <c r="M329" i="3"/>
  <c r="L329" i="3"/>
  <c r="K329" i="3"/>
  <c r="J329" i="3"/>
  <c r="I329" i="3"/>
  <c r="H329" i="3"/>
  <c r="G329" i="3"/>
  <c r="G319" i="3"/>
  <c r="H319" i="3"/>
  <c r="I319" i="3"/>
  <c r="J319" i="3"/>
  <c r="K319" i="3"/>
  <c r="L319" i="3"/>
  <c r="M319" i="3"/>
  <c r="N319" i="3"/>
  <c r="O319" i="3"/>
  <c r="P319" i="3"/>
  <c r="Q319" i="3"/>
  <c r="R319" i="3"/>
  <c r="S319" i="3"/>
  <c r="T319" i="3"/>
  <c r="U319" i="3"/>
  <c r="V319" i="3"/>
  <c r="W319" i="3"/>
  <c r="X319" i="3"/>
  <c r="Y319" i="3"/>
  <c r="Z319" i="3"/>
  <c r="Z307" i="3"/>
  <c r="Y307" i="3"/>
  <c r="X307" i="3"/>
  <c r="W307" i="3"/>
  <c r="V307" i="3"/>
  <c r="U307" i="3"/>
  <c r="T307" i="3"/>
  <c r="S307" i="3"/>
  <c r="R307" i="3"/>
  <c r="Q307" i="3"/>
  <c r="P307" i="3"/>
  <c r="O307" i="3"/>
  <c r="N307" i="3"/>
  <c r="M307" i="3"/>
  <c r="L307" i="3"/>
  <c r="K307" i="3"/>
  <c r="J307" i="3"/>
  <c r="I307" i="3"/>
  <c r="H307" i="3"/>
  <c r="G307" i="3"/>
  <c r="M33" i="3"/>
  <c r="L33" i="3"/>
  <c r="M32" i="3"/>
  <c r="L32" i="3"/>
  <c r="M204" i="3"/>
  <c r="L204" i="3"/>
  <c r="M203" i="3"/>
  <c r="L203" i="3"/>
  <c r="R204" i="3"/>
  <c r="S207" i="3" s="1"/>
  <c r="Q204" i="3"/>
  <c r="P204" i="3"/>
  <c r="O204" i="3"/>
  <c r="O207" i="3" s="1"/>
  <c r="O210" i="3" s="1"/>
  <c r="O227" i="3" s="1"/>
  <c r="R203" i="3"/>
  <c r="S206" i="3" s="1"/>
  <c r="Q203" i="3"/>
  <c r="P203" i="3"/>
  <c r="O203" i="3"/>
  <c r="O206" i="3" s="1"/>
  <c r="O209" i="3" s="1"/>
  <c r="Z256" i="3"/>
  <c r="Y256" i="3"/>
  <c r="X256" i="3"/>
  <c r="W256" i="3"/>
  <c r="V256" i="3"/>
  <c r="U256" i="3"/>
  <c r="T256" i="3"/>
  <c r="S256" i="3"/>
  <c r="R256" i="3"/>
  <c r="Q256" i="3"/>
  <c r="P256" i="3"/>
  <c r="O256" i="3"/>
  <c r="N256" i="3"/>
  <c r="M256" i="3"/>
  <c r="L256" i="3"/>
  <c r="K256" i="3"/>
  <c r="J256" i="3"/>
  <c r="I256" i="3"/>
  <c r="H256" i="3"/>
  <c r="G256" i="3"/>
  <c r="L246" i="3"/>
  <c r="M246" i="3" s="1"/>
  <c r="N246" i="3" s="1"/>
  <c r="L243" i="3"/>
  <c r="M243" i="3" s="1"/>
  <c r="N243" i="3" s="1"/>
  <c r="O243" i="3" s="1"/>
  <c r="P243" i="3" s="1"/>
  <c r="Q243" i="3" s="1"/>
  <c r="R243" i="3" s="1"/>
  <c r="S243" i="3" s="1"/>
  <c r="S260" i="3" s="1"/>
  <c r="L240" i="3"/>
  <c r="M240" i="3" s="1"/>
  <c r="Z237" i="3"/>
  <c r="Y237" i="3"/>
  <c r="X237" i="3"/>
  <c r="W237" i="3"/>
  <c r="V237" i="3"/>
  <c r="U237" i="3"/>
  <c r="T237" i="3"/>
  <c r="S237" i="3"/>
  <c r="R237" i="3"/>
  <c r="Q237" i="3"/>
  <c r="P237" i="3"/>
  <c r="O237" i="3"/>
  <c r="N237" i="3"/>
  <c r="M237" i="3"/>
  <c r="L237" i="3"/>
  <c r="K237" i="3"/>
  <c r="J237" i="3"/>
  <c r="I237" i="3"/>
  <c r="H237" i="3"/>
  <c r="G237" i="3"/>
  <c r="Z220" i="3"/>
  <c r="Y220" i="3"/>
  <c r="X220" i="3"/>
  <c r="W220" i="3"/>
  <c r="V220" i="3"/>
  <c r="U220" i="3"/>
  <c r="T220" i="3"/>
  <c r="S220" i="3"/>
  <c r="R220" i="3"/>
  <c r="Q220" i="3"/>
  <c r="P220" i="3"/>
  <c r="O220" i="3"/>
  <c r="N220" i="3"/>
  <c r="M220" i="3"/>
  <c r="L220" i="3"/>
  <c r="K220" i="3"/>
  <c r="J220" i="3"/>
  <c r="I220" i="3"/>
  <c r="H220" i="3"/>
  <c r="G220" i="3"/>
  <c r="Z201" i="3"/>
  <c r="Y201" i="3"/>
  <c r="X201" i="3"/>
  <c r="W201" i="3"/>
  <c r="V201" i="3"/>
  <c r="U201" i="3"/>
  <c r="T201" i="3"/>
  <c r="S201" i="3"/>
  <c r="R201" i="3"/>
  <c r="Q201" i="3"/>
  <c r="P201" i="3"/>
  <c r="O201" i="3"/>
  <c r="N201" i="3"/>
  <c r="M201" i="3"/>
  <c r="L201" i="3"/>
  <c r="K201" i="3"/>
  <c r="J201" i="3"/>
  <c r="I201" i="3"/>
  <c r="H201" i="3"/>
  <c r="G201" i="3"/>
  <c r="N149" i="3"/>
  <c r="N148" i="3"/>
  <c r="N147" i="3"/>
  <c r="N146" i="3"/>
  <c r="N154" i="3"/>
  <c r="N153" i="3"/>
  <c r="N152" i="3"/>
  <c r="N151" i="3"/>
  <c r="Z144" i="3"/>
  <c r="Y144" i="3"/>
  <c r="X144" i="3"/>
  <c r="W144" i="3"/>
  <c r="V144" i="3"/>
  <c r="U144" i="3"/>
  <c r="T144" i="3"/>
  <c r="S144" i="3"/>
  <c r="R144" i="3"/>
  <c r="Q144" i="3"/>
  <c r="P144" i="3"/>
  <c r="O144" i="3"/>
  <c r="N144" i="3"/>
  <c r="M144" i="3"/>
  <c r="L144" i="3"/>
  <c r="K144" i="3"/>
  <c r="J144" i="3"/>
  <c r="I144" i="3"/>
  <c r="H144" i="3"/>
  <c r="G144" i="3"/>
  <c r="Z113" i="3"/>
  <c r="Z149" i="3" s="1"/>
  <c r="S113" i="3"/>
  <c r="S149" i="3" s="1"/>
  <c r="Z132" i="3"/>
  <c r="Y132" i="3"/>
  <c r="X132" i="3"/>
  <c r="W132" i="3"/>
  <c r="V132" i="3"/>
  <c r="U132" i="3"/>
  <c r="T132" i="3"/>
  <c r="S132" i="3"/>
  <c r="R132" i="3"/>
  <c r="Q132" i="3"/>
  <c r="P132" i="3"/>
  <c r="O132" i="3"/>
  <c r="N132" i="3"/>
  <c r="M132" i="3"/>
  <c r="L132" i="3"/>
  <c r="K132" i="3"/>
  <c r="J132" i="3"/>
  <c r="I132" i="3"/>
  <c r="H132" i="3"/>
  <c r="G132" i="3"/>
  <c r="S109" i="3"/>
  <c r="S112" i="3" s="1"/>
  <c r="S147" i="3" s="1"/>
  <c r="S152" i="3" s="1"/>
  <c r="Z102" i="3"/>
  <c r="Y102" i="3"/>
  <c r="X102" i="3"/>
  <c r="W102" i="3"/>
  <c r="V102" i="3"/>
  <c r="U102" i="3"/>
  <c r="T102" i="3"/>
  <c r="S102" i="3"/>
  <c r="R102" i="3"/>
  <c r="Q102" i="3"/>
  <c r="P102" i="3"/>
  <c r="O102" i="3"/>
  <c r="N102" i="3"/>
  <c r="M102" i="3"/>
  <c r="L102" i="3"/>
  <c r="K102" i="3"/>
  <c r="J102" i="3"/>
  <c r="I102" i="3"/>
  <c r="H102" i="3"/>
  <c r="G102" i="3"/>
  <c r="K64" i="3"/>
  <c r="K63" i="3"/>
  <c r="Z61" i="3"/>
  <c r="Y61" i="3"/>
  <c r="X61" i="3"/>
  <c r="W61" i="3"/>
  <c r="V61" i="3"/>
  <c r="U61" i="3"/>
  <c r="T61" i="3"/>
  <c r="S61" i="3"/>
  <c r="R61" i="3"/>
  <c r="Q61" i="3"/>
  <c r="P61" i="3"/>
  <c r="O61" i="3"/>
  <c r="N61" i="3"/>
  <c r="M61" i="3"/>
  <c r="L61" i="3"/>
  <c r="K61" i="3"/>
  <c r="J61" i="3"/>
  <c r="I61" i="3"/>
  <c r="H61" i="3"/>
  <c r="G61" i="3"/>
  <c r="P74" i="4" l="1"/>
  <c r="P75" i="4"/>
  <c r="Y74" i="4"/>
  <c r="Y75" i="4"/>
  <c r="AE74" i="4"/>
  <c r="AE75" i="4"/>
  <c r="AB78" i="4"/>
  <c r="AB77" i="4"/>
  <c r="AD77" i="4"/>
  <c r="AD78" i="4"/>
  <c r="AE77" i="4"/>
  <c r="AE78" i="4"/>
  <c r="V74" i="4"/>
  <c r="V75" i="4"/>
  <c r="S78" i="4"/>
  <c r="S77" i="4"/>
  <c r="U74" i="4"/>
  <c r="U75" i="4"/>
  <c r="N74" i="4"/>
  <c r="N75" i="4"/>
  <c r="Q74" i="4"/>
  <c r="Q75" i="4"/>
  <c r="W74" i="4"/>
  <c r="W75" i="4"/>
  <c r="X77" i="4"/>
  <c r="X78" i="4"/>
  <c r="AD74" i="4"/>
  <c r="AD75" i="4"/>
  <c r="AA74" i="4"/>
  <c r="AA75" i="4"/>
  <c r="Z78" i="4"/>
  <c r="Z77" i="4"/>
  <c r="AA77" i="4"/>
  <c r="AA78" i="4"/>
  <c r="AC78" i="4"/>
  <c r="AC77" i="4"/>
  <c r="AB74" i="4"/>
  <c r="AB75" i="4"/>
  <c r="S74" i="4"/>
  <c r="S75" i="4"/>
  <c r="X74" i="4"/>
  <c r="X75" i="4"/>
  <c r="O74" i="4"/>
  <c r="O75" i="4"/>
  <c r="T77" i="4"/>
  <c r="T78" i="4"/>
  <c r="Z74" i="4"/>
  <c r="Z75" i="4"/>
  <c r="Y77" i="4"/>
  <c r="Y78" i="4"/>
  <c r="V78" i="4"/>
  <c r="V77" i="4"/>
  <c r="W78" i="4"/>
  <c r="W77" i="4"/>
  <c r="N78" i="4"/>
  <c r="N77" i="4"/>
  <c r="Q77" i="4"/>
  <c r="Q78" i="4"/>
  <c r="U77" i="4"/>
  <c r="U78" i="4"/>
  <c r="M81" i="4"/>
  <c r="AC74" i="4"/>
  <c r="AC75" i="4"/>
  <c r="L75" i="4"/>
  <c r="L74" i="4"/>
  <c r="AF78" i="4"/>
  <c r="AF77" i="4"/>
  <c r="P77" i="4"/>
  <c r="P78" i="4"/>
  <c r="R74" i="4"/>
  <c r="R75" i="4"/>
  <c r="T74" i="4"/>
  <c r="T75" i="4"/>
  <c r="O78" i="4"/>
  <c r="O77" i="4"/>
  <c r="R78" i="4"/>
  <c r="R77" i="4"/>
  <c r="AF74" i="4"/>
  <c r="AF75" i="4"/>
  <c r="L77" i="4"/>
  <c r="L78" i="4"/>
  <c r="M80" i="4"/>
  <c r="R423" i="3"/>
  <c r="R426" i="3" s="1"/>
  <c r="Y423" i="3"/>
  <c r="Y428" i="3" s="1"/>
  <c r="M345" i="3"/>
  <c r="U341" i="3"/>
  <c r="N423" i="3"/>
  <c r="N428" i="3" s="1"/>
  <c r="Z423" i="3"/>
  <c r="Z428" i="3" s="1"/>
  <c r="L428" i="3"/>
  <c r="L433" i="3" s="1"/>
  <c r="N425" i="3"/>
  <c r="R425" i="3"/>
  <c r="V425" i="3"/>
  <c r="Z425" i="3"/>
  <c r="N427" i="3"/>
  <c r="R427" i="3"/>
  <c r="R437" i="3" s="1"/>
  <c r="V427" i="3"/>
  <c r="V437" i="3" s="1"/>
  <c r="Z427" i="3"/>
  <c r="Z437" i="3" s="1"/>
  <c r="Q423" i="3"/>
  <c r="Q428" i="3" s="1"/>
  <c r="V423" i="3"/>
  <c r="V426" i="3" s="1"/>
  <c r="U343" i="3"/>
  <c r="O422" i="3"/>
  <c r="O427" i="3" s="1"/>
  <c r="V343" i="3"/>
  <c r="S422" i="3"/>
  <c r="S427" i="3" s="1"/>
  <c r="W422" i="3"/>
  <c r="W427" i="3" s="1"/>
  <c r="Z337" i="3"/>
  <c r="N344" i="3"/>
  <c r="R344" i="3"/>
  <c r="V344" i="3"/>
  <c r="Z344" i="3"/>
  <c r="M423" i="3"/>
  <c r="M428" i="3" s="1"/>
  <c r="U423" i="3"/>
  <c r="U428" i="3" s="1"/>
  <c r="X426" i="3"/>
  <c r="T428" i="3"/>
  <c r="L426" i="3"/>
  <c r="L431" i="3" s="1"/>
  <c r="P426" i="3"/>
  <c r="T426" i="3"/>
  <c r="P428" i="3"/>
  <c r="X428" i="3"/>
  <c r="M425" i="3"/>
  <c r="Q425" i="3"/>
  <c r="U425" i="3"/>
  <c r="Y425" i="3"/>
  <c r="O426" i="3"/>
  <c r="S426" i="3"/>
  <c r="W426" i="3"/>
  <c r="M427" i="3"/>
  <c r="Q427" i="3"/>
  <c r="U427" i="3"/>
  <c r="Y427" i="3"/>
  <c r="O428" i="3"/>
  <c r="S428" i="3"/>
  <c r="W428" i="3"/>
  <c r="L422" i="3"/>
  <c r="L427" i="3" s="1"/>
  <c r="L432" i="3" s="1"/>
  <c r="N343" i="3"/>
  <c r="M343" i="3"/>
  <c r="P422" i="3"/>
  <c r="T422" i="3"/>
  <c r="X422" i="3"/>
  <c r="Q343" i="3"/>
  <c r="R343" i="3"/>
  <c r="Z343" i="3"/>
  <c r="W336" i="3"/>
  <c r="Y343" i="3"/>
  <c r="R338" i="3"/>
  <c r="W342" i="3"/>
  <c r="N336" i="3"/>
  <c r="W339" i="3"/>
  <c r="V337" i="3"/>
  <c r="N342" i="3"/>
  <c r="R342" i="3"/>
  <c r="V342" i="3"/>
  <c r="Z342" i="3"/>
  <c r="O336" i="3"/>
  <c r="X337" i="3"/>
  <c r="P337" i="3"/>
  <c r="Q341" i="3"/>
  <c r="U345" i="3"/>
  <c r="Y345" i="3"/>
  <c r="M344" i="3"/>
  <c r="Q344" i="3"/>
  <c r="U344" i="3"/>
  <c r="Y344" i="3"/>
  <c r="Z338" i="3"/>
  <c r="X338" i="3"/>
  <c r="T338" i="3"/>
  <c r="P338" i="3"/>
  <c r="L338" i="3"/>
  <c r="W338" i="3"/>
  <c r="S338" i="3"/>
  <c r="O338" i="3"/>
  <c r="L343" i="3"/>
  <c r="O345" i="3"/>
  <c r="O341" i="3"/>
  <c r="S345" i="3"/>
  <c r="S341" i="3"/>
  <c r="W345" i="3"/>
  <c r="W341" i="3"/>
  <c r="Y337" i="3"/>
  <c r="U337" i="3"/>
  <c r="Q337" i="3"/>
  <c r="M337" i="3"/>
  <c r="O343" i="3"/>
  <c r="S343" i="3"/>
  <c r="W343" i="3"/>
  <c r="R336" i="3"/>
  <c r="Z336" i="3"/>
  <c r="S337" i="3"/>
  <c r="M338" i="3"/>
  <c r="U338" i="3"/>
  <c r="O339" i="3"/>
  <c r="L342" i="3"/>
  <c r="Y341" i="3"/>
  <c r="O344" i="3"/>
  <c r="Q345" i="3"/>
  <c r="V339" i="3"/>
  <c r="R339" i="3"/>
  <c r="N339" i="3"/>
  <c r="Z339" i="3"/>
  <c r="L344" i="3"/>
  <c r="Y339" i="3"/>
  <c r="U339" i="3"/>
  <c r="Q339" i="3"/>
  <c r="M339" i="3"/>
  <c r="X339" i="3"/>
  <c r="T339" i="3"/>
  <c r="P345" i="3"/>
  <c r="P341" i="3"/>
  <c r="P342" i="3"/>
  <c r="T345" i="3"/>
  <c r="T341" i="3"/>
  <c r="T342" i="3"/>
  <c r="X345" i="3"/>
  <c r="X341" i="3"/>
  <c r="X342" i="3"/>
  <c r="N345" i="3"/>
  <c r="N341" i="3"/>
  <c r="R345" i="3"/>
  <c r="R341" i="3"/>
  <c r="V345" i="3"/>
  <c r="V341" i="3"/>
  <c r="Z345" i="3"/>
  <c r="Z341" i="3"/>
  <c r="P343" i="3"/>
  <c r="P344" i="3"/>
  <c r="T343" i="3"/>
  <c r="T344" i="3"/>
  <c r="X343" i="3"/>
  <c r="X344" i="3"/>
  <c r="S336" i="3"/>
  <c r="T337" i="3"/>
  <c r="N338" i="3"/>
  <c r="V338" i="3"/>
  <c r="P339" i="3"/>
  <c r="M341" i="3"/>
  <c r="O342" i="3"/>
  <c r="S344" i="3"/>
  <c r="L345" i="3"/>
  <c r="M342" i="3"/>
  <c r="Q342" i="3"/>
  <c r="U342" i="3"/>
  <c r="Y342" i="3"/>
  <c r="V336" i="3"/>
  <c r="O337" i="3"/>
  <c r="W337" i="3"/>
  <c r="Q338" i="3"/>
  <c r="Y338" i="3"/>
  <c r="S339" i="3"/>
  <c r="S342" i="3"/>
  <c r="W344" i="3"/>
  <c r="L336" i="3"/>
  <c r="P336" i="3"/>
  <c r="T336" i="3"/>
  <c r="X336" i="3"/>
  <c r="M336" i="3"/>
  <c r="Q336" i="3"/>
  <c r="U336" i="3"/>
  <c r="Y336" i="3"/>
  <c r="N337" i="3"/>
  <c r="R337" i="3"/>
  <c r="L341" i="3"/>
  <c r="L258" i="3"/>
  <c r="S148" i="3"/>
  <c r="S153" i="3" s="1"/>
  <c r="O260" i="3"/>
  <c r="T243" i="3"/>
  <c r="U243" i="3" s="1"/>
  <c r="U260" i="3" s="1"/>
  <c r="P260" i="3"/>
  <c r="L260" i="3"/>
  <c r="O246" i="3"/>
  <c r="P246" i="3" s="1"/>
  <c r="Q246" i="3" s="1"/>
  <c r="R246" i="3" s="1"/>
  <c r="S246" i="3" s="1"/>
  <c r="T246" i="3" s="1"/>
  <c r="U246" i="3" s="1"/>
  <c r="V246" i="3" s="1"/>
  <c r="W246" i="3" s="1"/>
  <c r="X246" i="3" s="1"/>
  <c r="Y246" i="3" s="1"/>
  <c r="Z246" i="3" s="1"/>
  <c r="M258" i="3"/>
  <c r="N240" i="3"/>
  <c r="M260" i="3"/>
  <c r="Q260" i="3"/>
  <c r="N260" i="3"/>
  <c r="R260" i="3"/>
  <c r="Z112" i="3"/>
  <c r="Z147" i="3" s="1"/>
  <c r="Z152" i="3" s="1"/>
  <c r="S154" i="3"/>
  <c r="O226" i="3"/>
  <c r="N160" i="3"/>
  <c r="D169" i="3" s="1"/>
  <c r="Z148" i="3"/>
  <c r="N158" i="3"/>
  <c r="D167" i="3" s="1"/>
  <c r="N159" i="3"/>
  <c r="D168" i="3" s="1"/>
  <c r="S146" i="3"/>
  <c r="S151" i="3" s="1"/>
  <c r="N157" i="3"/>
  <c r="D166" i="3" s="1"/>
  <c r="N156" i="3"/>
  <c r="D165" i="3" s="1"/>
  <c r="Q206" i="3"/>
  <c r="Q209" i="3" s="1"/>
  <c r="R207" i="3"/>
  <c r="R210" i="3" s="1"/>
  <c r="R227" i="3" s="1"/>
  <c r="Q207" i="3"/>
  <c r="Q210" i="3" s="1"/>
  <c r="Q227" i="3" s="1"/>
  <c r="P206" i="3"/>
  <c r="P209" i="3" s="1"/>
  <c r="T210" i="3"/>
  <c r="T227" i="3" s="1"/>
  <c r="S210" i="3"/>
  <c r="S227" i="3" s="1"/>
  <c r="S209" i="3"/>
  <c r="T209" i="3"/>
  <c r="T226" i="3" s="1"/>
  <c r="P207" i="3"/>
  <c r="P210" i="3" s="1"/>
  <c r="P227" i="3" s="1"/>
  <c r="R206" i="3"/>
  <c r="R209" i="3" s="1"/>
  <c r="Z51" i="3"/>
  <c r="Y51" i="3"/>
  <c r="X51" i="3"/>
  <c r="W51" i="3"/>
  <c r="V51" i="3"/>
  <c r="U51" i="3"/>
  <c r="T51" i="3"/>
  <c r="S51" i="3"/>
  <c r="R51" i="3"/>
  <c r="Q51" i="3"/>
  <c r="P51" i="3"/>
  <c r="O51" i="3"/>
  <c r="N51" i="3"/>
  <c r="M51" i="3"/>
  <c r="L51" i="3"/>
  <c r="K51" i="3"/>
  <c r="J51" i="3"/>
  <c r="I51" i="3"/>
  <c r="H51" i="3"/>
  <c r="G51" i="3"/>
  <c r="R33" i="3"/>
  <c r="S36" i="3" s="1"/>
  <c r="T39" i="3" s="1"/>
  <c r="T64" i="3" s="1"/>
  <c r="Q33" i="3"/>
  <c r="P33" i="3"/>
  <c r="O33" i="3"/>
  <c r="O36" i="3" s="1"/>
  <c r="O39" i="3" s="1"/>
  <c r="O64" i="3" s="1"/>
  <c r="R32" i="3"/>
  <c r="Q32" i="3"/>
  <c r="P32" i="3"/>
  <c r="O32" i="3"/>
  <c r="O35" i="3" s="1"/>
  <c r="O38" i="3" s="1"/>
  <c r="O63" i="3" s="1"/>
  <c r="Z30" i="3"/>
  <c r="Y30" i="3"/>
  <c r="X30" i="3"/>
  <c r="W30" i="3"/>
  <c r="V30" i="3"/>
  <c r="U30" i="3"/>
  <c r="T30" i="3"/>
  <c r="S30" i="3"/>
  <c r="R30" i="3"/>
  <c r="Q30" i="3"/>
  <c r="P30" i="3"/>
  <c r="O30" i="3"/>
  <c r="N30" i="3"/>
  <c r="M30" i="3"/>
  <c r="L30" i="3"/>
  <c r="K30" i="3"/>
  <c r="J30" i="3"/>
  <c r="I30" i="3"/>
  <c r="H30" i="3"/>
  <c r="G30" i="3"/>
  <c r="X81" i="4" l="1"/>
  <c r="X80" i="4"/>
  <c r="AC81" i="4"/>
  <c r="AD81" i="4"/>
  <c r="T81" i="4"/>
  <c r="AD80" i="4"/>
  <c r="AF81" i="4"/>
  <c r="T80" i="4"/>
  <c r="L81" i="4"/>
  <c r="M84" i="4" s="1"/>
  <c r="R80" i="4"/>
  <c r="X89" i="4"/>
  <c r="Z81" i="4"/>
  <c r="S81" i="4"/>
  <c r="S80" i="4"/>
  <c r="AF80" i="4"/>
  <c r="AC80" i="4"/>
  <c r="AC89" i="4" s="1"/>
  <c r="AB81" i="4"/>
  <c r="Z80" i="4"/>
  <c r="AB80" i="4"/>
  <c r="O81" i="4"/>
  <c r="W81" i="4"/>
  <c r="N81" i="4"/>
  <c r="Y81" i="4"/>
  <c r="R81" i="4"/>
  <c r="O80" i="4"/>
  <c r="W80" i="4"/>
  <c r="N80" i="4"/>
  <c r="Y80" i="4"/>
  <c r="M90" i="4"/>
  <c r="M86" i="4"/>
  <c r="M87" i="4"/>
  <c r="AA81" i="4"/>
  <c r="Q81" i="4"/>
  <c r="U81" i="4"/>
  <c r="V81" i="4"/>
  <c r="AE81" i="4"/>
  <c r="P81" i="4"/>
  <c r="L80" i="4"/>
  <c r="M89" i="4"/>
  <c r="X90" i="4"/>
  <c r="X86" i="4"/>
  <c r="X87" i="4"/>
  <c r="AA80" i="4"/>
  <c r="Q80" i="4"/>
  <c r="U80" i="4"/>
  <c r="V80" i="4"/>
  <c r="AE80" i="4"/>
  <c r="P80" i="4"/>
  <c r="N437" i="3"/>
  <c r="Y426" i="3"/>
  <c r="Y435" i="3" s="1"/>
  <c r="V428" i="3"/>
  <c r="V438" i="3" s="1"/>
  <c r="N426" i="3"/>
  <c r="N435" i="3" s="1"/>
  <c r="Q426" i="3"/>
  <c r="Q439" i="3" s="1"/>
  <c r="Q438" i="3"/>
  <c r="U426" i="3"/>
  <c r="U436" i="3" s="1"/>
  <c r="R428" i="3"/>
  <c r="L438" i="3"/>
  <c r="Z438" i="3"/>
  <c r="N438" i="3"/>
  <c r="N433" i="3"/>
  <c r="W438" i="3"/>
  <c r="O438" i="3"/>
  <c r="S425" i="3"/>
  <c r="S437" i="3" s="1"/>
  <c r="Z426" i="3"/>
  <c r="Z436" i="3" s="1"/>
  <c r="Y438" i="3"/>
  <c r="M433" i="3"/>
  <c r="M426" i="3"/>
  <c r="M437" i="3"/>
  <c r="L425" i="3"/>
  <c r="M430" i="3" s="1"/>
  <c r="U438" i="3"/>
  <c r="S438" i="3"/>
  <c r="Q433" i="3"/>
  <c r="M432" i="3"/>
  <c r="N432" i="3"/>
  <c r="W425" i="3"/>
  <c r="O425" i="3"/>
  <c r="Q437" i="3"/>
  <c r="M438" i="3"/>
  <c r="O433" i="3"/>
  <c r="U437" i="3"/>
  <c r="T425" i="3"/>
  <c r="T427" i="3"/>
  <c r="P433" i="3"/>
  <c r="P427" i="3"/>
  <c r="R432" i="3" s="1"/>
  <c r="P425" i="3"/>
  <c r="Y437" i="3"/>
  <c r="O432" i="3"/>
  <c r="X425" i="3"/>
  <c r="X427" i="3"/>
  <c r="P263" i="3"/>
  <c r="T263" i="3"/>
  <c r="Z146" i="3"/>
  <c r="Z151" i="3" s="1"/>
  <c r="T260" i="3"/>
  <c r="V243" i="3"/>
  <c r="W243" i="3" s="1"/>
  <c r="S157" i="3"/>
  <c r="E166" i="3" s="1"/>
  <c r="T262" i="3"/>
  <c r="O262" i="3"/>
  <c r="Q263" i="3"/>
  <c r="N258" i="3"/>
  <c r="O240" i="3"/>
  <c r="S263" i="3"/>
  <c r="R263" i="3"/>
  <c r="O263" i="3"/>
  <c r="Z153" i="3"/>
  <c r="S159" i="3"/>
  <c r="E168" i="3" s="1"/>
  <c r="S156" i="3"/>
  <c r="E165" i="3" s="1"/>
  <c r="Z154" i="3"/>
  <c r="S160" i="3"/>
  <c r="E169" i="3" s="1"/>
  <c r="Q226" i="3"/>
  <c r="Q262" i="3" s="1"/>
  <c r="S226" i="3"/>
  <c r="S262" i="3" s="1"/>
  <c r="P226" i="3"/>
  <c r="P262" i="3" s="1"/>
  <c r="R226" i="3"/>
  <c r="R262" i="3" s="1"/>
  <c r="U210" i="3"/>
  <c r="U227" i="3" s="1"/>
  <c r="U263" i="3" s="1"/>
  <c r="U209" i="3"/>
  <c r="U226" i="3" s="1"/>
  <c r="U262" i="3" s="1"/>
  <c r="O73" i="3"/>
  <c r="S158" i="3"/>
  <c r="E167" i="3" s="1"/>
  <c r="P35" i="3"/>
  <c r="P38" i="3" s="1"/>
  <c r="P63" i="3" s="1"/>
  <c r="Q36" i="3"/>
  <c r="Q39" i="3" s="1"/>
  <c r="Q64" i="3" s="1"/>
  <c r="S39" i="3"/>
  <c r="S64" i="3" s="1"/>
  <c r="P36" i="3"/>
  <c r="P39" i="3" s="1"/>
  <c r="P64" i="3" s="1"/>
  <c r="Q35" i="3"/>
  <c r="Q38" i="3" s="1"/>
  <c r="Q63" i="3" s="1"/>
  <c r="R35" i="3"/>
  <c r="R38" i="3" s="1"/>
  <c r="R63" i="3" s="1"/>
  <c r="R36" i="3"/>
  <c r="R39" i="3" s="1"/>
  <c r="R64" i="3" s="1"/>
  <c r="S35" i="3"/>
  <c r="AF87" i="4" l="1"/>
  <c r="T90" i="4"/>
  <c r="AD90" i="4"/>
  <c r="AD89" i="4"/>
  <c r="T86" i="4"/>
  <c r="S86" i="4"/>
  <c r="Z89" i="4"/>
  <c r="T87" i="4"/>
  <c r="AD86" i="4"/>
  <c r="AD87" i="4"/>
  <c r="L84" i="4"/>
  <c r="AC87" i="4"/>
  <c r="L89" i="4"/>
  <c r="AB86" i="4"/>
  <c r="AB87" i="4"/>
  <c r="S90" i="4"/>
  <c r="R89" i="4"/>
  <c r="T89" i="4"/>
  <c r="AF90" i="4"/>
  <c r="AF89" i="4"/>
  <c r="AF86" i="4"/>
  <c r="Z90" i="4"/>
  <c r="S89" i="4"/>
  <c r="S87" i="4"/>
  <c r="Z87" i="4"/>
  <c r="V89" i="4"/>
  <c r="AC90" i="4"/>
  <c r="R86" i="4"/>
  <c r="Z86" i="4"/>
  <c r="O89" i="4"/>
  <c r="AB90" i="4"/>
  <c r="R87" i="4"/>
  <c r="AC86" i="4"/>
  <c r="R90" i="4"/>
  <c r="Q84" i="4"/>
  <c r="AB89" i="4"/>
  <c r="U90" i="4"/>
  <c r="U86" i="4"/>
  <c r="U87" i="4"/>
  <c r="P89" i="4"/>
  <c r="Q89" i="4"/>
  <c r="W86" i="4"/>
  <c r="W87" i="4"/>
  <c r="W90" i="4"/>
  <c r="W89" i="4"/>
  <c r="AE84" i="4"/>
  <c r="AA84" i="4"/>
  <c r="W84" i="4"/>
  <c r="R84" i="4"/>
  <c r="O84" i="4"/>
  <c r="P90" i="4"/>
  <c r="P86" i="4"/>
  <c r="P87" i="4"/>
  <c r="Q86" i="4"/>
  <c r="Q87" i="4"/>
  <c r="Q90" i="4"/>
  <c r="AE89" i="4"/>
  <c r="AA89" i="4"/>
  <c r="AD84" i="4"/>
  <c r="Z84" i="4"/>
  <c r="V84" i="4"/>
  <c r="S84" i="4"/>
  <c r="N84" i="4"/>
  <c r="AE90" i="4"/>
  <c r="AE87" i="4"/>
  <c r="AE86" i="4"/>
  <c r="AA86" i="4"/>
  <c r="AA90" i="4"/>
  <c r="AA87" i="4"/>
  <c r="M83" i="4"/>
  <c r="AA83" i="4"/>
  <c r="AF83" i="4"/>
  <c r="AE83" i="4"/>
  <c r="AD83" i="4"/>
  <c r="AC83" i="4"/>
  <c r="AB83" i="4"/>
  <c r="L83" i="4"/>
  <c r="N83" i="4"/>
  <c r="L87" i="4"/>
  <c r="L90" i="4"/>
  <c r="Q83" i="4"/>
  <c r="O83" i="4"/>
  <c r="P83" i="4"/>
  <c r="L86" i="4"/>
  <c r="R83" i="4"/>
  <c r="S83" i="4"/>
  <c r="T83" i="4"/>
  <c r="U83" i="4"/>
  <c r="W83" i="4"/>
  <c r="V83" i="4"/>
  <c r="X83" i="4"/>
  <c r="Y83" i="4"/>
  <c r="Z83" i="4"/>
  <c r="Y90" i="4"/>
  <c r="Y87" i="4"/>
  <c r="Y86" i="4"/>
  <c r="Y89" i="4"/>
  <c r="AC84" i="4"/>
  <c r="Y84" i="4"/>
  <c r="U84" i="4"/>
  <c r="V87" i="4"/>
  <c r="V86" i="4"/>
  <c r="V90" i="4"/>
  <c r="U89" i="4"/>
  <c r="N90" i="4"/>
  <c r="N87" i="4"/>
  <c r="N86" i="4"/>
  <c r="O90" i="4"/>
  <c r="O86" i="4"/>
  <c r="O87" i="4"/>
  <c r="N89" i="4"/>
  <c r="AF84" i="4"/>
  <c r="AB84" i="4"/>
  <c r="X84" i="4"/>
  <c r="T84" i="4"/>
  <c r="P84" i="4"/>
  <c r="Y436" i="3"/>
  <c r="Y439" i="3"/>
  <c r="V435" i="3"/>
  <c r="V436" i="3"/>
  <c r="V439" i="3"/>
  <c r="N439" i="3"/>
  <c r="N436" i="3"/>
  <c r="U439" i="3"/>
  <c r="W433" i="3"/>
  <c r="R433" i="3"/>
  <c r="L439" i="3"/>
  <c r="R431" i="3"/>
  <c r="V433" i="3"/>
  <c r="Q435" i="3"/>
  <c r="Q436" i="3"/>
  <c r="U435" i="3"/>
  <c r="Z435" i="3"/>
  <c r="R438" i="3"/>
  <c r="R435" i="3"/>
  <c r="S433" i="3"/>
  <c r="Z433" i="3"/>
  <c r="R436" i="3"/>
  <c r="Y433" i="3"/>
  <c r="T433" i="3"/>
  <c r="U433" i="3"/>
  <c r="T431" i="3"/>
  <c r="X433" i="3"/>
  <c r="R439" i="3"/>
  <c r="Q431" i="3"/>
  <c r="V431" i="3"/>
  <c r="S435" i="3"/>
  <c r="M431" i="3"/>
  <c r="U431" i="3"/>
  <c r="Z439" i="3"/>
  <c r="M436" i="3"/>
  <c r="O431" i="3"/>
  <c r="W431" i="3"/>
  <c r="S431" i="3"/>
  <c r="X431" i="3"/>
  <c r="Z431" i="3"/>
  <c r="L430" i="3"/>
  <c r="N431" i="3"/>
  <c r="P431" i="3"/>
  <c r="M435" i="3"/>
  <c r="L436" i="3"/>
  <c r="Y431" i="3"/>
  <c r="L435" i="3"/>
  <c r="S439" i="3"/>
  <c r="S436" i="3"/>
  <c r="T430" i="3"/>
  <c r="N430" i="3"/>
  <c r="U430" i="3"/>
  <c r="L437" i="3"/>
  <c r="T437" i="3"/>
  <c r="M439" i="3"/>
  <c r="O430" i="3"/>
  <c r="O436" i="3"/>
  <c r="O439" i="3"/>
  <c r="O435" i="3"/>
  <c r="S430" i="3"/>
  <c r="O437" i="3"/>
  <c r="Q430" i="3"/>
  <c r="W435" i="3"/>
  <c r="W439" i="3"/>
  <c r="W436" i="3"/>
  <c r="W437" i="3"/>
  <c r="X438" i="3"/>
  <c r="X437" i="3"/>
  <c r="Z432" i="3"/>
  <c r="T439" i="3"/>
  <c r="T436" i="3"/>
  <c r="T435" i="3"/>
  <c r="V432" i="3"/>
  <c r="W430" i="3"/>
  <c r="P438" i="3"/>
  <c r="P437" i="3"/>
  <c r="T432" i="3"/>
  <c r="P432" i="3"/>
  <c r="Q432" i="3"/>
  <c r="S432" i="3"/>
  <c r="W432" i="3"/>
  <c r="T438" i="3"/>
  <c r="X436" i="3"/>
  <c r="X439" i="3"/>
  <c r="X435" i="3"/>
  <c r="Y432" i="3"/>
  <c r="Z430" i="3"/>
  <c r="P436" i="3"/>
  <c r="P435" i="3"/>
  <c r="R430" i="3"/>
  <c r="P439" i="3"/>
  <c r="V430" i="3"/>
  <c r="X430" i="3"/>
  <c r="X432" i="3"/>
  <c r="U432" i="3"/>
  <c r="P430" i="3"/>
  <c r="Y430" i="3"/>
  <c r="V260" i="3"/>
  <c r="X243" i="3"/>
  <c r="W260" i="3"/>
  <c r="P240" i="3"/>
  <c r="O258" i="3"/>
  <c r="Z158" i="3"/>
  <c r="F167" i="3" s="1"/>
  <c r="Z159" i="3"/>
  <c r="F168" i="3" s="1"/>
  <c r="Z157" i="3"/>
  <c r="F166" i="3" s="1"/>
  <c r="Z156" i="3"/>
  <c r="F165" i="3" s="1"/>
  <c r="Z160" i="3"/>
  <c r="F169" i="3" s="1"/>
  <c r="V209" i="3"/>
  <c r="V226" i="3" s="1"/>
  <c r="V262" i="3" s="1"/>
  <c r="V210" i="3"/>
  <c r="V227" i="3" s="1"/>
  <c r="V263" i="3" s="1"/>
  <c r="R71" i="3"/>
  <c r="Q69" i="3"/>
  <c r="Q73" i="3"/>
  <c r="Q70" i="3"/>
  <c r="P73" i="3"/>
  <c r="P70" i="3"/>
  <c r="P69" i="3"/>
  <c r="P71" i="3"/>
  <c r="R69" i="3"/>
  <c r="R73" i="3"/>
  <c r="R70" i="3"/>
  <c r="Q71" i="3"/>
  <c r="T38" i="3"/>
  <c r="S38" i="3"/>
  <c r="S63" i="3" s="1"/>
  <c r="U39" i="3"/>
  <c r="O265" i="3" l="1"/>
  <c r="O266" i="3"/>
  <c r="Q240" i="3"/>
  <c r="P258" i="3"/>
  <c r="Y243" i="3"/>
  <c r="X260" i="3"/>
  <c r="W210" i="3"/>
  <c r="W227" i="3" s="1"/>
  <c r="W263" i="3" s="1"/>
  <c r="W209" i="3"/>
  <c r="W226" i="3" s="1"/>
  <c r="W262" i="3" s="1"/>
  <c r="S69" i="3"/>
  <c r="S73" i="3"/>
  <c r="S70" i="3"/>
  <c r="S71" i="3"/>
  <c r="V39" i="3"/>
  <c r="U64" i="3"/>
  <c r="U38" i="3"/>
  <c r="T63" i="3"/>
  <c r="O273" i="3" l="1"/>
  <c r="O275" i="3"/>
  <c r="O271" i="3"/>
  <c r="O272" i="3"/>
  <c r="P265" i="3"/>
  <c r="P266" i="3"/>
  <c r="Z243" i="3"/>
  <c r="Z260" i="3" s="1"/>
  <c r="Y260" i="3"/>
  <c r="R240" i="3"/>
  <c r="Q258" i="3"/>
  <c r="X209" i="3"/>
  <c r="X226" i="3" s="1"/>
  <c r="X262" i="3" s="1"/>
  <c r="X210" i="3"/>
  <c r="X227" i="3" s="1"/>
  <c r="X263" i="3" s="1"/>
  <c r="T73" i="3"/>
  <c r="T70" i="3"/>
  <c r="T69" i="3"/>
  <c r="T71" i="3"/>
  <c r="V38" i="3"/>
  <c r="U63" i="3"/>
  <c r="U71" i="3" s="1"/>
  <c r="W39" i="3"/>
  <c r="V64" i="3"/>
  <c r="P273" i="3" l="1"/>
  <c r="P275" i="3"/>
  <c r="P271" i="3"/>
  <c r="P272" i="3"/>
  <c r="Q266" i="3"/>
  <c r="Q265" i="3"/>
  <c r="S240" i="3"/>
  <c r="R258" i="3"/>
  <c r="Y210" i="3"/>
  <c r="Y227" i="3" s="1"/>
  <c r="Y263" i="3" s="1"/>
  <c r="Y209" i="3"/>
  <c r="Y226" i="3" s="1"/>
  <c r="Y262" i="3" s="1"/>
  <c r="U73" i="3"/>
  <c r="U70" i="3"/>
  <c r="U69" i="3"/>
  <c r="X39" i="3"/>
  <c r="W64" i="3"/>
  <c r="W38" i="3"/>
  <c r="V63" i="3"/>
  <c r="V71" i="3" s="1"/>
  <c r="Q273" i="3" l="1"/>
  <c r="Q271" i="3"/>
  <c r="Q272" i="3"/>
  <c r="Q275" i="3"/>
  <c r="R266" i="3"/>
  <c r="R265" i="3"/>
  <c r="S258" i="3"/>
  <c r="T240" i="3"/>
  <c r="Z209" i="3"/>
  <c r="Z210" i="3"/>
  <c r="Z227" i="3" s="1"/>
  <c r="Z263" i="3" s="1"/>
  <c r="V69" i="3"/>
  <c r="V73" i="3"/>
  <c r="V70" i="3"/>
  <c r="X38" i="3"/>
  <c r="W63" i="3"/>
  <c r="Y39" i="3"/>
  <c r="X64" i="3"/>
  <c r="R186" i="4"/>
  <c r="S186" i="4"/>
  <c r="T186" i="4"/>
  <c r="U186" i="4"/>
  <c r="V186" i="4"/>
  <c r="W186" i="4"/>
  <c r="Q186" i="4"/>
  <c r="O188" i="4"/>
  <c r="P188" i="4"/>
  <c r="Q188" i="4"/>
  <c r="R188" i="4"/>
  <c r="S188" i="4"/>
  <c r="T188" i="4"/>
  <c r="U188" i="4"/>
  <c r="V188" i="4"/>
  <c r="W188" i="4"/>
  <c r="N188" i="4"/>
  <c r="R272" i="3" l="1"/>
  <c r="R275" i="3"/>
  <c r="R271" i="3"/>
  <c r="R273" i="3"/>
  <c r="S265" i="3"/>
  <c r="S266" i="3"/>
  <c r="T258" i="3"/>
  <c r="U240" i="3"/>
  <c r="Z226" i="3"/>
  <c r="Z262" i="3" s="1"/>
  <c r="W69" i="3"/>
  <c r="W73" i="3"/>
  <c r="W70" i="3"/>
  <c r="W71" i="3"/>
  <c r="Z39" i="3"/>
  <c r="Z64" i="3" s="1"/>
  <c r="Y64" i="3"/>
  <c r="Y38" i="3"/>
  <c r="X63" i="3"/>
  <c r="S273" i="3" l="1"/>
  <c r="S275" i="3"/>
  <c r="S271" i="3"/>
  <c r="S272" i="3"/>
  <c r="T265" i="3"/>
  <c r="T266" i="3"/>
  <c r="V240" i="3"/>
  <c r="U258" i="3"/>
  <c r="X73" i="3"/>
  <c r="X70" i="3"/>
  <c r="X69" i="3"/>
  <c r="X71" i="3"/>
  <c r="Z38" i="3"/>
  <c r="Z63" i="3" s="1"/>
  <c r="Z71" i="3" s="1"/>
  <c r="Y63" i="3"/>
  <c r="Y71" i="3" s="1"/>
  <c r="AA118" i="4"/>
  <c r="V118" i="4"/>
  <c r="U118" i="4"/>
  <c r="T118" i="4"/>
  <c r="S118" i="4"/>
  <c r="R118" i="4"/>
  <c r="Q118" i="4"/>
  <c r="P118" i="4"/>
  <c r="O118" i="4"/>
  <c r="N118" i="4"/>
  <c r="M118" i="4"/>
  <c r="L118" i="4"/>
  <c r="K118" i="4"/>
  <c r="J118" i="4"/>
  <c r="I118" i="4"/>
  <c r="H118" i="4"/>
  <c r="G118" i="4"/>
  <c r="S133" i="4" l="1"/>
  <c r="S134" i="4" s="1"/>
  <c r="M133" i="4"/>
  <c r="M135" i="4" s="1"/>
  <c r="M166" i="4" s="1"/>
  <c r="Q133" i="4"/>
  <c r="N133" i="4"/>
  <c r="R133" i="4"/>
  <c r="R134" i="4" s="1"/>
  <c r="R135" i="4" s="1"/>
  <c r="R166" i="4" s="1"/>
  <c r="O133" i="4"/>
  <c r="I133" i="4"/>
  <c r="U133" i="4"/>
  <c r="U134" i="4" s="1"/>
  <c r="U135" i="4" s="1"/>
  <c r="U166" i="4" s="1"/>
  <c r="K133" i="4"/>
  <c r="J133" i="4"/>
  <c r="V133" i="4"/>
  <c r="V134" i="4" s="1"/>
  <c r="W133" i="4"/>
  <c r="W134" i="4" s="1"/>
  <c r="X133" i="4"/>
  <c r="X134" i="4" s="1"/>
  <c r="Z133" i="4"/>
  <c r="Y133" i="4"/>
  <c r="Y134" i="4" s="1"/>
  <c r="H133" i="4"/>
  <c r="H135" i="4" s="1"/>
  <c r="P133" i="4"/>
  <c r="T273" i="3"/>
  <c r="T275" i="3"/>
  <c r="T271" i="3"/>
  <c r="T272" i="3"/>
  <c r="U266" i="3"/>
  <c r="U265" i="3"/>
  <c r="W240" i="3"/>
  <c r="V258" i="3"/>
  <c r="Y73" i="3"/>
  <c r="Y70" i="3"/>
  <c r="Y69" i="3"/>
  <c r="Z73" i="3"/>
  <c r="Z69" i="3"/>
  <c r="Z70" i="3"/>
  <c r="AF30" i="1"/>
  <c r="AA30" i="1"/>
  <c r="AF74" i="1"/>
  <c r="AA74" i="1"/>
  <c r="V74" i="1"/>
  <c r="U74" i="1"/>
  <c r="T74" i="1"/>
  <c r="S74" i="1"/>
  <c r="R74" i="1"/>
  <c r="Q74" i="1"/>
  <c r="P74" i="1"/>
  <c r="O74" i="1"/>
  <c r="N74" i="1"/>
  <c r="M74" i="1"/>
  <c r="L74" i="1"/>
  <c r="K74" i="1"/>
  <c r="J74" i="1"/>
  <c r="I74" i="1"/>
  <c r="H74" i="1"/>
  <c r="G74" i="1"/>
  <c r="O135" i="4" l="1"/>
  <c r="O166" i="4" s="1"/>
  <c r="P135" i="4"/>
  <c r="P166" i="4" s="1"/>
  <c r="X135" i="4"/>
  <c r="X166" i="4" s="1"/>
  <c r="T135" i="4"/>
  <c r="T166" i="4" s="1"/>
  <c r="V135" i="4"/>
  <c r="V166" i="4" s="1"/>
  <c r="N135" i="4"/>
  <c r="N166" i="4" s="1"/>
  <c r="S135" i="4"/>
  <c r="S166" i="4" s="1"/>
  <c r="Q135" i="4"/>
  <c r="Q166" i="4" s="1"/>
  <c r="Y135" i="4"/>
  <c r="Y166" i="4" s="1"/>
  <c r="K135" i="4"/>
  <c r="L135" i="4"/>
  <c r="L166" i="4" s="1"/>
  <c r="Z134" i="4"/>
  <c r="Z135" i="4" s="1"/>
  <c r="Z166" i="4" s="1"/>
  <c r="AA135" i="4"/>
  <c r="AA166" i="4" s="1"/>
  <c r="W135" i="4"/>
  <c r="W166" i="4" s="1"/>
  <c r="J135" i="4"/>
  <c r="I135" i="4"/>
  <c r="U273" i="3"/>
  <c r="U271" i="3"/>
  <c r="U272" i="3"/>
  <c r="U275" i="3"/>
  <c r="V266" i="3"/>
  <c r="V265" i="3"/>
  <c r="X240" i="3"/>
  <c r="W258" i="3"/>
  <c r="O168" i="4" l="1"/>
  <c r="AE168" i="4"/>
  <c r="X168" i="4"/>
  <c r="Q168" i="4"/>
  <c r="N168" i="4"/>
  <c r="S168" i="4"/>
  <c r="L168" i="4"/>
  <c r="AB168" i="4"/>
  <c r="U168" i="4"/>
  <c r="R168" i="4"/>
  <c r="W168" i="4"/>
  <c r="P168" i="4"/>
  <c r="AF168" i="4"/>
  <c r="Y168" i="4"/>
  <c r="V168" i="4"/>
  <c r="AA168" i="4"/>
  <c r="T168" i="4"/>
  <c r="M168" i="4"/>
  <c r="AC168" i="4"/>
  <c r="Z168" i="4"/>
  <c r="AD168" i="4"/>
  <c r="V272" i="3"/>
  <c r="V275" i="3"/>
  <c r="V271" i="3"/>
  <c r="V273" i="3"/>
  <c r="W265" i="3"/>
  <c r="W266" i="3"/>
  <c r="Y240" i="3"/>
  <c r="X258" i="3"/>
  <c r="W273" i="3" l="1"/>
  <c r="W275" i="3"/>
  <c r="W271" i="3"/>
  <c r="W272" i="3"/>
  <c r="X265" i="3"/>
  <c r="X266" i="3"/>
  <c r="Z240" i="3"/>
  <c r="Z258" i="3" s="1"/>
  <c r="Y258" i="3"/>
  <c r="X273" i="3" l="1"/>
  <c r="X275" i="3"/>
  <c r="X271" i="3"/>
  <c r="X272" i="3"/>
  <c r="Y266" i="3"/>
  <c r="Y265" i="3"/>
  <c r="Z266" i="3"/>
  <c r="Z265" i="3"/>
  <c r="L206" i="3"/>
  <c r="L209" i="3" s="1"/>
  <c r="L226" i="3" s="1"/>
  <c r="L262" i="3" s="1"/>
  <c r="L265" i="3" s="1"/>
  <c r="L207" i="3"/>
  <c r="L210" i="3" s="1"/>
  <c r="L227" i="3" s="1"/>
  <c r="L263" i="3" s="1"/>
  <c r="L266" i="3" s="1"/>
  <c r="L35" i="3"/>
  <c r="L38" i="3" s="1"/>
  <c r="L63" i="3" s="1"/>
  <c r="L36" i="3"/>
  <c r="L39" i="3" s="1"/>
  <c r="L64" i="3" s="1"/>
  <c r="Z273" i="3" l="1"/>
  <c r="L269" i="3"/>
  <c r="L273" i="3"/>
  <c r="L275" i="3"/>
  <c r="L268" i="3"/>
  <c r="L272" i="3"/>
  <c r="L271" i="3"/>
  <c r="Y273" i="3"/>
  <c r="Z272" i="3"/>
  <c r="Z275" i="3"/>
  <c r="Z271" i="3"/>
  <c r="Y271" i="3"/>
  <c r="Y272" i="3"/>
  <c r="Y275" i="3"/>
  <c r="L71" i="3"/>
  <c r="N206" i="3"/>
  <c r="N209" i="3" s="1"/>
  <c r="M206" i="3"/>
  <c r="M209" i="3" s="1"/>
  <c r="N207" i="3"/>
  <c r="N210" i="3" s="1"/>
  <c r="N227" i="3" s="1"/>
  <c r="N263" i="3" s="1"/>
  <c r="N266" i="3" s="1"/>
  <c r="M207" i="3"/>
  <c r="M210" i="3" s="1"/>
  <c r="M227" i="3" s="1"/>
  <c r="M263" i="3" s="1"/>
  <c r="M266" i="3" s="1"/>
  <c r="L69" i="3"/>
  <c r="L70" i="3"/>
  <c r="L73" i="3"/>
  <c r="L67" i="3"/>
  <c r="L66" i="3"/>
  <c r="N36" i="3"/>
  <c r="N39" i="3" s="1"/>
  <c r="N64" i="3" s="1"/>
  <c r="M36" i="3"/>
  <c r="M39" i="3" s="1"/>
  <c r="M64" i="3" s="1"/>
  <c r="M35" i="3"/>
  <c r="M38" i="3" s="1"/>
  <c r="M63" i="3" s="1"/>
  <c r="N35" i="3"/>
  <c r="N38" i="3" s="1"/>
  <c r="N63" i="3" s="1"/>
  <c r="O187" i="4"/>
  <c r="P187" i="4"/>
  <c r="Q187" i="4"/>
  <c r="R187" i="4"/>
  <c r="S187" i="4"/>
  <c r="T187" i="4"/>
  <c r="U187" i="4"/>
  <c r="V187" i="4"/>
  <c r="W187" i="4"/>
  <c r="N187" i="4"/>
  <c r="O185" i="4"/>
  <c r="P185" i="4"/>
  <c r="N185" i="4"/>
  <c r="G189" i="4"/>
  <c r="X269" i="3" l="1"/>
  <c r="T269" i="3"/>
  <c r="P269" i="3"/>
  <c r="W269" i="3"/>
  <c r="S269" i="3"/>
  <c r="O269" i="3"/>
  <c r="Z269" i="3"/>
  <c r="V269" i="3"/>
  <c r="R269" i="3"/>
  <c r="N269" i="3"/>
  <c r="Y269" i="3"/>
  <c r="U269" i="3"/>
  <c r="Q269" i="3"/>
  <c r="M269" i="3"/>
  <c r="N71" i="3"/>
  <c r="M226" i="3"/>
  <c r="M262" i="3" s="1"/>
  <c r="M265" i="3" s="1"/>
  <c r="N226" i="3"/>
  <c r="N262" i="3" s="1"/>
  <c r="N265" i="3" s="1"/>
  <c r="M66" i="3"/>
  <c r="M73" i="3"/>
  <c r="M69" i="3"/>
  <c r="M70" i="3"/>
  <c r="Z67" i="3"/>
  <c r="M71" i="3"/>
  <c r="P66" i="3"/>
  <c r="N69" i="3"/>
  <c r="N70" i="3"/>
  <c r="N73" i="3"/>
  <c r="T67" i="3"/>
  <c r="N67" i="3"/>
  <c r="T66" i="3"/>
  <c r="V67" i="3"/>
  <c r="N66" i="3"/>
  <c r="V66" i="3"/>
  <c r="Y66" i="3"/>
  <c r="Q66" i="3"/>
  <c r="X66" i="3"/>
  <c r="S67" i="3"/>
  <c r="U67" i="3"/>
  <c r="M67" i="3"/>
  <c r="S66" i="3"/>
  <c r="Z66" i="3"/>
  <c r="O66" i="3"/>
  <c r="O67" i="3"/>
  <c r="P67" i="3"/>
  <c r="Y67" i="3"/>
  <c r="R67" i="3"/>
  <c r="R66" i="3"/>
  <c r="U66" i="3"/>
  <c r="W66" i="3"/>
  <c r="X67" i="3"/>
  <c r="Q67" i="3"/>
  <c r="W67" i="3"/>
  <c r="N272" i="3" l="1"/>
  <c r="N275" i="3"/>
  <c r="N271" i="3"/>
  <c r="N273" i="3"/>
  <c r="M271" i="3"/>
  <c r="Z268" i="3"/>
  <c r="V268" i="3"/>
  <c r="R268" i="3"/>
  <c r="N268" i="3"/>
  <c r="M272" i="3"/>
  <c r="Y268" i="3"/>
  <c r="U268" i="3"/>
  <c r="Q268" i="3"/>
  <c r="M268" i="3"/>
  <c r="X268" i="3"/>
  <c r="T268" i="3"/>
  <c r="P268" i="3"/>
  <c r="M275" i="3"/>
  <c r="W268" i="3"/>
  <c r="S268" i="3"/>
  <c r="O268" i="3"/>
  <c r="M273" i="3"/>
  <c r="W189" i="4"/>
  <c r="V189" i="4"/>
  <c r="V203" i="4" s="1"/>
  <c r="U189" i="4"/>
  <c r="U203" i="4" s="1"/>
  <c r="T189" i="4"/>
  <c r="T203" i="4" s="1"/>
  <c r="S189" i="4"/>
  <c r="S203" i="4" s="1"/>
  <c r="R189" i="4"/>
  <c r="R203" i="4" s="1"/>
  <c r="Q189" i="4"/>
  <c r="Q203" i="4" s="1"/>
  <c r="P189" i="4"/>
  <c r="P203" i="4" s="1"/>
  <c r="O189" i="4"/>
  <c r="O203" i="4" s="1"/>
  <c r="N189" i="4"/>
  <c r="L189" i="4"/>
  <c r="L203" i="4" s="1"/>
  <c r="K189" i="4"/>
  <c r="J189" i="4"/>
  <c r="I189" i="4"/>
  <c r="H189" i="4"/>
  <c r="L191" i="1"/>
  <c r="I190" i="1"/>
  <c r="AF187" i="1"/>
  <c r="AA187" i="1"/>
  <c r="V187" i="1"/>
  <c r="U187" i="1"/>
  <c r="T187" i="1"/>
  <c r="S187" i="1"/>
  <c r="R187" i="1"/>
  <c r="Q187" i="1"/>
  <c r="P187" i="1"/>
  <c r="O187" i="1"/>
  <c r="N187" i="1"/>
  <c r="M187" i="1"/>
  <c r="L187" i="1"/>
  <c r="K187" i="1"/>
  <c r="J187" i="1"/>
  <c r="I187" i="1"/>
  <c r="H187" i="1"/>
  <c r="G187" i="1"/>
  <c r="AF315" i="1"/>
  <c r="AA315" i="1"/>
  <c r="V315" i="1"/>
  <c r="U315" i="1"/>
  <c r="T315" i="1"/>
  <c r="S315" i="1"/>
  <c r="R315" i="1"/>
  <c r="Q315" i="1"/>
  <c r="P315" i="1"/>
  <c r="O315" i="1"/>
  <c r="N315" i="1"/>
  <c r="M315" i="1"/>
  <c r="L315" i="1"/>
  <c r="K315" i="1"/>
  <c r="J315" i="1"/>
  <c r="I315" i="1"/>
  <c r="H315" i="1"/>
  <c r="G315" i="1"/>
  <c r="L205" i="4" l="1"/>
  <c r="M189" i="4"/>
  <c r="M203" i="4" s="1"/>
  <c r="N203" i="4"/>
  <c r="X189" i="4"/>
  <c r="W203" i="4"/>
  <c r="I193" i="1"/>
  <c r="P191" i="1"/>
  <c r="L193" i="1"/>
  <c r="K191" i="1"/>
  <c r="L196" i="1" s="1"/>
  <c r="N191" i="1"/>
  <c r="J191" i="1"/>
  <c r="M191" i="1"/>
  <c r="O191" i="1"/>
  <c r="H190" i="1"/>
  <c r="M205" i="4" l="1"/>
  <c r="O205" i="4"/>
  <c r="Y189" i="4"/>
  <c r="X203" i="4"/>
  <c r="S205" i="4"/>
  <c r="U205" i="4"/>
  <c r="R205" i="4"/>
  <c r="W205" i="4"/>
  <c r="P205" i="4"/>
  <c r="V205" i="4"/>
  <c r="T205" i="4"/>
  <c r="X205" i="4"/>
  <c r="Q205" i="4"/>
  <c r="N205" i="4"/>
  <c r="L246" i="1"/>
  <c r="L240" i="1"/>
  <c r="L243" i="1"/>
  <c r="L242" i="1"/>
  <c r="L245" i="1"/>
  <c r="L239" i="1"/>
  <c r="J196" i="1"/>
  <c r="J193" i="1"/>
  <c r="O196" i="1"/>
  <c r="O193" i="1"/>
  <c r="N193" i="1"/>
  <c r="N196" i="1"/>
  <c r="H195" i="1"/>
  <c r="H193" i="1"/>
  <c r="Q196" i="1"/>
  <c r="P196" i="1"/>
  <c r="P193" i="1"/>
  <c r="M196" i="1"/>
  <c r="M193" i="1"/>
  <c r="K196" i="1"/>
  <c r="K193" i="1"/>
  <c r="I195" i="1"/>
  <c r="Z189" i="4" l="1"/>
  <c r="Y203" i="4"/>
  <c r="Q505" i="1"/>
  <c r="L248" i="1"/>
  <c r="L251" i="1" s="1"/>
  <c r="L249" i="1"/>
  <c r="K239" i="1"/>
  <c r="K245" i="1"/>
  <c r="K246" i="1"/>
  <c r="K242" i="1"/>
  <c r="K240" i="1"/>
  <c r="K243" i="1"/>
  <c r="J245" i="1"/>
  <c r="J243" i="1"/>
  <c r="J242" i="1"/>
  <c r="J239" i="1"/>
  <c r="J246" i="1"/>
  <c r="J240" i="1"/>
  <c r="M246" i="1"/>
  <c r="M245" i="1"/>
  <c r="M243" i="1"/>
  <c r="M242" i="1"/>
  <c r="M240" i="1"/>
  <c r="M239" i="1"/>
  <c r="O246" i="1"/>
  <c r="O245" i="1"/>
  <c r="O243" i="1"/>
  <c r="O242" i="1"/>
  <c r="O240" i="1"/>
  <c r="O239" i="1"/>
  <c r="P246" i="1"/>
  <c r="P245" i="1"/>
  <c r="P243" i="1"/>
  <c r="P242" i="1"/>
  <c r="P240" i="1"/>
  <c r="P239" i="1"/>
  <c r="N246" i="1"/>
  <c r="N245" i="1"/>
  <c r="N243" i="1"/>
  <c r="N242" i="1"/>
  <c r="N240" i="1"/>
  <c r="N239" i="1"/>
  <c r="Q246" i="1"/>
  <c r="Q245" i="1"/>
  <c r="Q243" i="1"/>
  <c r="Q242" i="1"/>
  <c r="Q240" i="1"/>
  <c r="Q239" i="1"/>
  <c r="L254" i="1" l="1"/>
  <c r="L257" i="1"/>
  <c r="Y205" i="4"/>
  <c r="AA189" i="4"/>
  <c r="Z203" i="4"/>
  <c r="N505" i="1"/>
  <c r="P505" i="1"/>
  <c r="Q506" i="1"/>
  <c r="Q503" i="1"/>
  <c r="Q502" i="1"/>
  <c r="O505" i="1"/>
  <c r="L255" i="1"/>
  <c r="P248" i="1"/>
  <c r="M248" i="1"/>
  <c r="M251" i="1" s="1"/>
  <c r="Q248" i="1"/>
  <c r="L258" i="1"/>
  <c r="L252" i="1"/>
  <c r="J249" i="1"/>
  <c r="J248" i="1"/>
  <c r="K249" i="1"/>
  <c r="K248" i="1"/>
  <c r="Q249" i="1"/>
  <c r="P249" i="1"/>
  <c r="M249" i="1"/>
  <c r="N248" i="1"/>
  <c r="O248" i="1"/>
  <c r="N249" i="1"/>
  <c r="O249" i="1"/>
  <c r="G30" i="1"/>
  <c r="V30" i="1"/>
  <c r="U30" i="1"/>
  <c r="T30" i="1"/>
  <c r="S30" i="1"/>
  <c r="R30" i="1"/>
  <c r="Q30" i="1"/>
  <c r="P30" i="1"/>
  <c r="O30" i="1"/>
  <c r="N30" i="1"/>
  <c r="M30" i="1"/>
  <c r="L30" i="1"/>
  <c r="K30" i="1"/>
  <c r="J30" i="1"/>
  <c r="I30" i="1"/>
  <c r="H30" i="1"/>
  <c r="Z205" i="4" l="1"/>
  <c r="AB189" i="4"/>
  <c r="AA203" i="4"/>
  <c r="P254" i="1"/>
  <c r="N503" i="1"/>
  <c r="N502" i="1"/>
  <c r="N506" i="1"/>
  <c r="M505" i="1"/>
  <c r="X500" i="1"/>
  <c r="AA500" i="1"/>
  <c r="U500" i="1"/>
  <c r="AE500" i="1"/>
  <c r="AD500" i="1"/>
  <c r="AF500" i="1"/>
  <c r="AB500" i="1"/>
  <c r="Y500" i="1"/>
  <c r="R500" i="1"/>
  <c r="V500" i="1"/>
  <c r="T500" i="1"/>
  <c r="O500" i="1"/>
  <c r="Q500" i="1"/>
  <c r="W500" i="1"/>
  <c r="N500" i="1"/>
  <c r="P500" i="1"/>
  <c r="AC500" i="1"/>
  <c r="M500" i="1"/>
  <c r="S500" i="1"/>
  <c r="Z500" i="1"/>
  <c r="M506" i="1"/>
  <c r="M503" i="1"/>
  <c r="M502" i="1"/>
  <c r="S499" i="1"/>
  <c r="AE499" i="1"/>
  <c r="O499" i="1"/>
  <c r="AC499" i="1"/>
  <c r="M499" i="1"/>
  <c r="AD499" i="1"/>
  <c r="N499" i="1"/>
  <c r="W499" i="1"/>
  <c r="Y499" i="1"/>
  <c r="AB499" i="1"/>
  <c r="Z499" i="1"/>
  <c r="AF499" i="1"/>
  <c r="Q499" i="1"/>
  <c r="R499" i="1"/>
  <c r="T499" i="1"/>
  <c r="AA499" i="1"/>
  <c r="U499" i="1"/>
  <c r="P499" i="1"/>
  <c r="V499" i="1"/>
  <c r="X499" i="1"/>
  <c r="P506" i="1"/>
  <c r="P502" i="1"/>
  <c r="P503" i="1"/>
  <c r="O502" i="1"/>
  <c r="O506" i="1"/>
  <c r="O503" i="1"/>
  <c r="Q254" i="1"/>
  <c r="O257" i="1"/>
  <c r="Q255" i="1"/>
  <c r="Q258" i="1"/>
  <c r="Q257" i="1"/>
  <c r="O251" i="1"/>
  <c r="AA252" i="1"/>
  <c r="M254" i="1"/>
  <c r="Q252" i="1"/>
  <c r="V251" i="1"/>
  <c r="M252" i="1"/>
  <c r="AF251" i="1"/>
  <c r="W251" i="1"/>
  <c r="S251" i="1"/>
  <c r="P251" i="1"/>
  <c r="X251" i="1"/>
  <c r="AD251" i="1"/>
  <c r="N257" i="1"/>
  <c r="Z251" i="1"/>
  <c r="AC251" i="1"/>
  <c r="T251" i="1"/>
  <c r="U251" i="1"/>
  <c r="AB251" i="1"/>
  <c r="AE251" i="1"/>
  <c r="P257" i="1"/>
  <c r="P258" i="1"/>
  <c r="P252" i="1"/>
  <c r="Y251" i="1"/>
  <c r="N251" i="1"/>
  <c r="P255" i="1"/>
  <c r="V252" i="1"/>
  <c r="N252" i="1"/>
  <c r="T252" i="1"/>
  <c r="Q251" i="1"/>
  <c r="AA251" i="1"/>
  <c r="R251" i="1"/>
  <c r="Y252" i="1"/>
  <c r="M257" i="1"/>
  <c r="S252" i="1"/>
  <c r="X252" i="1"/>
  <c r="AE252" i="1"/>
  <c r="M255" i="1"/>
  <c r="M258" i="1"/>
  <c r="Z252" i="1"/>
  <c r="AD252" i="1"/>
  <c r="AC252" i="1"/>
  <c r="AF252" i="1"/>
  <c r="O252" i="1"/>
  <c r="W252" i="1"/>
  <c r="AB252" i="1"/>
  <c r="R252" i="1"/>
  <c r="U252" i="1"/>
  <c r="O255" i="1"/>
  <c r="O254" i="1"/>
  <c r="O258" i="1"/>
  <c r="N255" i="1"/>
  <c r="N258" i="1"/>
  <c r="N254" i="1"/>
  <c r="AA198" i="1"/>
  <c r="AF198" i="1"/>
  <c r="AA205" i="4" l="1"/>
  <c r="AC189" i="4"/>
  <c r="AB203" i="4"/>
  <c r="N198" i="1"/>
  <c r="S198" i="1"/>
  <c r="U198" i="1"/>
  <c r="V198" i="1"/>
  <c r="M198" i="1"/>
  <c r="R198" i="1"/>
  <c r="T198" i="1"/>
  <c r="H198" i="1"/>
  <c r="I198" i="1"/>
  <c r="G39" i="1"/>
  <c r="AB205" i="4" l="1"/>
  <c r="AD189" i="4"/>
  <c r="AC203" i="4"/>
  <c r="K198" i="1"/>
  <c r="P198" i="1"/>
  <c r="L198" i="1"/>
  <c r="O198" i="1"/>
  <c r="Q198" i="1"/>
  <c r="J198" i="1"/>
  <c r="AC205" i="4" l="1"/>
  <c r="AE189" i="4"/>
  <c r="AD203" i="4"/>
  <c r="H32" i="1"/>
  <c r="I36" i="1" s="1"/>
  <c r="I39" i="1" s="1"/>
  <c r="J32" i="1"/>
  <c r="J36" i="1" s="1"/>
  <c r="J39" i="1" s="1"/>
  <c r="K32" i="1"/>
  <c r="L36" i="1" s="1"/>
  <c r="L39" i="1" s="1"/>
  <c r="AD205" i="4" l="1"/>
  <c r="AF189" i="4"/>
  <c r="AF203" i="4" s="1"/>
  <c r="AE203" i="4"/>
  <c r="H36" i="1"/>
  <c r="H39" i="1" s="1"/>
  <c r="K36" i="1"/>
  <c r="K39" i="1" s="1"/>
  <c r="AE205" i="4" l="1"/>
  <c r="AF205" i="4"/>
</calcChain>
</file>

<file path=xl/sharedStrings.xml><?xml version="1.0" encoding="utf-8"?>
<sst xmlns="http://schemas.openxmlformats.org/spreadsheetml/2006/main" count="1752" uniqueCount="648">
  <si>
    <t>(sources)</t>
  </si>
  <si>
    <t>(unités)</t>
  </si>
  <si>
    <t>(détail)</t>
  </si>
  <si>
    <t>Ligne total</t>
  </si>
  <si>
    <t>Construction neuve</t>
  </si>
  <si>
    <t>RT 2005</t>
  </si>
  <si>
    <t>RT 2012</t>
  </si>
  <si>
    <t>(millions lgt)</t>
  </si>
  <si>
    <t>"</t>
  </si>
  <si>
    <t>A</t>
  </si>
  <si>
    <t>Tableau annexe 9 : prévisions de l'évolution du nombre de résidences principales en France</t>
  </si>
  <si>
    <t>Résidentiel</t>
  </si>
  <si>
    <t>Constructions annuelles</t>
  </si>
  <si>
    <t>RT 2020</t>
  </si>
  <si>
    <t>(milliers lgt)</t>
  </si>
  <si>
    <t>Transports</t>
  </si>
  <si>
    <t>SNBC</t>
  </si>
  <si>
    <t>Commentaires</t>
  </si>
  <si>
    <t>Logements privés</t>
  </si>
  <si>
    <t>Logements sociaux</t>
  </si>
  <si>
    <t>millions de m2</t>
  </si>
  <si>
    <t>Secteur privé</t>
  </si>
  <si>
    <t>Etat</t>
  </si>
  <si>
    <t>Collectivités</t>
  </si>
  <si>
    <t>Poids-lourds</t>
  </si>
  <si>
    <t>Renouvellement du réseau</t>
  </si>
  <si>
    <t>Investissements industriels et technologiques</t>
  </si>
  <si>
    <t>Travaux de mise en conformité</t>
  </si>
  <si>
    <t>Contrats de Plan Etat-Region</t>
  </si>
  <si>
    <t>B</t>
  </si>
  <si>
    <t>C</t>
  </si>
  <si>
    <t>Métro</t>
  </si>
  <si>
    <t>Tram</t>
  </si>
  <si>
    <t>MW</t>
  </si>
  <si>
    <t>Réseaux de chaleur</t>
  </si>
  <si>
    <t>[LIEN]</t>
  </si>
  <si>
    <t>(liens)</t>
  </si>
  <si>
    <t>Ensemble</t>
  </si>
  <si>
    <t>"respect de la RT2012 entre 2015 et 2020 et de la RT2020 à partir de 2021"</t>
  </si>
  <si>
    <t>Série haute</t>
  </si>
  <si>
    <t>Série basse</t>
  </si>
  <si>
    <t>Prix unitaires</t>
  </si>
  <si>
    <t>(mio EUR)</t>
  </si>
  <si>
    <t>Eolien terrestre</t>
  </si>
  <si>
    <t xml:space="preserve">De façon générale les périodes de la programmation pluriannelle de l'énergie (PPE) portent sur cinq ans chacune. Cependant la première période de la PPE ne portent que sur trois ans, de 2016 à 2018, la deuxième période allant de 2019 à 2023 compris. 
</t>
  </si>
  <si>
    <t xml:space="preserve">En absence d'autres indications l'année de référence pour les données de la PPE est 2015, 2016 étant la première année du scénario. </t>
  </si>
  <si>
    <t xml:space="preserve">Quand plusieurs chiffres sont annoncés pour une même catégorie d'énergies renouvelables, ceux-ci servent à  proposer une "fourchette basse" et une "fourchette haute" du scénario. </t>
  </si>
  <si>
    <t xml:space="preserve">Dans la production d'ENR, quels sont les filières pour lesquelles il faut exprimer les besoins d'investissement en rythme annuel, et quels sont ceux où il vaut mieux les exprimer en besoin total sur la période?
</t>
  </si>
  <si>
    <t>3 options:</t>
  </si>
  <si>
    <t>1) La PPE fournit explicitement un rythme annuel d'investissements dans le parc de production électrique (ex: biomasse, biogaz, méthanisation)</t>
  </si>
  <si>
    <t>2) La PPE fournit des "points de passage" du parc cumulé en fin de période et nous en dérivons un rythme d'investissement linéaire (ex: solaire, éolien terrestre)</t>
  </si>
  <si>
    <t>En fonction des données disponibles le calcul des MW d'énergies renouvelables se fait soit en parc cumulé, soit en parc annuel supplémentaire. Pour les calculs du parc cumulé nous adoptons l'hypothèse d'une interprétation linéaire.</t>
  </si>
  <si>
    <t>Première période PPE (2016-2018)</t>
  </si>
  <si>
    <t>Seconde période PPE (2019-2023)</t>
  </si>
  <si>
    <t>Production d'électricité renouvelable</t>
  </si>
  <si>
    <t>PPE</t>
  </si>
  <si>
    <t>2016-2023</t>
  </si>
  <si>
    <t>Cible</t>
  </si>
  <si>
    <t>Annuelle</t>
  </si>
  <si>
    <t>Cumulée</t>
  </si>
  <si>
    <t>2023-2030</t>
  </si>
  <si>
    <t>Source</t>
  </si>
  <si>
    <t>ADEME BIPS Eolien</t>
  </si>
  <si>
    <t>Période</t>
  </si>
  <si>
    <t>Méthodologie</t>
  </si>
  <si>
    <t>Volume x Prix</t>
  </si>
  <si>
    <t>Trajectoire basse</t>
  </si>
  <si>
    <t>Programmation pluriannuelle de l'énergie, Chapitre 5 "Offre d'énergie", p.16</t>
  </si>
  <si>
    <r>
      <t>"A l</t>
    </r>
    <r>
      <rPr>
        <b/>
        <sz val="11"/>
        <color theme="3"/>
        <rFont val="Arial"/>
        <family val="2"/>
        <scheme val="minor"/>
      </rPr>
      <t>’horizon 2018</t>
    </r>
    <r>
      <rPr>
        <sz val="11"/>
        <color theme="3"/>
        <rFont val="Arial"/>
        <family val="2"/>
        <scheme val="minor"/>
      </rPr>
      <t xml:space="preserve">, une puissance installée [éolien terrestre] de </t>
    </r>
    <r>
      <rPr>
        <b/>
        <sz val="11"/>
        <color theme="3"/>
        <rFont val="Arial"/>
        <family val="2"/>
        <scheme val="minor"/>
      </rPr>
      <t>15 GW</t>
    </r>
    <r>
      <rPr>
        <sz val="11"/>
        <color theme="3"/>
        <rFont val="Arial"/>
        <family val="2"/>
        <scheme val="minor"/>
      </rPr>
      <t xml:space="preserve">, soit environ </t>
    </r>
    <r>
      <rPr>
        <b/>
        <sz val="11"/>
        <color theme="3"/>
        <rFont val="Arial"/>
        <family val="2"/>
        <scheme val="minor"/>
      </rPr>
      <t>5 GW installés sur 3 ans</t>
    </r>
    <r>
      <rPr>
        <sz val="11"/>
        <color theme="3"/>
        <rFont val="Arial"/>
        <family val="2"/>
        <scheme val="minor"/>
      </rPr>
      <t>. A l’</t>
    </r>
    <r>
      <rPr>
        <b/>
        <sz val="11"/>
        <color theme="3"/>
        <rFont val="Arial"/>
        <family val="2"/>
        <scheme val="minor"/>
      </rPr>
      <t>horizon 2023</t>
    </r>
    <r>
      <rPr>
        <sz val="11"/>
        <color theme="3"/>
        <rFont val="Arial"/>
        <family val="2"/>
        <scheme val="minor"/>
      </rPr>
      <t>, une puissance installée c</t>
    </r>
    <r>
      <rPr>
        <b/>
        <sz val="11"/>
        <color theme="3"/>
        <rFont val="Arial"/>
        <family val="2"/>
        <scheme val="minor"/>
      </rPr>
      <t>omprise entre 21,8 et 26 GW</t>
    </r>
    <r>
      <rPr>
        <sz val="11"/>
        <color theme="3"/>
        <rFont val="Arial"/>
        <family val="2"/>
        <scheme val="minor"/>
      </rPr>
      <t xml:space="preserve">, soit une puissance moyenne installée de </t>
    </r>
    <r>
      <rPr>
        <b/>
        <sz val="11"/>
        <color theme="3"/>
        <rFont val="Arial"/>
        <family val="2"/>
        <scheme val="minor"/>
      </rPr>
      <t>1,5 à 2,2 GW par an</t>
    </r>
    <r>
      <rPr>
        <sz val="11"/>
        <color theme="3"/>
        <rFont val="Arial"/>
        <family val="2"/>
        <scheme val="minor"/>
      </rPr>
      <t xml:space="preserve"> entre 2019 et 2023"</t>
    </r>
  </si>
  <si>
    <t>La PPE fournit des "points de passage" du parc cumulé en fin de période et nous en dérivons un rythme d'investissement annuel linéaire au cours des périodes.</t>
  </si>
  <si>
    <t>Puissance installée cumulée</t>
  </si>
  <si>
    <t>Puissance installée annuelle</t>
  </si>
  <si>
    <t>Puissance installée annuelle (prolongée)</t>
  </si>
  <si>
    <t>Nous dérivons le rythme d'installation annuel de la progression entre points de passage de la PPE</t>
  </si>
  <si>
    <t xml:space="preserve">Nous proposons de prolonger le rythme des installations entre 2024 et 2030. </t>
  </si>
  <si>
    <t>C'est également la trajectoire évoquée par l'ADEME dans son Etude sur la filière éolienne française: bilan, stratégie et perspective (2017), chapitre "Perspectives", p.19/54</t>
  </si>
  <si>
    <t>Lisa Biermann</t>
  </si>
  <si>
    <t>Hadrien Hainaut</t>
  </si>
  <si>
    <t>Coût d'installation</t>
  </si>
  <si>
    <t>Observé</t>
  </si>
  <si>
    <t>Retenu</t>
  </si>
  <si>
    <t>D'après ADEME, Marchés et Emplois de l'efficacité énergétique et des énergies renouvelables, édition 2016.</t>
  </si>
  <si>
    <t>Les coûts d'installation de l'éolien sont stables sur la période. Dans les travaux de l'ADEME sur l'électricité éolienne renouvelable (BIPS éolien, scénario 100% ENR, optimisation de ce scénario), il n'est pas fait mention d'une évolution significative du coût de l'éolien terrestre.</t>
  </si>
  <si>
    <t>Nous considérons donc le coût actuel pour chaque année de la période de projection.</t>
  </si>
  <si>
    <r>
      <t>€</t>
    </r>
    <r>
      <rPr>
        <vertAlign val="subscript"/>
        <sz val="11"/>
        <color theme="1"/>
        <rFont val="Arial"/>
        <family val="2"/>
        <scheme val="minor"/>
      </rPr>
      <t>2015</t>
    </r>
    <r>
      <rPr>
        <sz val="11"/>
        <color theme="1"/>
        <rFont val="Arial"/>
        <family val="2"/>
        <scheme val="minor"/>
      </rPr>
      <t>/kW</t>
    </r>
  </si>
  <si>
    <t>Investissements annuels</t>
  </si>
  <si>
    <t>Trajectoire haute</t>
  </si>
  <si>
    <t>mio EUR</t>
  </si>
  <si>
    <t>Investissements cumulés depuis 2016</t>
  </si>
  <si>
    <t>Eolien terrestre : investissements annuels et investissements cumulés</t>
  </si>
  <si>
    <t>Eolien terrestre : coût unitaire de la puissance installée</t>
  </si>
  <si>
    <t>Eolien terrestre: parc installé, trajectoires de la PPE</t>
  </si>
  <si>
    <t>Eolien en mer</t>
  </si>
  <si>
    <t>Projets déjà sélectionnés</t>
  </si>
  <si>
    <t>Sélection de nouveaux projets</t>
  </si>
  <si>
    <t>Programmation pluriannuelle de l'énergie, Chapitre 5 "Offre d'énergie", p.28</t>
  </si>
  <si>
    <r>
      <t xml:space="preserve">"Mettre en service </t>
    </r>
    <r>
      <rPr>
        <b/>
        <sz val="11"/>
        <color theme="3"/>
        <rFont val="Arial"/>
        <family val="2"/>
        <scheme val="minor"/>
      </rPr>
      <t>entre 2018 et 2023</t>
    </r>
    <r>
      <rPr>
        <sz val="11"/>
        <color theme="3"/>
        <rFont val="Arial"/>
        <family val="2"/>
        <scheme val="minor"/>
      </rPr>
      <t xml:space="preserve"> les </t>
    </r>
    <r>
      <rPr>
        <b/>
        <sz val="11"/>
        <color theme="3"/>
        <rFont val="Arial"/>
        <family val="2"/>
        <scheme val="minor"/>
      </rPr>
      <t xml:space="preserve">projets éoliens en mer déjà sélectionnés </t>
    </r>
    <r>
      <rPr>
        <sz val="11"/>
        <color theme="3"/>
        <rFont val="Arial"/>
        <family val="2"/>
        <scheme val="minor"/>
      </rPr>
      <t xml:space="preserve">représentant un volume total de </t>
    </r>
    <r>
      <rPr>
        <b/>
        <sz val="11"/>
        <color theme="3"/>
        <rFont val="Arial"/>
        <family val="2"/>
        <scheme val="minor"/>
      </rPr>
      <t>3 000 MW</t>
    </r>
    <r>
      <rPr>
        <sz val="11"/>
        <color theme="3"/>
        <rFont val="Arial"/>
        <family val="2"/>
        <scheme val="minor"/>
      </rPr>
      <t>."</t>
    </r>
  </si>
  <si>
    <r>
      <t xml:space="preserve">"Attribuer d’ici 2023 des projets à hauteur de </t>
    </r>
    <r>
      <rPr>
        <b/>
        <sz val="11"/>
        <color theme="3"/>
        <rFont val="Arial"/>
        <family val="2"/>
        <scheme val="minor"/>
      </rPr>
      <t>500 à 6000 MW de capacités éoliennes en mer</t>
    </r>
    <r>
      <rPr>
        <sz val="11"/>
        <color theme="3"/>
        <rFont val="Arial"/>
        <family val="2"/>
        <scheme val="minor"/>
      </rPr>
      <t xml:space="preserve"> posées supplémentaires."</t>
    </r>
  </si>
  <si>
    <t>On ne considère ici que l'éolien posé en mer, à l'exclusion de l'éolien flottant pour lequel les besoins d'investissements envisagés aujourd'hui sont principalement en R&amp;D plutôt qu'en déploiement</t>
  </si>
  <si>
    <t>Eolien en mer : puissance installée et sélection de nouveaux projets</t>
  </si>
  <si>
    <t>Volume x prix</t>
  </si>
  <si>
    <t>2018-2023</t>
  </si>
  <si>
    <t>La traduction du portfolio de nouveaux projets attribués d'ici 2023 en puissance installée dépend de deux principaux facteurs:</t>
  </si>
  <si>
    <t>Pour le rythme d'attribution, on considère que les projets seront attribués entre 2020 et 2023.</t>
  </si>
  <si>
    <t>Les délais de réalisation étant d'au moins 6 ans, il faut alors considérer qu'aucun des nouveaux projets ne sera mis en service avant 2023.</t>
  </si>
  <si>
    <t>La totalité des nouveaux projets peut en revanche être réalisée entre 2023 et 2030.</t>
  </si>
  <si>
    <t xml:space="preserve">On choisit donc d'afficher en 2030 la réalisation complète du portfolio de projets réalisés en 2020. </t>
  </si>
  <si>
    <t>Eolien en mer : coût d'installation</t>
  </si>
  <si>
    <t>Volume bas</t>
  </si>
  <si>
    <t>prix central</t>
  </si>
  <si>
    <t>Volume haut</t>
  </si>
  <si>
    <t>D'après ADEME, Coût des énergies renouvelables en France (2017), pp.12-13 fiche "éolien en mer".</t>
  </si>
  <si>
    <t>Puissance installée par période</t>
  </si>
  <si>
    <t>On dérive la puissance installée supplémentaire sur deux périodes: 2019-2023 et 2024-2030</t>
  </si>
  <si>
    <t>Période 2016-2018</t>
  </si>
  <si>
    <t>Période 2019-2023</t>
  </si>
  <si>
    <t>Période 2024-2030</t>
  </si>
  <si>
    <t>La fourchette de coût est de 3500 à 5500 €2015/kW pour les projets en cours.</t>
  </si>
  <si>
    <t>L'ADEME et l'IRENA évoquent une réduction des coûts complets (LCOE) de l'éolien offshore de l'ordre de 35% d'ici 2025, mais ces baisses  se répartissent de façon très diverse entre l'installation, l'opération et la maintenance des parcs.</t>
  </si>
  <si>
    <t xml:space="preserve">Nous estimons que la fourchette de coûts devrait rester la même en 2030 par rapport à 2023. </t>
  </si>
  <si>
    <t>prix bas</t>
  </si>
  <si>
    <t>prix haut</t>
  </si>
  <si>
    <t>Synthèse</t>
  </si>
  <si>
    <t>Minimum</t>
  </si>
  <si>
    <t>Ecarts volumes</t>
  </si>
  <si>
    <t>Ecarts prix</t>
  </si>
  <si>
    <t>Maximum</t>
  </si>
  <si>
    <t>fin 2018</t>
  </si>
  <si>
    <t>fin 2023</t>
  </si>
  <si>
    <t>fin 2030</t>
  </si>
  <si>
    <t>Minimum (histo)</t>
  </si>
  <si>
    <t>Analyse</t>
  </si>
  <si>
    <t>PPE, ADEME</t>
  </si>
  <si>
    <t>Eolien en mer : investissements cumulés</t>
  </si>
  <si>
    <t>Investissements par période depuis 2016</t>
  </si>
  <si>
    <t>Solaire photovoltaïque</t>
  </si>
  <si>
    <t>Solaire photovoltaïque: parc installé, trajectoires de la PPE</t>
  </si>
  <si>
    <t>Programmation pluriannuelle de l'énergie, Chapitre 5 "Offre d'énergie", p.17</t>
  </si>
  <si>
    <r>
      <t>"Augmenter la capacité solaire photovoltaïque installée à</t>
    </r>
    <r>
      <rPr>
        <b/>
        <sz val="11"/>
        <color theme="3"/>
        <rFont val="Arial"/>
        <family val="2"/>
        <scheme val="minor"/>
      </rPr>
      <t xml:space="preserve"> 10,2 GW en 2018</t>
    </r>
    <r>
      <rPr>
        <sz val="11"/>
        <color theme="3"/>
        <rFont val="Arial"/>
        <family val="2"/>
        <scheme val="minor"/>
      </rPr>
      <t xml:space="preserve"> et la porter entre </t>
    </r>
    <r>
      <rPr>
        <b/>
        <sz val="11"/>
        <color theme="3"/>
        <rFont val="Arial"/>
        <family val="2"/>
        <scheme val="minor"/>
      </rPr>
      <t>18,2 et 20,2 GW d’ici 2023</t>
    </r>
    <r>
      <rPr>
        <sz val="11"/>
        <color theme="3"/>
        <rFont val="Arial"/>
        <family val="2"/>
        <scheme val="minor"/>
      </rPr>
      <t>." (PPE, p. 17)</t>
    </r>
  </si>
  <si>
    <r>
      <t xml:space="preserve">Le </t>
    </r>
    <r>
      <rPr>
        <u/>
        <sz val="11"/>
        <color theme="7"/>
        <rFont val="Arial"/>
        <family val="2"/>
        <scheme val="minor"/>
      </rPr>
      <t>rythme d'attribution des projets</t>
    </r>
    <r>
      <rPr>
        <sz val="11"/>
        <color theme="7"/>
        <rFont val="Arial"/>
        <family val="2"/>
        <scheme val="minor"/>
      </rPr>
      <t xml:space="preserve"> d'ici à 2023</t>
    </r>
  </si>
  <si>
    <r>
      <t xml:space="preserve">La </t>
    </r>
    <r>
      <rPr>
        <u/>
        <sz val="11"/>
        <color theme="7"/>
        <rFont val="Arial"/>
        <family val="2"/>
        <scheme val="minor"/>
      </rPr>
      <t>durée de réalisation des projets</t>
    </r>
    <r>
      <rPr>
        <sz val="11"/>
        <color theme="7"/>
        <rFont val="Arial"/>
        <family val="2"/>
        <scheme val="minor"/>
      </rPr>
      <t xml:space="preserve"> une fois qu'ils ont été attribués</t>
    </r>
  </si>
  <si>
    <t>On considère que les deux incertitudes (prix, volumes) sont indépendantes l'une de l'autre. Il faut donc multiplier chaque trajectoire de volumes par chaque trajectoire de prix.</t>
  </si>
  <si>
    <t>prolongation PPE</t>
  </si>
  <si>
    <t>Trajectoires hautes et basses</t>
  </si>
  <si>
    <t>Nous considérons que la différence entre les deux trajectoires de la PPE se concentre sur les grandes installations.</t>
  </si>
  <si>
    <t>Grandes toitures</t>
  </si>
  <si>
    <t>Petites et moyennes toitures (&lt;100kWc)</t>
  </si>
  <si>
    <t>Grandes toitures (100 à 250 kWc)</t>
  </si>
  <si>
    <t>Solaire photovoltaïque: répartition la puissance installée annuelle entre catégories d'installations selon la taille</t>
  </si>
  <si>
    <t>"la PPE recommande [que les installations sur grandes toitures] soient développées par appel d’offres, dont les volumes représenteraient 450 MW par an." (p.22)</t>
  </si>
  <si>
    <t>Programmation pluriannuelle de l'énergie, Chapitre 5 "Offre d'énergie"</t>
  </si>
  <si>
    <t>"Maintenir la cible de 350MW installés par an pour les installations sur petites et moyennes toitures". (p.17)</t>
  </si>
  <si>
    <t>"le lancement d’appels d’offres tri-annuels avec des volumes stables de 0,9 à 1,2 GW / an, représentant la majorité du développement des capacités de production de la filière [des installations au sol]."</t>
  </si>
  <si>
    <t>Installations au sol (plus de 250kWc)</t>
  </si>
  <si>
    <t>(€/kW)</t>
  </si>
  <si>
    <r>
      <t>(€</t>
    </r>
    <r>
      <rPr>
        <vertAlign val="subscript"/>
        <sz val="11"/>
        <color theme="1"/>
        <rFont val="Arial"/>
        <family val="2"/>
        <scheme val="minor"/>
      </rPr>
      <t>2015</t>
    </r>
    <r>
      <rPr>
        <sz val="11"/>
        <color theme="1"/>
        <rFont val="Arial"/>
        <family val="2"/>
        <scheme val="minor"/>
      </rPr>
      <t>/kW)</t>
    </r>
  </si>
  <si>
    <t>"Sur la base de l’observation des rythmes actuels de baisse des coûts complets, l’hypothèse d’une baisse des coûts de 7% par an pour les installations au sol et de 5% par an pour les installations sur toitures a été utilisée dans l’étude d’impact de la PPE"</t>
  </si>
  <si>
    <t>Programmation pluriannuelle de l'énergie, Chapitre 5 "Offre d'énergie", p.20</t>
  </si>
  <si>
    <t>B [2016-2023]</t>
  </si>
  <si>
    <t>B [2023-2030]</t>
  </si>
  <si>
    <t>périodes de la PPE : baisse de 7% par an des coûts d'installation</t>
  </si>
  <si>
    <t>périodes de la PPE : baisse de 5% par an des coûts d'installation</t>
  </si>
  <si>
    <t>Nous choisissons de prolonger les coûts d'installation atteints en 2023 sans baisse supplémentaire.</t>
  </si>
  <si>
    <t>Solaire photovoltaïque : investissements annuels et cumulés</t>
  </si>
  <si>
    <t>Petites et moyennes toitures</t>
  </si>
  <si>
    <t>Volume central</t>
  </si>
  <si>
    <t>Installations au sol</t>
  </si>
  <si>
    <t>Synthèse investissements annuels</t>
  </si>
  <si>
    <t xml:space="preserve">3) La PPE fournit des "points de passage" du parc cumulé en fin de période et nous exprimons les besoins d'investissement en total cumulé sur la période. </t>
  </si>
  <si>
    <t>Nous utilisons cette méthode pour les projets qui sont décrits dans le Panorama comme des projets pluriannuels (= les investissements rapportés à l'année correspondent à la réalisation d'une tranche du projet et non à la mise en service d'une part spécifique du projet).</t>
  </si>
  <si>
    <t>Variable</t>
  </si>
  <si>
    <t>Prix</t>
  </si>
  <si>
    <t xml:space="preserve">Biomasse </t>
  </si>
  <si>
    <t>Solaire photovoltaïque: évolution des coûts unitaires de la puissance installée</t>
  </si>
  <si>
    <t>Le chapitre 1.1.5 de la PPE regroupe l'électricité produite à partir de la biomasse solide, de l'incinération des déchets ménagers et du biogaz, issu de la méthanisation de la biomasse ou d'autres sources</t>
  </si>
  <si>
    <t>Biomasse : trajectoires de la PPE</t>
  </si>
  <si>
    <r>
      <t xml:space="preserve">Puissance installée </t>
    </r>
    <r>
      <rPr>
        <u/>
        <sz val="11"/>
        <color theme="1"/>
        <rFont val="Arial"/>
        <family val="2"/>
        <scheme val="minor"/>
      </rPr>
      <t>annuelle</t>
    </r>
  </si>
  <si>
    <t xml:space="preserve">Nous traitons ici de la production d'électricité à partir de la biomasse solide qui comprend le bois et les déchets et coproduits des procédés du bois (ex: déchets papeterie). </t>
  </si>
  <si>
    <t>Programmation pluriannuelle de l'énergie, Chapitre 5 "Offre d'énergie", p.26</t>
  </si>
  <si>
    <t>Biomasse : évolution des coûts unitaires de la puissance installée</t>
  </si>
  <si>
    <t>Trajectoire centrale</t>
  </si>
  <si>
    <t>A [2024-2030]</t>
  </si>
  <si>
    <t>Nous adoptons la prolongation jusqu'en 2030 du rythme d'investissement retenu par la PPE de 2016 à 2023</t>
  </si>
  <si>
    <t>A [2016-2023]</t>
  </si>
  <si>
    <t xml:space="preserve">La PPE n'évoque pas les coûts d'installation des systèmes de production d'électricité au bois. </t>
  </si>
  <si>
    <t>Dans la synthèse publiée par l'ADEME "Coûts des énergies renouvelables en France, édition 2016", on note pp.39-40 que les systèmes de co-génération d'électricité et de chaleur affichent des coûts dans une fourchette très large</t>
  </si>
  <si>
    <r>
      <t xml:space="preserve">"Les rythmes annuels de développement suivants sont attendus : </t>
    </r>
    <r>
      <rPr>
        <b/>
        <sz val="11"/>
        <color theme="3"/>
        <rFont val="Arial"/>
        <family val="2"/>
        <scheme val="minor"/>
      </rPr>
      <t>+50 à +100 MW / an pour la filière « bois énergie »"</t>
    </r>
  </si>
  <si>
    <t>de 5000 à 6000 €/kW pour les systèmes à cycle organique de Rankine (plus petites installations)</t>
  </si>
  <si>
    <t>de 2500 à 5000 €/kW pour les systèmes industriels à vapeur (plus grandes installations)</t>
  </si>
  <si>
    <t>Biogaz et méthanisation</t>
  </si>
  <si>
    <t>Biogaz et méthanisation : trajectoires de la PPE</t>
  </si>
  <si>
    <r>
      <t xml:space="preserve">Biogaz : ensemble, puissance installée </t>
    </r>
    <r>
      <rPr>
        <u/>
        <sz val="11"/>
        <color theme="1"/>
        <rFont val="Arial"/>
        <family val="2"/>
        <scheme val="minor"/>
      </rPr>
      <t>annuelle</t>
    </r>
  </si>
  <si>
    <r>
      <t xml:space="preserve">Biogaz : dont méthanisation, puissance installée </t>
    </r>
    <r>
      <rPr>
        <u/>
        <sz val="11"/>
        <color theme="1"/>
        <rFont val="Arial"/>
        <family val="2"/>
        <scheme val="minor"/>
      </rPr>
      <t>annuelle</t>
    </r>
  </si>
  <si>
    <r>
      <t xml:space="preserve">"Les rythmes annuels de développement suivants sont attendus : </t>
    </r>
    <r>
      <rPr>
        <b/>
        <sz val="11"/>
        <color theme="3"/>
        <rFont val="Arial"/>
        <family val="2"/>
        <scheme val="minor"/>
      </rPr>
      <t>+50 à +60 MW / an pour la filière « biogaz», dont un accroissement de +20 à +30 MW/an pour la méthanisation"</t>
    </r>
  </si>
  <si>
    <r>
      <t xml:space="preserve">Biogaz : dont STEP &amp; décharges, puissance installée </t>
    </r>
    <r>
      <rPr>
        <u/>
        <sz val="11"/>
        <color theme="1"/>
        <rFont val="Arial"/>
        <family val="2"/>
        <scheme val="minor"/>
      </rPr>
      <t>annuelle</t>
    </r>
  </si>
  <si>
    <t>On considère que la variation de la puissance installée d'ensemble dépend uniquement de la variation dans la puissance installée en méthanisation.</t>
  </si>
  <si>
    <t>Biogaz et méthanisation : évolution des coûts unitaires de la puissance installée</t>
  </si>
  <si>
    <t>Méthanisation</t>
  </si>
  <si>
    <t>STEP &amp; décharges</t>
  </si>
  <si>
    <t xml:space="preserve">La PPE n'évoque pas directement les coûts d'installation des systèmes de méthanisation. </t>
  </si>
  <si>
    <t>L'ADEME rapporte deux fourchettes pour l'investissement dans ce type d'installation.</t>
  </si>
  <si>
    <t>Dans "Cout des énergies renouvelables en France, édition 2016", p.42, la fourchette des coûts d'investissement rapportés à la puissance électrique installée est de 7500 à 8000 €/kW avec des données datées de 2015.</t>
  </si>
  <si>
    <t>Dans "Marchés et emplois" édition 2016, p.199, l'étude évoque un montant unitaire de l'investissement entre 5000 et 6000 €/kW</t>
  </si>
  <si>
    <t>Nous décidons de fusionner les deux fourchettes et de présenter des coûts unitaires de 5000 à 8000 €/kW</t>
  </si>
  <si>
    <t>Nous considérons que cette fourchette n'évolue pas d'ici 2030.</t>
  </si>
  <si>
    <t>Fourchette basse</t>
  </si>
  <si>
    <t>Fourchette haute</t>
  </si>
  <si>
    <t>L'ADEME, dans l'étude Marchés et Emplois, édition 2016, p.200, rapporte des coûts unitaires de l'ordre de 1000 à 1500 €/kW pour la valorisation électrique du biogaz de décharge.</t>
  </si>
  <si>
    <t>L'étude précise que cette estimation ne tient pas compte des coûts de la mise aux normes réglementaires des décharges en ce qui concerne la récupération du biogaz.</t>
  </si>
  <si>
    <t>Faute de plus d'information, nous choisissons de considérer une fourchette de coût allant de 1500€/kW à 5000€/kW pour les installations de type STEP &amp; décharges.</t>
  </si>
  <si>
    <t>Biomasse : investissements annuels et cumulés</t>
  </si>
  <si>
    <t>Biogaz : investissements annuels et cumulés</t>
  </si>
  <si>
    <t>volume bas</t>
  </si>
  <si>
    <t>volume haut</t>
  </si>
  <si>
    <t>volume central</t>
  </si>
  <si>
    <t>N/A</t>
  </si>
  <si>
    <t>ADEME</t>
  </si>
  <si>
    <t>prolongation rythmes PPE</t>
  </si>
  <si>
    <t>Volumes (MW)</t>
  </si>
  <si>
    <t>2018-2030</t>
  </si>
  <si>
    <t>auteurs</t>
  </si>
  <si>
    <t>En matière de transports, notre analyse des besoins d'investissements s'appuie sur la SNBC et sur le chapitre 7 du corpus de la PPE qui porte sur la "Stratégie de développement de la de mobilité propre (SDMP)".</t>
  </si>
  <si>
    <t>Premier budget carbone (2015-2018)</t>
  </si>
  <si>
    <t>Second budget carbone (2019-2023)</t>
  </si>
  <si>
    <t>Troisième budget carbone (2020-2028)</t>
  </si>
  <si>
    <t>Véhicules électriques et hybrides rechargeables</t>
  </si>
  <si>
    <t>Le chapitre de recommendations sectorielles dédiées au transport de la SNBC ne détaille pas de trajectoire chiffré pour les véhicules électriques et hybrides rechargeables.</t>
  </si>
  <si>
    <t>En revanche le chapitre 7 de la PPE (SDMP) évoque p.31 les cibles suivantes</t>
  </si>
  <si>
    <t>"De l'ordre de 2,5 millions de véhicules hybrides rechargeables en 2030"</t>
  </si>
  <si>
    <t>"De l'ordre de 1,9 millions de véhicules électriques en 2030"</t>
  </si>
  <si>
    <t>Véhicules électriques</t>
  </si>
  <si>
    <t>Véhicules hybrides</t>
  </si>
  <si>
    <t>(milliers)</t>
  </si>
  <si>
    <t>Véhicules particuliers électriques et hybrides rechargeable: évolution du parc roulant</t>
  </si>
  <si>
    <t>Parc roulant</t>
  </si>
  <si>
    <t>A [2030]</t>
  </si>
  <si>
    <t>A [2015, 2020, 2025 et 2035]</t>
  </si>
  <si>
    <t>p.77 "Tableau annexe 14: évolution du parc des VP et petits VUL par énergie et par scénario".</t>
  </si>
  <si>
    <t>On considère les trajectoires du scénario AMS2</t>
  </si>
  <si>
    <t>Ventes de véhicules électriques et hybrides</t>
  </si>
  <si>
    <t>Sorties du parc</t>
  </si>
  <si>
    <t>Ventes</t>
  </si>
  <si>
    <t>A [interpolation]</t>
  </si>
  <si>
    <t>Nous considérons une croissance linéaire du parc entre les points de passage documentés à partir de la SDMP et de la synthèse des scénarios communiquée au CIO</t>
  </si>
  <si>
    <t>Scénarios prospectifs Energie Climat Air pour la France à l'horizon 2035, synthèse envoyée au CIO [non-disponible publiquement]</t>
  </si>
  <si>
    <t xml:space="preserve">Pour déduire les ventes de véhicules électriques de l'évolution du parc roulant, il faut calculer les sorties de parc correspond aux véhicules électriques en fin de vie. Ceux-ci doivent être remplacés par de nouvelles ventes. </t>
  </si>
  <si>
    <t>Nous considérons une durée de vie théorique du véhicule électrique égale à 15 ans.</t>
  </si>
  <si>
    <t>Il s'agit de la même durée de vie que celle retenue par le CGDD dans la note "Les véhicules électriques en perspective" publiée en 2011 (p.9/64).</t>
  </si>
  <si>
    <t>Nous appliquons la règle suivante pour simuler les sorties du parc</t>
  </si>
  <si>
    <t>2010-2020</t>
  </si>
  <si>
    <t>2020-2025</t>
  </si>
  <si>
    <t>2025-2035</t>
  </si>
  <si>
    <t>Durée de vie</t>
  </si>
  <si>
    <t>Taux de sortie</t>
  </si>
  <si>
    <t>15 ans</t>
  </si>
  <si>
    <t>Pendant les premiers 2/3 de la durée de vie théorique, aucune sortie du parc n'est enregistrée</t>
  </si>
  <si>
    <t>Au cours du dernier 1/3 de la durée de vie théorique, le taux de sortie est égal à la moitié du taux nominal</t>
  </si>
  <si>
    <t>Par la suite, le taux de sortie est égal à l'inverse de la durée de vie théorique</t>
  </si>
  <si>
    <t>Véhicules particuliers électriques et hybrides rechargeable: évolution du coût unitaire d'acquisition</t>
  </si>
  <si>
    <t>Coût observé</t>
  </si>
  <si>
    <t>Coût retenu</t>
  </si>
  <si>
    <t>(k€)</t>
  </si>
  <si>
    <t>B [basse]</t>
  </si>
  <si>
    <t>B [haute]</t>
  </si>
  <si>
    <t>D'après CGDD, "Les véhicules électriques en perspective" (2011), p.54 "Annexe 1 : coûts totaux de possession pour un véhicule particulier"</t>
  </si>
  <si>
    <t>Nous considérons la somme du coût d'achat et du coût de la batterie, en 2010 et en 2020.</t>
  </si>
  <si>
    <t>Nous proposons une évolution linéaire du coût entre 2010 et 2020, puis un maintient du coût de 2020 jusqu'à 2035.</t>
  </si>
  <si>
    <t>Nous proposons un maintient du coût au niveau observé en 2015, c’est-à-dire sans considérer la baisse des coûts survenue depuis lors.</t>
  </si>
  <si>
    <t xml:space="preserve">Coût observé sur la vente des principaux modèles de véhicules électriques citadins, d'après AVERE-France. </t>
  </si>
  <si>
    <t>Note: cette série exclut le coût des véhicules électriques "de luxe" (&gt;35k€)</t>
  </si>
  <si>
    <t xml:space="preserve">idem que pour les véhicules électriques (voir CGDD, ci-dessus). La trajectoire haute se base sur un maintient des coûts à leur niveau prévu en 2015, sans baisse supplémentaire des coûts. </t>
  </si>
  <si>
    <t>Véhicules particuliers électriques et hybrides rechargeable: investissements annuels et cumulés</t>
  </si>
  <si>
    <t>Véhicules hybrides rechargeables</t>
  </si>
  <si>
    <t>(milliers eq-lgt)</t>
  </si>
  <si>
    <t>Logements raccordés</t>
  </si>
  <si>
    <t>Nouveaux raccordements annuels</t>
  </si>
  <si>
    <t xml:space="preserve">AMORCE, Schéma directeur d'un réseau existant de chaleur et de friod. Guide de réalisaiton (2015), p. 23 </t>
  </si>
  <si>
    <t>"A l'horizon 2030 l'objectif [national] correspond à raccorder l'équivalent de 6 millions de logements supplémentaires (de l'ordre de 2,2 millions actuellement) et un bouquet énergétique dans lequel la part des énergies renouvelables et de récupération serait portée à 50 % (contre 38% en 2012). Document consulté le 18/10/2017."</t>
  </si>
  <si>
    <t xml:space="preserve">Note: dans les chiffres-clés du bâtiment édition 2013, l'ADEME rapporte environ 1,1 million de résidences principales raccordées à un réseau de chaleur (p.37). </t>
  </si>
  <si>
    <t>Nous considérons que le volume rapporté par AMORCE inclut également les bâtiments tertiaires, qui ne sont pas rapportés par l'ADEME dans les Chiffres-Clés du Bâtiment.</t>
  </si>
  <si>
    <t xml:space="preserve">Nous considérons également que le chiffre de 2,2 millions d'équivalent-logements s'applique en 2015. </t>
  </si>
  <si>
    <t>Le coût unitaire de raccordement des logements supplémentaires aux réseaux de chaleur se décompose en deux volets:</t>
  </si>
  <si>
    <t>La traduction de l'objectif de raccordement en variables physiques elles-mêmes convertibles en besoins d'investissement supose donc de connaitre</t>
  </si>
  <si>
    <t>- Le coût d'extension des réseaux (exprimé en €/km)</t>
  </si>
  <si>
    <t>- Le coût de raccordement des réseaux (exprimé en €/sous-station)</t>
  </si>
  <si>
    <t xml:space="preserve">- Le nombre de logements raccordés par sous-station, le coût unitaire de raccordement étant inversement proportionnel à la taille de la sous-station. </t>
  </si>
  <si>
    <t>- La propension des réseaux à s'étendre pour raccorder de nouveaux logements</t>
  </si>
  <si>
    <t>D'après la FEDENE, l'étendue des réseaux de chaleur en France est de l'ordre de 4700 km en 2015</t>
  </si>
  <si>
    <t>Source: FEDENE, Les Chiffres-clés 2015 des Réseaux de Chaleur (2016), p.2</t>
  </si>
  <si>
    <t>Note: dans le scénario ADEME 2030-2050 actualisé en 2017, l'objectif à 2030 est de raccorder de 8 à 10 millions d'équivalent-logements supplémentaires (p.XX)</t>
  </si>
  <si>
    <t>En absence de cible explicite sur le développement des réseaux de chaleur dans la SNBC et la PPE, les calculs se base sur la projection rapportée par AMORCE dans le guide "Schéma directeur d'un réseau existant de chaleur et de froid" publié en Novembre 2015 (réalisé avec le soutien de l'ADEME).</t>
  </si>
  <si>
    <t>La projection d'AMORCE prend les objectifs nationaux de la France comme base de son analyse.</t>
  </si>
  <si>
    <t>Réseaux de chaleur : trajectoire AMORCE</t>
  </si>
  <si>
    <t>Note: dans la PPI Chaleur (actualisation 2010), l'objectif pour 2020 était de raccorder 4 millions d'équivalent-logements supplémentaires pour un total de 6 millions d'équivalent-logements en 2020 (p.10)</t>
  </si>
  <si>
    <t>Le coût unitaire de raccordement des logements</t>
  </si>
  <si>
    <t>Les projections évoquées ci-dessus (ADEME, PPI Chaleur, AMORCE) insistent sur le besoin d'étendre et de densifier les réseaux de manière simultanée.</t>
  </si>
  <si>
    <t>Variante 1</t>
  </si>
  <si>
    <t>Variante 2</t>
  </si>
  <si>
    <t>Densification</t>
  </si>
  <si>
    <t>Extension</t>
  </si>
  <si>
    <t>dont extension</t>
  </si>
  <si>
    <t xml:space="preserve">Autrement dit, 213 mètres linéaires de réseau correspondent en moyenne à 100 équivalent-logements. </t>
  </si>
  <si>
    <t>On teste ces variantes pour 400 000 logements raccordés par an</t>
  </si>
  <si>
    <t>Nombre de logements raccordés en extension</t>
  </si>
  <si>
    <t>Mètres linéaires associés au raccordement de chaque nouveau logement</t>
  </si>
  <si>
    <t>Kilomètres linétaires du réseau à construire</t>
  </si>
  <si>
    <t>Ceci correspond à la part des raccordements effectués en densification, c’est-à-dire sans extension significative du réseau existant.</t>
  </si>
  <si>
    <t>Ceci correspond à la part des raccordements effectués en extension</t>
  </si>
  <si>
    <t>m.l. / 100 lgt</t>
  </si>
  <si>
    <t>Eq-logements</t>
  </si>
  <si>
    <t>km extension</t>
  </si>
  <si>
    <t>€/m.l. extension</t>
  </si>
  <si>
    <t>Coût total (mio €)</t>
  </si>
  <si>
    <t>Coût / eqt-lgt</t>
  </si>
  <si>
    <t>Eq-lgt / ss-station</t>
  </si>
  <si>
    <t>kW / lgt</t>
  </si>
  <si>
    <t>kW / ss-station</t>
  </si>
  <si>
    <t>€ / kW</t>
  </si>
  <si>
    <t>Variante 3</t>
  </si>
  <si>
    <t>Pour le coût de l'extension</t>
  </si>
  <si>
    <t xml:space="preserve">Note: 213 moyenne nationale 2015, croissant avec l'extension du réseau en zone moins dense. </t>
  </si>
  <si>
    <t>Le coût est fortement croissant lorsque l'extension intervient en centre ville.</t>
  </si>
  <si>
    <t>Pour le coût du raccordement (en densification)</t>
  </si>
  <si>
    <t>Pour le coût du raccordement (en extension)</t>
  </si>
  <si>
    <t>Pour tenter de cerner le coût unitaire de raccordement des logements, nous imaginons trois variantes basées sur les données du rapport Prévot de 2006</t>
  </si>
  <si>
    <t xml:space="preserve">La variante 2 correspond à un modèle central plutôt équilibré entre densification et extension. </t>
  </si>
  <si>
    <t xml:space="preserve">Les variantes 1 et 3 représentent des cas plus marqués, respectivement d'extension et de densification. </t>
  </si>
  <si>
    <t>Source: Rapport IGM/Henri Prévot sur les Réseaux de Chaleur (2006) p.28</t>
  </si>
  <si>
    <t>On observe que le coût croissant des conduites en centre-ville atténue les gains de la densification.</t>
  </si>
  <si>
    <t>Toutefois cette conclusion est particulièrement sensible à l'alignement entre nos hypothèses de répartition densification / extension et les fourchettes de coûts exprimées dans le rapport Prévot</t>
  </si>
  <si>
    <t>Le rapport Prévot cite 3 exemples de sous-stations: 16 logements, ~120 logements et 400 logements</t>
  </si>
  <si>
    <t>Dans la variante 1, nous considérons que les sous-stations sont plus petites car le réseau est plus dispersé et moins dense.</t>
  </si>
  <si>
    <t xml:space="preserve">On choisit une valeur intermédiaire : 30 logements par sous-station. </t>
  </si>
  <si>
    <t>Constant, selon le rapport Prévot</t>
  </si>
  <si>
    <t>Coûts selon le rapport Prévot, p.29</t>
  </si>
  <si>
    <t xml:space="preserve">Pour la variante 3, on considère que les logements en densification coûtent généralement plus cher, car il s'agit de plus grandes installations (logement collectif, tertiaire). </t>
  </si>
  <si>
    <t>voir ci-dessus</t>
  </si>
  <si>
    <t>Conclusion: nous retenons une fourchette de 5000 à 10 000 euros par logement raccordé. Cette fourchette semble permettre de rendre compte des variantes entre extension et en densification.</t>
  </si>
  <si>
    <t>Il s'agit bien sûr d'un ordre de grandeur.</t>
  </si>
  <si>
    <t>Réseaux de chaleur : investissements annuels et investissements cumulés</t>
  </si>
  <si>
    <t>Voir conclusions du raisonnement ci-dessus</t>
  </si>
  <si>
    <t>Construction de logements : série SNBC</t>
  </si>
  <si>
    <t>Stratégie nationale bas-carbone (SNBC), p.18 : "rythme annuel de constructions neuves à hauteur de 330 000 (dont 130 000 logements sociaux) entre 2015 et 2016 et entre 2022 et 2035 et à hauteur de 500 000 (dont 196 000 logements sociaux) entre 2017 et 2021. (p. 38)"</t>
  </si>
  <si>
    <t>Construction de logements : série scénario AMS2/CIO</t>
  </si>
  <si>
    <t>Constructions cumulées depuis 2010</t>
  </si>
  <si>
    <r>
      <t>(€</t>
    </r>
    <r>
      <rPr>
        <vertAlign val="subscript"/>
        <sz val="11"/>
        <color theme="1"/>
        <rFont val="Arial"/>
        <family val="2"/>
        <scheme val="minor"/>
      </rPr>
      <t>2015</t>
    </r>
    <r>
      <rPr>
        <sz val="11"/>
        <color theme="1"/>
        <rFont val="Arial"/>
        <family val="2"/>
        <scheme val="minor"/>
      </rPr>
      <t>/lgt)</t>
    </r>
  </si>
  <si>
    <t>Logements BBC-RT 2012</t>
  </si>
  <si>
    <t>Logements RT 2020</t>
  </si>
  <si>
    <t>Construction de logements : investissements annuels et investissements cumulés</t>
  </si>
  <si>
    <t>Nous comparons deux séries: celle détaillée dans le texte de la SNBC et celle reconstituée à partir des données connues sur le scénario AMS2 présenté au CIO.</t>
  </si>
  <si>
    <t>Synthèse des scénarios Energie - Climat - Air à l'horizon 20235, septembre 2015, p.71 [document non-disponible publiquement]</t>
  </si>
  <si>
    <t>Nous intégrons plusieurs hypothèses pour déduire les constructions annuelles</t>
  </si>
  <si>
    <t>- On considère que le nombre indiqué correspond au nombre de logements construits en fin d'année:</t>
  </si>
  <si>
    <t xml:space="preserve">- On considère qu'en 2012 le nombre de logements RT2005 construits après fin 2010 était de l'ordre de 600 000, sur la base des données réelles observées (base Sitadel). </t>
  </si>
  <si>
    <t xml:space="preserve">On notera que le scénario présenté au CIO inclut un accroissement du nombre de logements RT2005 même après 2015, ce qui sous-entend qu'une partie du parc est encore construit d'après cette norme pendant la période 2015-2020. </t>
  </si>
  <si>
    <t>Construction de logements : évolution du coût unitaire de la performance énergétique</t>
  </si>
  <si>
    <t>Afin de permettre la comparaison avec les montants documentés dans le Panorama des financements climat, le coût de la performance énergétique est conçu ici comme la différence entre le coût de construction de la RT 2012 et de la RT 2020 avec le niveau de la RT 2005.</t>
  </si>
  <si>
    <t>Deux facteurs vont influencer le coût par logement dans les projections proposées ici :</t>
  </si>
  <si>
    <t>- La taille moyenne des logements neufs (les logements collectifs étant en moyenne plus petits)</t>
  </si>
  <si>
    <t xml:space="preserve">- L'impact de la performance énergétique (RT 2012, RT 2020) sur le coût de la construction de référence (niveau RT 2005). </t>
  </si>
  <si>
    <t xml:space="preserve">La taille moyenne des logements neufs dépend de la proportion de logements collectifs par rapport aux logements individuels dans les constructions annuelles. </t>
  </si>
  <si>
    <t xml:space="preserve">Pour rappel, en 2015, environ les deux tiers des logements neufs étaient des logements collectifs. </t>
  </si>
  <si>
    <t xml:space="preserve">Nous maintenons cette proportion observée dans la projection du coût. </t>
  </si>
  <si>
    <t xml:space="preserve">RT 2005 </t>
  </si>
  <si>
    <t>(référence)</t>
  </si>
  <si>
    <t>Coût €TTC/m²</t>
  </si>
  <si>
    <t>Surface m²/lgt</t>
  </si>
  <si>
    <t>min</t>
  </si>
  <si>
    <t>max</t>
  </si>
  <si>
    <t>MI</t>
  </si>
  <si>
    <t>IC</t>
  </si>
  <si>
    <t>Part des constructions</t>
  </si>
  <si>
    <t>Surcoût €TTC/m²</t>
  </si>
  <si>
    <t>Observations</t>
  </si>
  <si>
    <t>Source: CGDD, Un habitat plus compact et moins énergivore, pour quels coûts de construction, Etudes et Documents n°135, Décembre 2015, p.8, tableau 1: coût de construction par logement et caractéristiques des marchés de construction</t>
  </si>
  <si>
    <t>idem</t>
  </si>
  <si>
    <t>RT 2012 : MEEDM, Réglementation thermique "Grenelle Environnement 2012", présentation donnée le 6 juillet 2010, p.28</t>
  </si>
  <si>
    <t xml:space="preserve">et MEDDTL, DGALN, DHUP, Réglementation thermique "Grenelle Environnement 2012", présentation donnée le 16 février 2011 par David Juin, </t>
  </si>
  <si>
    <t>RT 2020 : d'après CGDD, voir supra.</t>
  </si>
  <si>
    <t>Pour la fourchette basse des logements RT2020, nous considérons une baisse des surcoûts de 2% par rapport au niveau actuel, au titre des progrès techniques encore faisables.</t>
  </si>
  <si>
    <t>Il s'agit de l'ordre de grandeur des baisses de surcoûts observées entre les bâtiments BBC et les bâtiments RT2012</t>
  </si>
  <si>
    <t>Fourchette de surcoûts</t>
  </si>
  <si>
    <t>basse</t>
  </si>
  <si>
    <t>haute</t>
  </si>
  <si>
    <t>Surcoût de la performance énergétique €TTC/lgt</t>
  </si>
  <si>
    <t>Arrondis (€TTC/lgt)</t>
  </si>
  <si>
    <t xml:space="preserve">Note : l'année 2021 génère des investissements très importants car il s'agit de la seule année pendant laquelle se cumulent un rythme de contruction élevé (+500 000 logements) et un coût élevé (RT 2020 plutôt que RT 2012). </t>
  </si>
  <si>
    <t>Tertiaire</t>
  </si>
  <si>
    <t>Rénovation</t>
  </si>
  <si>
    <t>Rénovation de logements : série SNBC et PREH</t>
  </si>
  <si>
    <t>"'</t>
  </si>
  <si>
    <t>Rénovations annuelles</t>
  </si>
  <si>
    <t>Le plan de rénovation énergétique de l’habitat (PREH), lancé le 21 mars 2013, a fixé les objectifs annuels attendus en matière de rénovation de logements :</t>
  </si>
  <si>
    <t>à compter de 2014, 180 000 logements privés, dont 38 000 occupés par des habitants en situation de précarité, auxquels s’ajoutent 90 000 logements sociaux ;</t>
  </si>
  <si>
    <t>à compter de 2017, 380 000 logements privés, dont 50 000 logements occupés par des habitants en situation de précarité, auxquels s’ajoutent 120 000 logements sociaux.</t>
  </si>
  <si>
    <t>Site de l'ADEME, "Le Plan de rénovation énergétique de l'habitat (PREH)"</t>
  </si>
  <si>
    <t>La SNBC mentionne des objectifs de rénovation énergétique des logements à deux reprises</t>
  </si>
  <si>
    <t>p.19</t>
  </si>
  <si>
    <t>p.64</t>
  </si>
  <si>
    <t>0 vers +++</t>
  </si>
  <si>
    <t xml:space="preserve">0 vers ++ </t>
  </si>
  <si>
    <t>0 vers +</t>
  </si>
  <si>
    <t>+ vers ++</t>
  </si>
  <si>
    <t>+ vers +++</t>
  </si>
  <si>
    <t>++ vers +++</t>
  </si>
  <si>
    <t>faible</t>
  </si>
  <si>
    <t>moyenne</t>
  </si>
  <si>
    <t>lourde</t>
  </si>
  <si>
    <t>Consolidation</t>
  </si>
  <si>
    <t xml:space="preserve">Nous considérons que cette part pourrait atteindre 75% des constructions neuves. </t>
  </si>
  <si>
    <t>Source: Sitadel</t>
  </si>
  <si>
    <t>Rénovation de logements : évolution des coûts unitaires</t>
  </si>
  <si>
    <t>(€TTC/lgt)</t>
  </si>
  <si>
    <t>Maisons individuelles</t>
  </si>
  <si>
    <t>Immeubles collectifs</t>
  </si>
  <si>
    <t>premier budget carbone</t>
  </si>
  <si>
    <t>second budget carbone</t>
  </si>
  <si>
    <t>troisième budget carbone</t>
  </si>
  <si>
    <t>prolongation des coûts selon auteurs</t>
  </si>
  <si>
    <t>Part des rénovations</t>
  </si>
  <si>
    <t>Ensemble des logements</t>
  </si>
  <si>
    <t>Consolidation par tranche</t>
  </si>
  <si>
    <t>Le calcul des besoins d'investissement en matière de rénovation des logements (privés et sociaux) se heurte à plusieurs difficultés méthodologiques:</t>
  </si>
  <si>
    <t>- des difficultés de périmètre, en partie dues au fait que le Panorama suit des opérations sur les postes détaillés des logements tandis que les objectifs de la SNBC sont fixés en nombre de logements rénovés et en performance énergétique après travaux ;</t>
  </si>
  <si>
    <t>- un jeu de données éclaté entre le corps de texte de la SNBC, le texte des annexes dédiées à l'évaluation des impacts sociaux et redistributifs du scénario AMS2.</t>
  </si>
  <si>
    <t xml:space="preserve">- des incertitudes sur la décomposition du flux de rénovation entre types de logements (MI, IC, HLM, différentes périodes) et entre rénovations faibles, moyennes ou lourdes (différentes nomenclatures). </t>
  </si>
  <si>
    <t>Nous considérons que le premier objectif correspond à la trajectoire déjà retenue par le PREH que l'on détaille ci-dessous.</t>
  </si>
  <si>
    <r>
      <t xml:space="preserve">Parvenir à une baisse de la consommation énergétique du secteur résidentiel-tertiaire de 28 % à l’horizon 2030 par rapport à 2010 (niveau de réduction obtenu avec le scénario de référence), </t>
    </r>
    <r>
      <rPr>
        <u/>
        <sz val="11"/>
        <color theme="7"/>
        <rFont val="Arial"/>
        <family val="2"/>
        <scheme val="minor"/>
      </rPr>
      <t>suppose la rénovation lourde de 500 000 logements chaque année à partir de 2017</t>
    </r>
    <r>
      <rPr>
        <sz val="11"/>
        <color theme="7"/>
        <rFont val="Arial"/>
        <family val="2"/>
        <scheme val="minor"/>
      </rPr>
      <t xml:space="preserve"> [...]</t>
    </r>
  </si>
  <si>
    <r>
      <t>"un renforcement très significatif du nombre de rénovations lourdes dans le parc (</t>
    </r>
    <r>
      <rPr>
        <u/>
        <sz val="11"/>
        <color theme="7"/>
        <rFont val="Arial"/>
        <family val="2"/>
        <scheme val="minor"/>
      </rPr>
      <t>plus de 600 000 par an dans le scénario [AMS2]</t>
    </r>
    <r>
      <rPr>
        <sz val="11"/>
        <color theme="7"/>
        <rFont val="Arial"/>
        <family val="2"/>
        <scheme val="minor"/>
      </rPr>
      <t xml:space="preserve">)" </t>
    </r>
  </si>
  <si>
    <r>
      <t xml:space="preserve">"sans changer le nombre de logements faisant déjà l’objet d’un geste de rénovation susceptible d’impacter ses performances énergétiques (de </t>
    </r>
    <r>
      <rPr>
        <u/>
        <sz val="11"/>
        <color theme="7"/>
        <rFont val="Arial"/>
        <family val="2"/>
        <scheme val="minor"/>
      </rPr>
      <t>l’ordre de 2 millions par an dans le scénario</t>
    </r>
    <r>
      <rPr>
        <sz val="11"/>
        <color theme="7"/>
        <rFont val="Arial"/>
        <family val="2"/>
        <scheme val="minor"/>
      </rPr>
      <t>, soit un niveau similaire à celui constaté aujourd’hui)."</t>
    </r>
  </si>
  <si>
    <t>Le second objectif semble renvoyer à une désagrégation du flux de rénovations du parc de logements élaborée par Energies Demain dans le cadre des scénarios présentés au CIO.</t>
  </si>
  <si>
    <t xml:space="preserve">- Dans la série élaborée dans le cadre du scénario AMS2, les rénovations "lourdes" (celles dont la destination est le niveau +++) augmentent entre 2015 et 2016, mais n'atteignent pas 380 000 comme prévu dans les objectifs du PREH. </t>
  </si>
  <si>
    <t>Rénovation de logements privés : série scénario AMS2-CIO</t>
  </si>
  <si>
    <t>Note</t>
  </si>
  <si>
    <t xml:space="preserve">Nous comprenons que cette série concerne surtout les logements privés. En effet le nombre de rénovations lourdes programmées dans le scénario AMS2 atteint exactement 380 000 en 2027, ce qui semble correspondre à l'objectif du PREH pour la rénovation des logements privés. </t>
  </si>
  <si>
    <t>La comparaison des deux séries met en évidence plusieurs décalages</t>
  </si>
  <si>
    <t>- On ne retrouve pas tout à fait les ordres de grandeur cités dans la SNBC (600 000 lgt/an et 2 millions de rénovations au global).</t>
  </si>
  <si>
    <t xml:space="preserve">Le chapitre de la SNBC dédié à l'évaluation des impacts sociaux et redistributifs du scénario AMS2 apporte des détails en matière de coûts unitaires des rénovations. </t>
  </si>
  <si>
    <t>Nombre de rénovations</t>
  </si>
  <si>
    <t>Coût unitaire des rénovations</t>
  </si>
  <si>
    <t>Pour passer des coûts spécifiques aux maisons individuelles et aux immeubles collectifs à une moyenne pour tous les logements du parc, nous appliquons la proportion observée entre ces deux types de logements à l'année initiale.</t>
  </si>
  <si>
    <t xml:space="preserve">Source: Collectif Rénovons!, voir Panorama des financements climat, rapport complet de l'édition 2016, chapitre Bâtiments. </t>
  </si>
  <si>
    <t xml:space="preserve">Note: l'annexe de la SNBC donne quelques indications sur le fait que la proportion entre MI et IC rénovés chaque année dans le scénario varie. Il y a notamment plus de maisons individuelles au début du scénario et plus d'immeubles collectifs à partir de 2020 et 2025. </t>
  </si>
  <si>
    <t xml:space="preserve">Cependant ces proportions ne sont pas explicitées, nous avons donc retenu une proportion indicative entre les deux types de logements valable sur l'ensemble de la période considérée (jusqu'en 2035). </t>
  </si>
  <si>
    <t>Remarques:</t>
  </si>
  <si>
    <t xml:space="preserve">La série présentée ici semble correspondre à un périmètre assez large de travaux liés à l'énergie dans les logements privés. L'ordre de grandeur de 15 milliards d'euros par an sur la période 2010-2015 semble bien correspondre avec le périmètre le plus large relevé par l'enquête OPEN de l'ADEME. </t>
  </si>
  <si>
    <t xml:space="preserve">D'ailleurs, le nombre de rénovations qualifiées de "lourdes" dans le modèle correspond assez bien à l'ordre de grandeur que représentent les rénovations "3 étoiles" des enquêtes OPEN 2011 et 2013. </t>
  </si>
  <si>
    <t xml:space="preserve">Ce choix de périmètre diffère du Panorama qui exclut les opérations d'isolation de qualité "minimale" ou "médium" comme les fenêtres à faible coefficient thermique. </t>
  </si>
  <si>
    <t>Série auteurs</t>
  </si>
  <si>
    <t>Série SNBC-CIO</t>
  </si>
  <si>
    <t>2024-2028</t>
  </si>
  <si>
    <t>Investissements</t>
  </si>
  <si>
    <t>Milliers lgt</t>
  </si>
  <si>
    <t>Coût moyen par logement</t>
  </si>
  <si>
    <t>total</t>
  </si>
  <si>
    <t>Différence</t>
  </si>
  <si>
    <t>p.156</t>
  </si>
  <si>
    <t>2015-2018</t>
  </si>
  <si>
    <t>On remarque ensuite que les résultats de la projection ne correspondent pas aux cumuls d'investissement au cours des trois périodes citées par la SNBC p.156 :</t>
  </si>
  <si>
    <t xml:space="preserve">Nous ne sommes pas en mesure d'expliquer ce décalage à partir des sources disponibles. </t>
  </si>
  <si>
    <t>Construction de locaux tertiaires : série scénario AMS2/CIO</t>
  </si>
  <si>
    <t>Tableau annexe 12 : prévisions de l'évolution du parc tertiaire en France, source: Enerdata</t>
  </si>
  <si>
    <t>Total constructions annuelles</t>
  </si>
  <si>
    <t>Total parc</t>
  </si>
  <si>
    <t>antérieur à 2010</t>
  </si>
  <si>
    <t>Note: dans ce tableau, nous distinguons les séries par règlementation thermique en vigueur, ce qui n'est pas fait dans la source.</t>
  </si>
  <si>
    <t>Construction de locaux tertiaires : évolution du coût unitaire de la performance énergétique</t>
  </si>
  <si>
    <r>
      <t>(€</t>
    </r>
    <r>
      <rPr>
        <vertAlign val="subscript"/>
        <sz val="11"/>
        <color theme="1"/>
        <rFont val="Arial"/>
        <family val="2"/>
        <scheme val="minor"/>
      </rPr>
      <t>2015</t>
    </r>
    <r>
      <rPr>
        <sz val="11"/>
        <color theme="1"/>
        <rFont val="Arial"/>
        <family val="2"/>
        <scheme val="minor"/>
      </rPr>
      <t>/m²)</t>
    </r>
  </si>
  <si>
    <t>Constructions RT2012</t>
  </si>
  <si>
    <t>Constructions RT2020</t>
  </si>
  <si>
    <t>Construction de locaux tertiaires : répartition des constructions par segment du parc</t>
  </si>
  <si>
    <t>Evolution du parc</t>
  </si>
  <si>
    <t>part de l'Etat</t>
  </si>
  <si>
    <t>part des collectivités</t>
  </si>
  <si>
    <t>part du tertiaire privé</t>
  </si>
  <si>
    <t>(en %)</t>
  </si>
  <si>
    <t>Construction de locaux tertiaires : investissements annuels et investissements cumulés</t>
  </si>
  <si>
    <t>Locaux de l'Etat</t>
  </si>
  <si>
    <t>Locaux des collectivités</t>
  </si>
  <si>
    <t>Locaux tertiaires</t>
  </si>
  <si>
    <t>Les scénarios présentés au CIO prévoient "une augmentation de la part de logements collectifs" (p.73) [document non disponible publiquement]</t>
  </si>
  <si>
    <t>Un surcoût de 10% pour la construction BBC ou RT2012 correspond ici à un coût TTC d'environ 200€/m²SHON</t>
  </si>
  <si>
    <t>Le Panorama des financements climat identifie le coût de construction dans le secteur tertiaire de bureau à environ 1750€HT/m²SHON, d"après ADEME/PREBAT et Observatoire du coût de la construction (Sécurité Sociale)</t>
  </si>
  <si>
    <t>Nous choissons de retenir une fourchette de 150 à 250€/m² pour la performance énergétique de la construction tertiaire.</t>
  </si>
  <si>
    <t>Pour la construction RT 2020, nous choissons de majorer cette fourchette en la portant à 200-300€/m²</t>
  </si>
  <si>
    <t>Cette répartition est basée sur les observations menées dans le Panorama des financements climat pour la période 2011-2015</t>
  </si>
  <si>
    <t xml:space="preserve">D'après SITADEL, surfaces autorisées à date réelle, et DPT Immobilier de l'Etat, plus hypothèses des auteurs. </t>
  </si>
  <si>
    <t>millions de m²</t>
  </si>
  <si>
    <t>part</t>
  </si>
  <si>
    <t xml:space="preserve">Tertiaire </t>
  </si>
  <si>
    <t xml:space="preserve">Le scénario présenté au CIO (p.76, document non accessible publiquement) mentionne un rythme de rénovation de 3% par an des surfaces de locaux de l'Etat. </t>
  </si>
  <si>
    <t>Rénovation des locaux tertiaires : nombre de m² rénovés</t>
  </si>
  <si>
    <t>La SNBC mentionne p.39 (PDF p.19) l'objectif à moyen terme de rénover "29% du parc tertiaire d'ici 2030".</t>
  </si>
  <si>
    <t>Objectif SNBC</t>
  </si>
  <si>
    <t>(millions de m²)</t>
  </si>
  <si>
    <t xml:space="preserve">Nous considérons que ce chiffre s'applique à la projection du nombre de m² dans le parc construit avant 2010 à l'horizon 2030, à partir de la série décrite plus haut en ce qui concerne la construction tertiaire. </t>
  </si>
  <si>
    <t>Il s'agit donc de rénover 258 millions de m² d'ici 2030.</t>
  </si>
  <si>
    <t xml:space="preserve">On considère les rénovations engagées entre 2010 et 2015 négligeables du point de vue de notre projection, et répartissons l'objectif de manière linéaire entre 2016 et 2030. </t>
  </si>
  <si>
    <t>Soit en m² rénovés (cumul)</t>
  </si>
  <si>
    <t>Soit en m² rénovés (annuel)</t>
  </si>
  <si>
    <t>C [2030 à 2035]</t>
  </si>
  <si>
    <t>Le rythme de rénovations annuelles est prolongé pour la période 2030-2035.</t>
  </si>
  <si>
    <t>Rénovation des locaux tertiaires : répartition des rénovations entre l'Etat, les collectivités et le secteur privé</t>
  </si>
  <si>
    <t>parc Etat</t>
  </si>
  <si>
    <t>parc secteur privé</t>
  </si>
  <si>
    <t>parc collectivités</t>
  </si>
  <si>
    <t xml:space="preserve">Les scénarios présentés au CIO mentionnent, pour le scénario AMS2, un rythme de rénovation des bâtiments de l'Etat de 3% par an. </t>
  </si>
  <si>
    <t xml:space="preserve">D'après le DPT immobilier, le parc de l'Etat comprenait environ 75 millions de m² en 2015. </t>
  </si>
  <si>
    <t xml:space="preserve">Un rythme de rénovation de 3% par an correspondrait donc à la rénovation de 2,25 millions de m². A ce rythme, le parc de l'Etat serait entièrement rénové en un peu plus de 30 ans. </t>
  </si>
  <si>
    <t xml:space="preserve">On fait l'hypothèse que les collectivités rénovent leur parc au même rythme annuel que celui de l'Etat dans le scénario, c’est-à-dire de l'ordre de 3% par an. </t>
  </si>
  <si>
    <t xml:space="preserve">Le parc actuel des collectivités est plus difficile à estimer. Le Panorama des financements climat estime qu'il comprenait 290 millions de m² en 2015 (fourchette des sources: 250 à 335 millions de m²). </t>
  </si>
  <si>
    <t xml:space="preserve">Appliqué à un parc de 290 millions de m² en 2015, un rythme de rénovation de 3% par an donnerait 8,7 millions de m² rénovés chaque année. </t>
  </si>
  <si>
    <t xml:space="preserve">On choisit d'affecter au secteur privé la rénovation des m² restants pour atteindre la cible globale calculée d'après l'objectif de la SNBC, soit un peu plus de 6 millions de m² par an. </t>
  </si>
  <si>
    <t xml:space="preserve">On notera que par rapport à un parc estimé à environ 590-600 millions de m² en 2015 dans le Panorama, ce volume annuel correspond à un rythme d'environ 1-1,5% du parc rénové chaque année. </t>
  </si>
  <si>
    <t xml:space="preserve">La rénovation du parc privé est donc moins rapide que celle des bâtiments publics. </t>
  </si>
  <si>
    <t>Rénovation de locaux tertiaires : évolution du coût unitaire de la performance énergétique</t>
  </si>
  <si>
    <t>Dans une présentation au CIO en avril 2015, les modélisateurs du scénario AMS2 ont proposé deux ordres de grandeur pour les coûts de la rénovation énergétique dans le tertiaire, selon le type de bâtiment touché.</t>
  </si>
  <si>
    <t>Pour les bâtiments de transport, santé, cafés, hôtels et restaurants, le coût maximal est porté à 500€HT/m²</t>
  </si>
  <si>
    <t>Pour les bâtiments de bureaux, de commerce et d'enseignement, le coût de rénovation maximal proposé est de 200€HT/m²</t>
  </si>
  <si>
    <t xml:space="preserve">Pour information, sur des opérations exemplaires menées entre 2007 et 2010 dans le cadre du PREBAT, l'ADEME relavait des coûts de rénovation moyens supérieurs à 1000€/m², mais observait un éclatement des coûts très marqué selon les opérations. </t>
  </si>
  <si>
    <t xml:space="preserve">Bien que les deux indicateurs présentés au CIO concernent des segments du parc distincts, nous proposons de les considérer comme limites de la fourchette pouvant s'appliquer à l'ensemble de la série reconstituée dans le cadre de notre estimation des besoins d'investissement. </t>
  </si>
  <si>
    <t>Résidentiel privé</t>
  </si>
  <si>
    <t>Rénovation de locaux tertiaires : investissements annuels et investissements cumulés</t>
  </si>
  <si>
    <t>A [2016-2035]</t>
  </si>
  <si>
    <t>A [2010-2015]</t>
  </si>
  <si>
    <r>
      <t>Stratégie nationale bas-carbone, p.158, figure 6.4 "</t>
    </r>
    <r>
      <rPr>
        <u/>
        <sz val="11"/>
        <color theme="7"/>
        <rFont val="Arial"/>
        <family val="2"/>
        <scheme val="minor"/>
      </rPr>
      <t>référence</t>
    </r>
    <r>
      <rPr>
        <sz val="11"/>
        <color theme="7"/>
        <rFont val="Arial"/>
        <family val="2"/>
        <scheme val="minor"/>
      </rPr>
      <t xml:space="preserve">: coûts moyens associés aux travaux de rénovation, en euro par logement, selon le type de logement", source: calculs CGDD. </t>
    </r>
  </si>
  <si>
    <r>
      <t>Stratégie nationale bas-carbone, p.158, figure 6.4 "</t>
    </r>
    <r>
      <rPr>
        <u/>
        <sz val="11"/>
        <color theme="7"/>
        <rFont val="Arial"/>
        <family val="2"/>
        <scheme val="minor"/>
      </rPr>
      <t>fil de l'eau:</t>
    </r>
    <r>
      <rPr>
        <sz val="11"/>
        <color theme="7"/>
        <rFont val="Arial"/>
        <family val="2"/>
        <scheme val="minor"/>
      </rPr>
      <t xml:space="preserve"> coûts moyens associés aux travaux de rénovation, en euro par logement, selon le type de logement", source: calculs CGDD. </t>
    </r>
  </si>
  <si>
    <t xml:space="preserve">Rénovation de logements : investissements annuels </t>
  </si>
  <si>
    <t xml:space="preserve">On remarque que la série pour 2010 à 2015 est supérieure aux montants retenus dans le Panorama pour la même période. </t>
  </si>
  <si>
    <t>Année</t>
  </si>
  <si>
    <t>moyen &amp; lourd</t>
  </si>
  <si>
    <t>Panorama</t>
  </si>
  <si>
    <t>ensemble</t>
  </si>
  <si>
    <t xml:space="preserve">On constate que l'ordre de grandeur des dépenses d'investissement retenues dans le Panorama correspond assez bien au niveau des rénovations "moyennes" et "lourdes" dans la SNBC. </t>
  </si>
  <si>
    <t xml:space="preserve">Pour la suite du raisonnement, nous choisissons donc de ne considérer que ces deux séries en comparaison du Panorama. </t>
  </si>
  <si>
    <t>Rénovation des logements privés : investissements annuels et investissements cumulés</t>
  </si>
  <si>
    <t>Nous proposons donc de retenir deux série de coûts : celle des hypothèses d'entrée de la SNBC (basse) et une série 20% plus onéreuse, permettant de reconstituer l'ordre de grandeur des investissements décrits p.156 de la SNBC (haute).</t>
  </si>
  <si>
    <t>Poids lourds</t>
  </si>
  <si>
    <t>Infrastructures ferroviaires</t>
  </si>
  <si>
    <t xml:space="preserve">La SNBC ne décrit pas spécifiquement les besoins d'investissement dans le réseau ferroviaire. </t>
  </si>
  <si>
    <t>Pourtant, la SNBC et les scénarios présentés au CIO affichent une croissance importante de la fréquentation du réseau ferroviaire, en passagers et en marchandises.</t>
  </si>
  <si>
    <t xml:space="preserve">Dans les modélisations de l'impact macroéconomique de la SNBC réalisées par SEURECO sur le modèle NEMESIS, des investissements de l'ordre de 1,2 à 1,5 milliards d'euros par an sont nécessaires pour "les lignes à grande vitesse et les transports en commun en site propre". </t>
  </si>
  <si>
    <t>Nous essayons de donner un ordre de grandeur des besoins d'investissement dans le réseau ferroviaire en nous basant sur le contrat décennal entre l'Etat et SNCF Réseau.</t>
  </si>
  <si>
    <t xml:space="preserve">Les contrats entre l'Etat et la SNCF prévoient des investissements de 46,5 milliards d'euros sur les 10 prochaines années. </t>
  </si>
  <si>
    <t xml:space="preserve">Ces investissements se répartissent entre le renouvellement du réseau (28 milliards), les investissements industriels et technologiques (2 milliards), des travaux de mise en conformité (4,5 milliards) et le développement du transport ferroviaire régional (12 milliards). </t>
  </si>
  <si>
    <t>28 Mds€ seront consacrés au renouvellement (ou régénération) du réseau, soit 3 milliards par an à partir de 2020.</t>
  </si>
  <si>
    <t>2 Md€ (avec un effort de 300 millions par an de 2017 à 2019) seront consacrés sur 10 ans aux investissements industriels et technologiques (engins, informatique et outils digitaux, etc.) afin de moderniser et transformer rapidement la gestion du réseau.</t>
  </si>
  <si>
    <t>4,5 Mds€ seront investis par l’État et les Régions dans les travaux de mise en conformité, tant pour la sécurité que pour l’accessibilité.</t>
  </si>
  <si>
    <t>12 Mds€ seront investis pour le développement du transport ferroviaire régional dans le cadre des Contrats de Plan Etat-Région (CPER).</t>
  </si>
  <si>
    <t>SNCF Réseau, communiqué de presse du 20/04/2017, Signature des contrats Etat-SNCF</t>
  </si>
  <si>
    <t>Réseau ferroviaire : investissements programmés dans le plan Etat-SNCF Réseau pour 2017-2026</t>
  </si>
  <si>
    <t>Infrastructures des transports en commun urbains</t>
  </si>
  <si>
    <t xml:space="preserve">Pour l'année 2016, première année du scénario considéré dans le cadre de cette projection, on reproduit le montant programmé en 2017. </t>
  </si>
  <si>
    <t>B [2016]</t>
  </si>
  <si>
    <t xml:space="preserve">Pour les années 2037 à 2035, on prolonge la trajectoire du plan d'investissement établi jusqu'en 2026. </t>
  </si>
  <si>
    <t>B [2027-2035]</t>
  </si>
  <si>
    <t>La SNBC ne décrit pas spécifiquement les besoins d'investissement dans les transports collectifs urbains.</t>
  </si>
  <si>
    <t>- Pour l'Ile de France, le scénario comprend la réalisation du projet du Grand Paris Express</t>
  </si>
  <si>
    <t xml:space="preserve">Cependant, les travaux de modélisation des scénarios du CIO ont retenu deux indicateurs qu'il est possible de traduire en besoin d'investissements (p.78 du document présenté au CIO, document non disponible publiquement). </t>
  </si>
  <si>
    <t>(étapes)</t>
  </si>
  <si>
    <t>(mrd EUR)</t>
  </si>
  <si>
    <t>Scénario 2 "2030"</t>
  </si>
  <si>
    <t>étape 1</t>
  </si>
  <si>
    <t>étape 2</t>
  </si>
  <si>
    <t>étape 3</t>
  </si>
  <si>
    <t>étape 4</t>
  </si>
  <si>
    <t>étape 5</t>
  </si>
  <si>
    <t>coût par étape</t>
  </si>
  <si>
    <t>coût cumulé</t>
  </si>
  <si>
    <t>investissements annuels</t>
  </si>
  <si>
    <t xml:space="preserve">Nous considérons que la réalisation des travaux commence en 2016 et qu'elle est linéaire entre chaque étape. </t>
  </si>
  <si>
    <t>Scénario 3 "2040"</t>
  </si>
  <si>
    <t>Rapport Auzannet, "Rapport de la mission sur le calendrier pluriannuel de réalisation et de financement du projet Grand Paris Express", p.72 et suivantes, "scénario 2030"</t>
  </si>
  <si>
    <t>idem, p.81 et suivantes, "scénario 2040"</t>
  </si>
  <si>
    <t>Infrastructures des TCU : investissements liés à la mise en œuvre du Grand Paris Express</t>
  </si>
  <si>
    <t>Ile de France</t>
  </si>
  <si>
    <t>Le projet de "grand Paris express" a fait l'objet de plusieurs chiffrages de coûts à différents horizons de temps et avec un périmètre de projet qui a beaucoup évolué depuis 2010.</t>
  </si>
  <si>
    <t xml:space="preserve">Pour aborder le séquençage des investissements d'ici 2030, nous nous basons sur les estimations du "rapport Auzannet", qui conditionne le rythme de réalisation des travaux aux ressources que les collectivités sont capables de diriger vers le projet. </t>
  </si>
  <si>
    <t>Le chiffrage du rapport Auzannet porte à 29,9mds€ le coût total, aux conditions économiques de 2012, des investissements dans les infrastructures du Grand Paris Express (voir p.15).</t>
  </si>
  <si>
    <t>Hors Ile de France</t>
  </si>
  <si>
    <t>- Pour les TCU hors Ile de France, le scénario présenté au CIO de la SNBC considère la mise en service de 30km de métro, 670km de tram et 1100km de bus à haut niveau de service (BHNS) entre 2015 et 2030.</t>
  </si>
  <si>
    <t>Pour les TCU hors Ile de France, le scénario du CIO considère la mise en service de 30km de métro, 670km de tram et 1100km de bus à haut niveau de service (BHNS) entre 2015 et 2030.</t>
  </si>
  <si>
    <t>BHNS</t>
  </si>
  <si>
    <t>Infrastructures des TCU : mise en service de métros, tramways et bus à haut niveau de service (BHNS) hors Ile de France</t>
  </si>
  <si>
    <t>Infrastructures des TCU : coûts kilométriques de mise en service</t>
  </si>
  <si>
    <t>estimation haute</t>
  </si>
  <si>
    <t>estimation basse</t>
  </si>
  <si>
    <t>(mio EUR/km)</t>
  </si>
  <si>
    <t>(km)</t>
  </si>
  <si>
    <t>Nous retenons une fourchette de 80 à 100 millions d'euros / km, sur la base de</t>
  </si>
  <si>
    <t>CEREMA, p.47, "Coût d'investissements pour la ligne de TCSP"</t>
  </si>
  <si>
    <t>Rennes (VAL) : ~85 millions d'euros par kilomètre</t>
  </si>
  <si>
    <t>Toulouse ~90 millions d'euros par kilomètre</t>
  </si>
  <si>
    <r>
      <t xml:space="preserve">La CNDP rapporte, pour le Métro Ligne 3 à Toulouse (2016) : "les coûts d'investissement de la ligne B du métro toulousain ont été arrêtés en 2007 à : 1390 M€ (20 stations, 15,7 km) soit </t>
    </r>
    <r>
      <rPr>
        <b/>
        <sz val="11"/>
        <color theme="3"/>
        <rFont val="Arial"/>
        <family val="2"/>
        <scheme val="minor"/>
      </rPr>
      <t>88,5 M€ du km</t>
    </r>
    <r>
      <rPr>
        <sz val="11"/>
        <color theme="3"/>
        <rFont val="Arial"/>
        <family val="2"/>
        <scheme val="minor"/>
      </rPr>
      <t xml:space="preserve"> (en € 2007)".</t>
    </r>
  </si>
  <si>
    <t xml:space="preserve">Certu : Tramway et BHNS en France : domaines de pertinence en zone urbaine (2009), </t>
  </si>
  <si>
    <r>
      <t xml:space="preserve">p. 9 : Pour les BHNS la </t>
    </r>
    <r>
      <rPr>
        <b/>
        <sz val="11"/>
        <color theme="3"/>
        <rFont val="Arial"/>
        <family val="2"/>
        <scheme val="minor"/>
      </rPr>
      <t>fourchette haute</t>
    </r>
    <r>
      <rPr>
        <sz val="11"/>
        <color theme="3"/>
        <rFont val="Arial"/>
        <family val="2"/>
        <scheme val="minor"/>
      </rPr>
      <t xml:space="preserve"> des besoins d'investissements pour une nouvelle ligne (HT) sont de </t>
    </r>
    <r>
      <rPr>
        <b/>
        <sz val="11"/>
        <color theme="3"/>
        <rFont val="Arial"/>
        <family val="2"/>
        <scheme val="minor"/>
      </rPr>
      <t>10 millions €/km de site propre</t>
    </r>
    <r>
      <rPr>
        <sz val="11"/>
        <color theme="3"/>
        <rFont val="Arial"/>
        <family val="2"/>
        <scheme val="minor"/>
      </rPr>
      <t>.</t>
    </r>
  </si>
  <si>
    <r>
      <t xml:space="preserve">p. 9 : Pour les tramways la </t>
    </r>
    <r>
      <rPr>
        <b/>
        <sz val="11"/>
        <color theme="3"/>
        <rFont val="Arial"/>
        <family val="2"/>
        <scheme val="minor"/>
      </rPr>
      <t>fourchette basse</t>
    </r>
    <r>
      <rPr>
        <sz val="11"/>
        <color theme="3"/>
        <rFont val="Arial"/>
        <family val="2"/>
        <scheme val="minor"/>
      </rPr>
      <t xml:space="preserve"> des besoins d'investissements pour une nouvelle ligne (HT) sont de </t>
    </r>
    <r>
      <rPr>
        <b/>
        <sz val="11"/>
        <color theme="3"/>
        <rFont val="Arial"/>
        <family val="2"/>
        <scheme val="minor"/>
      </rPr>
      <t>13 millions €/km de site propre</t>
    </r>
    <r>
      <rPr>
        <sz val="11"/>
        <color theme="3"/>
        <rFont val="Arial"/>
        <family val="2"/>
        <scheme val="minor"/>
      </rPr>
      <t>.</t>
    </r>
  </si>
  <si>
    <r>
      <t xml:space="preserve">p. 9 : Pour les tramways la </t>
    </r>
    <r>
      <rPr>
        <b/>
        <sz val="11"/>
        <color theme="3"/>
        <rFont val="Arial"/>
        <family val="2"/>
        <scheme val="minor"/>
      </rPr>
      <t>fourchette haute</t>
    </r>
    <r>
      <rPr>
        <sz val="11"/>
        <color theme="3"/>
        <rFont val="Arial"/>
        <family val="2"/>
        <scheme val="minor"/>
      </rPr>
      <t xml:space="preserve"> des besoins d'investissements pour une nouvelle ligne (HT) sont de </t>
    </r>
    <r>
      <rPr>
        <b/>
        <sz val="11"/>
        <color theme="3"/>
        <rFont val="Arial"/>
        <family val="2"/>
        <scheme val="minor"/>
      </rPr>
      <t>22 millions €/km de site propre</t>
    </r>
    <r>
      <rPr>
        <sz val="11"/>
        <color theme="3"/>
        <rFont val="Arial"/>
        <family val="2"/>
        <scheme val="minor"/>
      </rPr>
      <t>.</t>
    </r>
  </si>
  <si>
    <r>
      <t xml:space="preserve">p. 9 : Pour les BHNS la </t>
    </r>
    <r>
      <rPr>
        <b/>
        <sz val="11"/>
        <color theme="3"/>
        <rFont val="Arial"/>
        <family val="2"/>
        <scheme val="minor"/>
      </rPr>
      <t>fourchette basse</t>
    </r>
    <r>
      <rPr>
        <sz val="11"/>
        <color theme="3"/>
        <rFont val="Arial"/>
        <family val="2"/>
        <scheme val="minor"/>
      </rPr>
      <t xml:space="preserve"> des besoins d'investissements pour une nouvelle ligne (HT) sont de 2 millions €/km de site propre.</t>
    </r>
  </si>
  <si>
    <t>Infrastructures en Ile de France</t>
  </si>
  <si>
    <t>Infrastructures hors Ile de France</t>
  </si>
  <si>
    <t>Infrastructures cumulées</t>
  </si>
  <si>
    <t>Déploiement annuel</t>
  </si>
  <si>
    <t>Infrastructures des TCU : investissements annuels et investissements cumulés</t>
  </si>
  <si>
    <t>Parc roulant au GNV</t>
  </si>
  <si>
    <t>Réseau ferroviaire : investissements annuels et cumulés</t>
  </si>
  <si>
    <t>Investissements cumulés</t>
  </si>
  <si>
    <t>Poids-lourds GNV : investissements annuels et cumulés</t>
  </si>
  <si>
    <t>Poids-lourds GNV: évolution du coût unitaire d'acquisition</t>
  </si>
  <si>
    <t>(k€TTC/véhicule)</t>
  </si>
  <si>
    <t>Poids-lourds GNV : application de la cible au parc roulant, calcul des ventes nécessaires pour atteindre la cible</t>
  </si>
  <si>
    <t>D'après le SDES (MTES), environ 344 000 poids-lourds étaient immatriculés en France en 2015.</t>
  </si>
  <si>
    <t xml:space="preserve">Nous choisissons de considérer que l'objectif de la PPE s'applique au parc immatriculé en France. </t>
  </si>
  <si>
    <t xml:space="preserve">en 2030, l'objectif de 10% du parc roulant au GNV correspond à environ 35 000 poids-lourds. </t>
  </si>
  <si>
    <t xml:space="preserve">Ces objectifs sont répercutés dans le tableau ci-dessous. </t>
  </si>
  <si>
    <t>Un objectif de 3% du parc roulant au GNV en 2023 correspondrait donc à la mise en service d'environ 10 000 poids-lourds.</t>
  </si>
  <si>
    <t>Programmation pluriannuelle de l'énergie, chapitre 5 "Offre d'énergie", p.44</t>
  </si>
  <si>
    <t xml:space="preserve">"Atteindre une part du parc de poids-lourds roulant au GNV de 3% en 2023 et de 10% en 2030". </t>
  </si>
  <si>
    <t>Part du parc roulant au GNV</t>
  </si>
  <si>
    <t>D'après le chapitre 7 de la PPE (Stratégie de développement de la mobilité propre, SDMP), p.95, le parc roulant du transporte routier de marchandises comprend les camionnettes/VUL, les camions et les tracteurs routiers.</t>
  </si>
  <si>
    <t xml:space="preserve">D'après le recensement présenté dans la PPE, il y a environ 330 000 camions et 200 000 tracteurs routiers en service en 2014, soit un total de 520 000 poids-lourds. </t>
  </si>
  <si>
    <t xml:space="preserve">Note: Le parc roulant, qui comprend aussi les poids-lourds immatriculés à l'étranger mais circulant en France, était estimé à environ 800 000 véhicules par an dans les études de préfiguration de l'éco-taxe poids-lourds. </t>
  </si>
  <si>
    <r>
      <t xml:space="preserve">Nous considérons que l'objectif de la part des "poids lourds" roulant au GNV s'applique </t>
    </r>
    <r>
      <rPr>
        <u/>
        <sz val="11"/>
        <color theme="9" tint="-0.249977111117893"/>
        <rFont val="Arial"/>
        <family val="2"/>
        <scheme val="minor"/>
      </rPr>
      <t>aux camions et aux tracteurs routiers</t>
    </r>
    <r>
      <rPr>
        <sz val="11"/>
        <color theme="9" tint="-0.249977111117893"/>
        <rFont val="Arial"/>
        <family val="2"/>
        <scheme val="minor"/>
      </rPr>
      <t>.</t>
    </r>
  </si>
  <si>
    <t>Nous faisons l'hypothèse d'un parc routier constant d'ici à 2030, donc</t>
  </si>
  <si>
    <t>3% du parc</t>
  </si>
  <si>
    <t>correspondent à environ 15 600 véhicules</t>
  </si>
  <si>
    <t>10% du parc</t>
  </si>
  <si>
    <t>correspondent à environ 52 000 véhicules</t>
  </si>
  <si>
    <t>A [2023, 2030]</t>
  </si>
  <si>
    <t>A [2015]</t>
  </si>
  <si>
    <t xml:space="preserve">Le Panorama des financements climat estime qu'environ 300 camions au GNV étaient en circulation fin 2015, d'après GNV Volontaire. </t>
  </si>
  <si>
    <t>Nous faisons l'hypothèse d'une durée de vie d'environ 15 ans pour les poids lourds. Cette durée de vie s'applique en trois périodes sur la série des sorties du parc:</t>
  </si>
  <si>
    <t>Bâtiments</t>
  </si>
  <si>
    <t>Production d'électricité et réseaux</t>
  </si>
  <si>
    <t>2021-2025</t>
  </si>
  <si>
    <t>2026-2035</t>
  </si>
  <si>
    <t xml:space="preserve">Les ventes annuelles compensent les sorties du parc et permettent d'atteindre l'objectif. </t>
  </si>
  <si>
    <r>
      <t>Le prix</t>
    </r>
    <r>
      <rPr>
        <sz val="11"/>
        <color theme="3"/>
        <rFont val="Arial"/>
        <family val="2"/>
        <scheme val="minor"/>
      </rPr>
      <t xml:space="preserve"> est basé sur une estimation à partir des deux modèles les plus vendus du parc: Iveco Stralis Euro 6 GNV au prix de 86 500 euros et Iveco Eurocargo GNV au prix de 115 000 euros. </t>
    </r>
  </si>
  <si>
    <t>Locaux privés</t>
  </si>
  <si>
    <t>SUB</t>
  </si>
  <si>
    <t>EPARGNE</t>
  </si>
  <si>
    <t>Série : nous reprenons la série évoqué ci-dessus qui prévoit entre 90 000 et 120 000 logements sociaux rénovés par an.</t>
  </si>
  <si>
    <t>Rénovation de logements sociaux : évolution du coût unitaire</t>
  </si>
  <si>
    <t>Série centrale</t>
  </si>
  <si>
    <r>
      <t>(k€</t>
    </r>
    <r>
      <rPr>
        <vertAlign val="subscript"/>
        <sz val="11"/>
        <color theme="1"/>
        <rFont val="Arial"/>
        <family val="2"/>
        <scheme val="minor"/>
      </rPr>
      <t>2015</t>
    </r>
    <r>
      <rPr>
        <sz val="11"/>
        <color theme="1"/>
        <rFont val="Arial"/>
        <family val="2"/>
        <scheme val="minor"/>
      </rPr>
      <t>/lgt)</t>
    </r>
  </si>
  <si>
    <t>D'après CDC Eclairages n°14, "Zoom sur les opérations bénéficiant de l'éco-prêt", p.2</t>
  </si>
  <si>
    <t>"Les travaux de réhabilitation purement énergétique représentent 28% en moyenne du coût total des opérations."</t>
  </si>
  <si>
    <t xml:space="preserve">Le montant moyen des travaux est estimé à 30k€/logement entre 2010 et 2014.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</si>
</sst>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0.0"/>
    <numFmt numFmtId="165" formatCode="#,##0.000"/>
    <numFmt numFmtId="166" formatCode="_-* #,##0\ _€_-;\-* #,##0\ _€_-;_-* &quot;-&quot;??\ _€_-;_-@_-"/>
    <numFmt numFmtId="167" formatCode="0.0"/>
  </numFmts>
  <fonts count="21" x14ac:knownFonts="1">
    <font>
      <sz val="11"/>
      <color theme="1"/>
      <name val="Arial"/>
      <family val="2"/>
      <scheme val="minor"/>
    </font>
    <font>
      <b/>
      <sz val="11"/>
      <color theme="1"/>
      <name val="Arial"/>
      <family val="2"/>
      <scheme val="minor"/>
    </font>
    <font>
      <b/>
      <sz val="16"/>
      <color theme="1"/>
      <name val="Arial"/>
      <family val="2"/>
      <scheme val="minor"/>
    </font>
    <font>
      <sz val="11"/>
      <color theme="3"/>
      <name val="Arial"/>
      <family val="2"/>
      <scheme val="minor"/>
    </font>
    <font>
      <b/>
      <sz val="14"/>
      <color theme="1"/>
      <name val="Arial"/>
      <family val="2"/>
      <scheme val="minor"/>
    </font>
    <font>
      <sz val="11"/>
      <color theme="9" tint="-0.249977111117893"/>
      <name val="Arial"/>
      <family val="2"/>
      <scheme val="minor"/>
    </font>
    <font>
      <sz val="11"/>
      <name val="Arial"/>
      <family val="2"/>
      <scheme val="minor"/>
    </font>
    <font>
      <u/>
      <sz val="11"/>
      <color theme="10"/>
      <name val="Arial"/>
      <family val="2"/>
      <scheme val="minor"/>
    </font>
    <font>
      <sz val="11"/>
      <color theme="7"/>
      <name val="Arial"/>
      <family val="2"/>
      <scheme val="minor"/>
    </font>
    <font>
      <sz val="11"/>
      <color theme="1"/>
      <name val="Arial"/>
      <family val="2"/>
      <scheme val="minor"/>
    </font>
    <font>
      <b/>
      <sz val="11"/>
      <color theme="3"/>
      <name val="Arial"/>
      <family val="2"/>
      <scheme val="minor"/>
    </font>
    <font>
      <b/>
      <sz val="11"/>
      <name val="Arial"/>
      <family val="2"/>
      <scheme val="minor"/>
    </font>
    <font>
      <sz val="11"/>
      <color theme="0"/>
      <name val="Arial"/>
      <family val="2"/>
      <scheme val="minor"/>
    </font>
    <font>
      <vertAlign val="subscript"/>
      <sz val="11"/>
      <color theme="1"/>
      <name val="Arial"/>
      <family val="2"/>
      <scheme val="minor"/>
    </font>
    <font>
      <u/>
      <sz val="11"/>
      <color theme="1"/>
      <name val="Arial"/>
      <family val="2"/>
      <scheme val="minor"/>
    </font>
    <font>
      <u/>
      <sz val="11"/>
      <color theme="7"/>
      <name val="Arial"/>
      <family val="2"/>
      <scheme val="minor"/>
    </font>
    <font>
      <b/>
      <sz val="12"/>
      <color theme="1"/>
      <name val="Arial"/>
      <family val="2"/>
      <scheme val="minor"/>
    </font>
    <font>
      <sz val="11"/>
      <color theme="9" tint="-0.499984740745262"/>
      <name val="Arial"/>
      <family val="2"/>
      <scheme val="minor"/>
    </font>
    <font>
      <u/>
      <sz val="11"/>
      <color theme="9" tint="-0.249977111117893"/>
      <name val="Arial"/>
      <family val="2"/>
      <scheme val="minor"/>
    </font>
    <font>
      <sz val="9"/>
      <color theme="3" tint="-0.499984740745262"/>
      <name val="Arial"/>
      <family val="2"/>
      <scheme val="minor"/>
    </font>
    <font>
      <b/>
      <sz val="11"/>
      <color rgb="FF3F3F3F"/>
      <name val="Arial"/>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style="thin">
        <color auto="1"/>
      </right>
      <top/>
      <bottom style="thin">
        <color auto="1"/>
      </bottom>
      <diagonal/>
    </border>
    <border>
      <left/>
      <right style="thin">
        <color indexed="64"/>
      </right>
      <top style="thin">
        <color indexed="64"/>
      </top>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s>
  <cellStyleXfs count="4">
    <xf numFmtId="0" fontId="0" fillId="0" borderId="0"/>
    <xf numFmtId="0" fontId="7"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cellStyleXfs>
  <cellXfs count="255">
    <xf numFmtId="0" fontId="0" fillId="0" borderId="0" xfId="0"/>
    <xf numFmtId="0" fontId="2" fillId="0" borderId="0" xfId="0" applyFont="1"/>
    <xf numFmtId="0" fontId="0" fillId="0" borderId="0" xfId="0" applyAlignment="1">
      <alignment vertical="center"/>
    </xf>
    <xf numFmtId="0" fontId="0" fillId="0" borderId="0" xfId="0"/>
    <xf numFmtId="0" fontId="0" fillId="0" borderId="0" xfId="0" applyAlignment="1">
      <alignment vertical="center"/>
    </xf>
    <xf numFmtId="0" fontId="2" fillId="0" borderId="0" xfId="0" applyFont="1"/>
    <xf numFmtId="0" fontId="0" fillId="0" borderId="0" xfId="0" applyAlignment="1">
      <alignment horizontal="center" vertical="center"/>
    </xf>
    <xf numFmtId="0" fontId="1" fillId="0" borderId="5" xfId="0" applyFont="1" applyBorder="1" applyAlignment="1">
      <alignment vertical="center"/>
    </xf>
    <xf numFmtId="0" fontId="0" fillId="0" borderId="0" xfId="0" applyBorder="1" applyAlignment="1">
      <alignment vertical="center"/>
    </xf>
    <xf numFmtId="0" fontId="3" fillId="0" borderId="0" xfId="0" applyFont="1" applyFill="1" applyBorder="1" applyAlignment="1">
      <alignment vertical="center"/>
    </xf>
    <xf numFmtId="3" fontId="0" fillId="0" borderId="2" xfId="0" applyNumberFormat="1" applyBorder="1" applyAlignment="1">
      <alignment horizontal="right" vertical="center" indent="1"/>
    </xf>
    <xf numFmtId="0" fontId="0" fillId="0" borderId="1" xfId="0"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3" fontId="0" fillId="0" borderId="1" xfId="0" applyNumberFormat="1" applyBorder="1" applyAlignment="1">
      <alignment horizontal="right" vertical="center" indent="1"/>
    </xf>
    <xf numFmtId="0" fontId="0" fillId="0" borderId="5" xfId="0" applyBorder="1" applyAlignment="1">
      <alignment vertical="center"/>
    </xf>
    <xf numFmtId="0" fontId="1" fillId="0" borderId="0" xfId="0" applyFont="1" applyAlignment="1">
      <alignment vertical="center"/>
    </xf>
    <xf numFmtId="0" fontId="3" fillId="0" borderId="0" xfId="0" applyFont="1"/>
    <xf numFmtId="0" fontId="0" fillId="0" borderId="0" xfId="0" quotePrefix="1" applyBorder="1" applyAlignment="1">
      <alignment vertical="center"/>
    </xf>
    <xf numFmtId="164" fontId="0" fillId="2" borderId="2" xfId="0" applyNumberFormat="1" applyFill="1" applyBorder="1" applyAlignment="1">
      <alignment horizontal="right" vertical="center" indent="1"/>
    </xf>
    <xf numFmtId="164" fontId="0" fillId="0" borderId="2" xfId="0" applyNumberFormat="1" applyFill="1" applyBorder="1" applyAlignment="1">
      <alignment horizontal="right" vertical="center" indent="1"/>
    </xf>
    <xf numFmtId="0" fontId="4" fillId="0" borderId="0" xfId="0" applyFont="1"/>
    <xf numFmtId="0" fontId="5" fillId="0" borderId="0" xfId="0" applyFont="1"/>
    <xf numFmtId="3" fontId="0" fillId="0" borderId="2" xfId="0" applyNumberFormat="1" applyFill="1" applyBorder="1" applyAlignment="1">
      <alignment horizontal="right" vertical="center" indent="1"/>
    </xf>
    <xf numFmtId="4" fontId="0" fillId="0" borderId="2" xfId="0" applyNumberFormat="1" applyFill="1" applyBorder="1" applyAlignment="1">
      <alignment horizontal="right" vertical="center" indent="1"/>
    </xf>
    <xf numFmtId="0" fontId="1" fillId="0" borderId="0" xfId="0" applyFon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left" vertical="top"/>
    </xf>
    <xf numFmtId="3" fontId="0" fillId="0" borderId="0" xfId="0" applyNumberFormat="1" applyBorder="1" applyAlignment="1">
      <alignment horizontal="right" vertical="center" indent="1"/>
    </xf>
    <xf numFmtId="3" fontId="0" fillId="0" borderId="6" xfId="0" applyNumberFormat="1" applyBorder="1" applyAlignment="1">
      <alignment horizontal="right" vertical="center" indent="1"/>
    </xf>
    <xf numFmtId="0" fontId="0" fillId="0" borderId="0" xfId="0" applyBorder="1"/>
    <xf numFmtId="0" fontId="0" fillId="0" borderId="4" xfId="0" applyBorder="1"/>
    <xf numFmtId="0" fontId="0" fillId="0" borderId="5" xfId="0" applyFill="1" applyBorder="1" applyAlignment="1">
      <alignment vertical="center"/>
    </xf>
    <xf numFmtId="3" fontId="0" fillId="0" borderId="0" xfId="0" applyNumberFormat="1" applyBorder="1"/>
    <xf numFmtId="3" fontId="0" fillId="0" borderId="0" xfId="0" applyNumberFormat="1" applyBorder="1" applyAlignment="1">
      <alignment horizontal="right" vertical="center"/>
    </xf>
    <xf numFmtId="3" fontId="0" fillId="2" borderId="2" xfId="0" applyNumberFormat="1" applyFill="1" applyBorder="1" applyAlignment="1">
      <alignment horizontal="right" vertical="center" indent="1"/>
    </xf>
    <xf numFmtId="164" fontId="0" fillId="0" borderId="0" xfId="0" applyNumberFormat="1"/>
    <xf numFmtId="3" fontId="0" fillId="0" borderId="0" xfId="0" applyNumberFormat="1"/>
    <xf numFmtId="0" fontId="0" fillId="0" borderId="0" xfId="0" applyAlignment="1">
      <alignment horizontal="left" vertical="top" wrapText="1"/>
    </xf>
    <xf numFmtId="0" fontId="7" fillId="0" borderId="0" xfId="1"/>
    <xf numFmtId="16" fontId="0" fillId="0" borderId="0" xfId="0" applyNumberFormat="1"/>
    <xf numFmtId="0" fontId="0" fillId="0" borderId="2" xfId="0" applyFill="1" applyBorder="1"/>
    <xf numFmtId="3" fontId="0" fillId="0" borderId="7" xfId="0" applyNumberFormat="1" applyFill="1" applyBorder="1" applyAlignment="1">
      <alignment horizontal="right" vertical="center" indent="1"/>
    </xf>
    <xf numFmtId="0" fontId="1" fillId="0" borderId="0" xfId="0" applyFont="1" applyFill="1" applyBorder="1" applyAlignment="1">
      <alignment vertical="center"/>
    </xf>
    <xf numFmtId="0" fontId="0" fillId="0" borderId="0" xfId="0" applyFill="1" applyBorder="1" applyAlignment="1">
      <alignment vertical="center"/>
    </xf>
    <xf numFmtId="0" fontId="3" fillId="0" borderId="0" xfId="1" applyFont="1"/>
    <xf numFmtId="0" fontId="0" fillId="0" borderId="5" xfId="0" applyFont="1" applyBorder="1" applyAlignment="1">
      <alignment vertical="center"/>
    </xf>
    <xf numFmtId="0" fontId="0" fillId="0" borderId="2" xfId="0" applyBorder="1" applyAlignment="1">
      <alignment horizontal="center" vertical="center"/>
    </xf>
    <xf numFmtId="0" fontId="3" fillId="0" borderId="0" xfId="0" applyFont="1" applyBorder="1" applyAlignment="1">
      <alignment vertical="center"/>
    </xf>
    <xf numFmtId="0" fontId="1" fillId="0" borderId="0" xfId="0" applyFont="1" applyBorder="1" applyAlignment="1">
      <alignment vertical="center"/>
    </xf>
    <xf numFmtId="0" fontId="0" fillId="0" borderId="9" xfId="0" applyBorder="1" applyAlignment="1">
      <alignment vertical="center"/>
    </xf>
    <xf numFmtId="0" fontId="8" fillId="0" borderId="0" xfId="0" applyFont="1" applyFill="1" applyBorder="1" applyAlignment="1">
      <alignment vertical="center"/>
    </xf>
    <xf numFmtId="0" fontId="8" fillId="0" borderId="0" xfId="0" applyFont="1" applyBorder="1"/>
    <xf numFmtId="1" fontId="0" fillId="0" borderId="1" xfId="0" applyNumberFormat="1" applyBorder="1" applyAlignment="1">
      <alignment horizontal="center" vertical="center"/>
    </xf>
    <xf numFmtId="0" fontId="0" fillId="0" borderId="10" xfId="0" applyBorder="1" applyAlignment="1">
      <alignment vertical="center"/>
    </xf>
    <xf numFmtId="0" fontId="0" fillId="0" borderId="11" xfId="0" applyBorder="1"/>
    <xf numFmtId="0" fontId="0" fillId="0" borderId="13" xfId="0" applyBorder="1"/>
    <xf numFmtId="0" fontId="0" fillId="0" borderId="11" xfId="0" applyBorder="1" applyAlignment="1">
      <alignment vertical="center"/>
    </xf>
    <xf numFmtId="0" fontId="0" fillId="0" borderId="13" xfId="0" quotePrefix="1" applyBorder="1" applyAlignment="1">
      <alignment vertical="center"/>
    </xf>
    <xf numFmtId="166" fontId="0" fillId="2" borderId="2" xfId="2" applyNumberFormat="1" applyFont="1" applyFill="1" applyBorder="1" applyAlignment="1">
      <alignment horizontal="center" vertical="center"/>
    </xf>
    <xf numFmtId="0" fontId="0" fillId="0" borderId="13" xfId="0" applyBorder="1" applyAlignment="1">
      <alignment vertical="center"/>
    </xf>
    <xf numFmtId="3" fontId="0" fillId="2" borderId="7" xfId="0" applyNumberFormat="1" applyFill="1" applyBorder="1" applyAlignment="1">
      <alignment horizontal="right" vertical="center" indent="1"/>
    </xf>
    <xf numFmtId="165" fontId="0" fillId="0" borderId="0" xfId="0" applyNumberFormat="1" applyBorder="1" applyAlignment="1">
      <alignment horizontal="right" vertical="center" indent="1"/>
    </xf>
    <xf numFmtId="0" fontId="3" fillId="0" borderId="0" xfId="0" applyFont="1" applyFill="1" applyBorder="1" applyAlignment="1">
      <alignment vertical="top"/>
    </xf>
    <xf numFmtId="1" fontId="0" fillId="2" borderId="2" xfId="2" applyNumberFormat="1" applyFont="1" applyFill="1" applyBorder="1" applyAlignment="1">
      <alignment horizontal="right" vertical="center" indent="1"/>
    </xf>
    <xf numFmtId="0" fontId="8" fillId="0" borderId="0" xfId="0" applyFont="1" applyBorder="1" applyAlignment="1">
      <alignment horizontal="left" vertical="top"/>
    </xf>
    <xf numFmtId="3" fontId="0" fillId="0" borderId="2" xfId="0" applyNumberFormat="1" applyBorder="1" applyAlignment="1">
      <alignment horizontal="right" vertical="center"/>
    </xf>
    <xf numFmtId="0" fontId="3" fillId="0" borderId="0" xfId="0" applyNumberFormat="1" applyFont="1" applyBorder="1" applyAlignment="1">
      <alignment horizontal="left" vertical="top" wrapText="1"/>
    </xf>
    <xf numFmtId="0" fontId="3" fillId="0" borderId="0" xfId="0" applyFont="1" applyBorder="1" applyAlignment="1">
      <alignment horizontal="left" vertical="center"/>
    </xf>
    <xf numFmtId="0" fontId="6" fillId="0" borderId="0" xfId="0" applyFont="1" applyBorder="1" applyAlignment="1">
      <alignment vertical="center"/>
    </xf>
    <xf numFmtId="0" fontId="11" fillId="0" borderId="0" xfId="0" applyFont="1" applyBorder="1"/>
    <xf numFmtId="0" fontId="8" fillId="0" borderId="0" xfId="0" applyFont="1" applyBorder="1" applyAlignment="1">
      <alignment vertical="center"/>
    </xf>
    <xf numFmtId="3" fontId="0" fillId="0" borderId="0" xfId="0" applyNumberFormat="1" applyFill="1" applyBorder="1" applyAlignment="1">
      <alignment horizontal="right" vertical="center" indent="1"/>
    </xf>
    <xf numFmtId="0" fontId="3" fillId="0" borderId="0" xfId="0" applyFont="1" applyFill="1" applyBorder="1" applyAlignment="1">
      <alignment horizontal="left" vertical="center"/>
    </xf>
    <xf numFmtId="0" fontId="3" fillId="0" borderId="0" xfId="0" applyFont="1" applyAlignment="1"/>
    <xf numFmtId="0" fontId="0" fillId="0" borderId="0" xfId="0" applyAlignment="1">
      <alignment horizontal="center"/>
    </xf>
    <xf numFmtId="0" fontId="4" fillId="0" borderId="0" xfId="0" applyFont="1" applyAlignment="1">
      <alignment vertical="center"/>
    </xf>
    <xf numFmtId="0" fontId="0" fillId="0" borderId="1" xfId="0" applyBorder="1" applyAlignment="1">
      <alignment horizontal="center" vertical="center" wrapText="1"/>
    </xf>
    <xf numFmtId="0" fontId="12" fillId="3" borderId="1" xfId="0" applyFont="1" applyFill="1" applyBorder="1" applyAlignment="1">
      <alignment horizontal="center" vertical="center"/>
    </xf>
    <xf numFmtId="164" fontId="0" fillId="0" borderId="7" xfId="0" applyNumberFormat="1" applyFill="1" applyBorder="1" applyAlignment="1">
      <alignment horizontal="right" vertical="center" indent="1"/>
    </xf>
    <xf numFmtId="0" fontId="0" fillId="0" borderId="5" xfId="0" applyFont="1" applyBorder="1" applyAlignment="1">
      <alignment horizontal="left" vertical="center" indent="1"/>
    </xf>
    <xf numFmtId="0" fontId="0" fillId="0" borderId="12" xfId="0" applyFont="1" applyBorder="1" applyAlignment="1">
      <alignment horizontal="left" vertical="center" indent="1"/>
    </xf>
    <xf numFmtId="3" fontId="0" fillId="4" borderId="2" xfId="0" applyNumberFormat="1" applyFill="1" applyBorder="1" applyAlignment="1">
      <alignment horizontal="right" vertical="center" indent="1"/>
    </xf>
    <xf numFmtId="3" fontId="0" fillId="4" borderId="7" xfId="0" applyNumberFormat="1" applyFill="1" applyBorder="1" applyAlignment="1">
      <alignment horizontal="right" vertical="center" indent="1"/>
    </xf>
    <xf numFmtId="0" fontId="8" fillId="0" borderId="0" xfId="0" applyFont="1"/>
    <xf numFmtId="0" fontId="6" fillId="0" borderId="0" xfId="0" applyFont="1" applyBorder="1" applyAlignment="1">
      <alignment horizontal="left" vertical="top" wrapText="1"/>
    </xf>
    <xf numFmtId="0" fontId="3" fillId="0" borderId="0" xfId="0" applyFont="1" applyBorder="1" applyAlignment="1">
      <alignment horizontal="left" vertical="top" wrapText="1"/>
    </xf>
    <xf numFmtId="164" fontId="0" fillId="4" borderId="2" xfId="0" applyNumberFormat="1" applyFill="1" applyBorder="1" applyAlignment="1">
      <alignment horizontal="right" vertical="center" indent="1"/>
    </xf>
    <xf numFmtId="0" fontId="0" fillId="0" borderId="0" xfId="0" applyFont="1" applyBorder="1" applyAlignment="1">
      <alignment horizontal="left" vertical="center" indent="1"/>
    </xf>
    <xf numFmtId="164" fontId="0" fillId="0" borderId="0" xfId="0" applyNumberFormat="1" applyFill="1" applyBorder="1" applyAlignment="1">
      <alignment horizontal="right" vertical="center" indent="1"/>
    </xf>
    <xf numFmtId="0" fontId="12" fillId="3" borderId="0" xfId="0" applyFont="1" applyFill="1" applyAlignment="1">
      <alignment horizontal="center" vertical="center"/>
    </xf>
    <xf numFmtId="3" fontId="1" fillId="0" borderId="2" xfId="0" applyNumberFormat="1" applyFont="1" applyFill="1" applyBorder="1" applyAlignment="1">
      <alignment horizontal="right" vertical="center" indent="1"/>
    </xf>
    <xf numFmtId="3" fontId="1" fillId="0" borderId="7" xfId="0" applyNumberFormat="1" applyFont="1" applyFill="1" applyBorder="1" applyAlignment="1">
      <alignment horizontal="right" vertical="center" indent="1"/>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7" xfId="0" applyFill="1" applyBorder="1" applyAlignment="1">
      <alignment horizontal="center" vertical="center"/>
    </xf>
    <xf numFmtId="0" fontId="0" fillId="0" borderId="5" xfId="0" applyBorder="1" applyAlignment="1">
      <alignment horizontal="left" vertical="center" indent="1"/>
    </xf>
    <xf numFmtId="0" fontId="0" fillId="0" borderId="7" xfId="0" applyFill="1" applyBorder="1" applyAlignment="1">
      <alignment horizontal="center" vertical="center"/>
    </xf>
    <xf numFmtId="0" fontId="0" fillId="5" borderId="11" xfId="0" applyFill="1" applyBorder="1" applyAlignment="1">
      <alignment horizontal="center" vertical="center"/>
    </xf>
    <xf numFmtId="0" fontId="0" fillId="5" borderId="8" xfId="0" applyFill="1" applyBorder="1" applyAlignment="1">
      <alignment horizontal="center" vertical="center"/>
    </xf>
    <xf numFmtId="0" fontId="0" fillId="6" borderId="11" xfId="0" applyFill="1" applyBorder="1" applyAlignment="1">
      <alignment horizontal="center" vertical="center"/>
    </xf>
    <xf numFmtId="0" fontId="0" fillId="6" borderId="8" xfId="0" applyFill="1" applyBorder="1" applyAlignment="1">
      <alignment horizontal="center" vertical="center"/>
    </xf>
    <xf numFmtId="3" fontId="1" fillId="0" borderId="0" xfId="0" applyNumberFormat="1" applyFont="1" applyFill="1" applyBorder="1" applyAlignment="1">
      <alignment horizontal="right" vertical="center" indent="1"/>
    </xf>
    <xf numFmtId="0" fontId="0" fillId="0" borderId="6" xfId="0" applyBorder="1" applyAlignment="1">
      <alignment horizontal="center" vertical="center"/>
    </xf>
    <xf numFmtId="0" fontId="0" fillId="0" borderId="11" xfId="0" applyFont="1" applyBorder="1" applyAlignment="1">
      <alignment horizontal="left" vertical="center" indent="1"/>
    </xf>
    <xf numFmtId="0" fontId="0" fillId="0" borderId="11" xfId="0" quotePrefix="1" applyBorder="1" applyAlignment="1">
      <alignment vertical="center"/>
    </xf>
    <xf numFmtId="164" fontId="0" fillId="0" borderId="11" xfId="0" applyNumberFormat="1" applyFill="1" applyBorder="1" applyAlignment="1">
      <alignment horizontal="right" vertical="center" indent="1"/>
    </xf>
    <xf numFmtId="3" fontId="0" fillId="0" borderId="11" xfId="0" applyNumberFormat="1" applyFill="1" applyBorder="1" applyAlignment="1">
      <alignment horizontal="right" vertical="center" indent="1"/>
    </xf>
    <xf numFmtId="3" fontId="1" fillId="0" borderId="11" xfId="0" applyNumberFormat="1" applyFont="1" applyFill="1" applyBorder="1" applyAlignment="1">
      <alignment horizontal="right" vertical="center" indent="1"/>
    </xf>
    <xf numFmtId="164" fontId="0" fillId="0" borderId="6" xfId="0" applyNumberFormat="1" applyFill="1" applyBorder="1" applyAlignment="1">
      <alignment horizontal="right" vertical="center" indent="1"/>
    </xf>
    <xf numFmtId="3" fontId="0" fillId="0" borderId="6" xfId="0" applyNumberFormat="1" applyFill="1" applyBorder="1" applyAlignment="1">
      <alignment horizontal="right" vertical="center" indent="1"/>
    </xf>
    <xf numFmtId="3" fontId="1" fillId="0" borderId="6" xfId="0" applyNumberFormat="1" applyFont="1" applyFill="1" applyBorder="1" applyAlignment="1">
      <alignment horizontal="right" vertical="center" indent="1"/>
    </xf>
    <xf numFmtId="0" fontId="0" fillId="0" borderId="5" xfId="0" applyFont="1" applyBorder="1" applyAlignment="1">
      <alignment horizontal="left" vertical="center"/>
    </xf>
    <xf numFmtId="0" fontId="1" fillId="0" borderId="10" xfId="0" applyFont="1" applyBorder="1" applyAlignment="1">
      <alignment horizontal="left" vertical="center"/>
    </xf>
    <xf numFmtId="0" fontId="0" fillId="0" borderId="12" xfId="0" applyFont="1" applyBorder="1" applyAlignment="1">
      <alignment horizontal="left" vertical="center"/>
    </xf>
    <xf numFmtId="0" fontId="0" fillId="0" borderId="0" xfId="0" applyFont="1" applyBorder="1" applyAlignment="1">
      <alignment horizontal="left"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4" borderId="2" xfId="0" applyFill="1" applyBorder="1" applyAlignment="1">
      <alignment horizontal="center" vertical="center"/>
    </xf>
    <xf numFmtId="0" fontId="0" fillId="4" borderId="7" xfId="0" applyFill="1" applyBorder="1" applyAlignment="1">
      <alignment horizontal="center" vertical="center"/>
    </xf>
    <xf numFmtId="0" fontId="8" fillId="0" borderId="0" xfId="0" applyFont="1" applyBorder="1" applyAlignment="1">
      <alignment horizontal="left" vertical="center" indent="1"/>
    </xf>
    <xf numFmtId="0" fontId="8" fillId="0" borderId="0" xfId="0" quotePrefix="1" applyFont="1" applyBorder="1" applyAlignment="1">
      <alignment vertical="center"/>
    </xf>
    <xf numFmtId="3" fontId="8" fillId="0" borderId="0" xfId="0" applyNumberFormat="1" applyFont="1" applyFill="1" applyBorder="1" applyAlignment="1">
      <alignment horizontal="right" vertical="center"/>
    </xf>
    <xf numFmtId="3" fontId="8" fillId="0" borderId="0" xfId="0" applyNumberFormat="1" applyFont="1" applyBorder="1" applyAlignment="1">
      <alignment vertical="center"/>
    </xf>
    <xf numFmtId="3" fontId="8" fillId="0" borderId="0" xfId="0" quotePrefix="1" applyNumberFormat="1" applyFont="1" applyBorder="1" applyAlignment="1">
      <alignment vertical="center"/>
    </xf>
    <xf numFmtId="0" fontId="8" fillId="0" borderId="0" xfId="0" applyFont="1" applyBorder="1" applyAlignment="1">
      <alignment horizontal="left" vertical="center"/>
    </xf>
    <xf numFmtId="164" fontId="0" fillId="4" borderId="7" xfId="0" applyNumberFormat="1" applyFill="1" applyBorder="1" applyAlignment="1">
      <alignment horizontal="right" vertical="center" indent="1"/>
    </xf>
    <xf numFmtId="3" fontId="0" fillId="5" borderId="5" xfId="0" applyNumberFormat="1" applyFill="1" applyBorder="1" applyAlignment="1">
      <alignment horizontal="left" vertical="center" indent="1"/>
    </xf>
    <xf numFmtId="3" fontId="0" fillId="5" borderId="0" xfId="0" applyNumberFormat="1" applyFill="1" applyBorder="1" applyAlignment="1">
      <alignment horizontal="right" vertical="center" indent="1"/>
    </xf>
    <xf numFmtId="3" fontId="0" fillId="5" borderId="14" xfId="0" applyNumberFormat="1" applyFill="1" applyBorder="1" applyAlignment="1">
      <alignment horizontal="right" vertical="center" indent="1"/>
    </xf>
    <xf numFmtId="0" fontId="5" fillId="0" borderId="0" xfId="0" applyFont="1" applyBorder="1" applyAlignment="1">
      <alignment vertical="center"/>
    </xf>
    <xf numFmtId="0" fontId="0" fillId="0" borderId="2" xfId="0" applyBorder="1" applyAlignment="1">
      <alignment horizontal="right" vertical="center" indent="1"/>
    </xf>
    <xf numFmtId="0" fontId="5" fillId="0" borderId="0" xfId="0" applyFont="1" applyBorder="1" applyAlignment="1">
      <alignment horizontal="left" vertical="center"/>
    </xf>
    <xf numFmtId="0" fontId="0" fillId="0" borderId="0" xfId="0" applyAlignment="1"/>
    <xf numFmtId="0" fontId="0"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0" fontId="8" fillId="0" borderId="0" xfId="0" applyFont="1" applyFill="1" applyBorder="1" applyAlignment="1">
      <alignment horizontal="left" vertical="center"/>
    </xf>
    <xf numFmtId="0" fontId="8" fillId="0" borderId="0" xfId="0" applyFont="1" applyAlignment="1">
      <alignment horizontal="left" vertical="center"/>
    </xf>
    <xf numFmtId="9" fontId="8" fillId="0" borderId="0" xfId="0" applyNumberFormat="1" applyFont="1" applyAlignment="1">
      <alignment horizontal="left" vertical="center"/>
    </xf>
    <xf numFmtId="9" fontId="8" fillId="0" borderId="0" xfId="3" applyFont="1" applyAlignment="1">
      <alignment horizontal="left" vertical="center"/>
    </xf>
    <xf numFmtId="1" fontId="0" fillId="0" borderId="2" xfId="0" applyNumberFormat="1" applyFill="1" applyBorder="1" applyAlignment="1">
      <alignment horizontal="right" vertical="center" indent="1"/>
    </xf>
    <xf numFmtId="167" fontId="0" fillId="2" borderId="2" xfId="0" applyNumberFormat="1" applyFill="1" applyBorder="1" applyAlignment="1">
      <alignment horizontal="right" vertical="center" indent="1"/>
    </xf>
    <xf numFmtId="164" fontId="0" fillId="2" borderId="7" xfId="0" applyNumberFormat="1" applyFill="1" applyBorder="1" applyAlignment="1">
      <alignment horizontal="right" vertical="center" indent="1"/>
    </xf>
    <xf numFmtId="0" fontId="5" fillId="0" borderId="0" xfId="0" applyFont="1" applyAlignment="1">
      <alignment horizontal="left" vertical="center"/>
    </xf>
    <xf numFmtId="3" fontId="0" fillId="2" borderId="14" xfId="0" applyNumberFormat="1" applyFill="1" applyBorder="1" applyAlignment="1">
      <alignment horizontal="right" vertical="center" indent="1"/>
    </xf>
    <xf numFmtId="0" fontId="3" fillId="0" borderId="0" xfId="0" applyFont="1" applyBorder="1" applyAlignment="1">
      <alignment horizontal="left" vertical="top"/>
    </xf>
    <xf numFmtId="0" fontId="0" fillId="0" borderId="12" xfId="0" applyFont="1" applyBorder="1" applyAlignment="1">
      <alignment vertical="center"/>
    </xf>
    <xf numFmtId="3" fontId="0" fillId="0" borderId="7" xfId="0" applyNumberFormat="1" applyBorder="1" applyAlignment="1">
      <alignment horizontal="right" vertical="center"/>
    </xf>
    <xf numFmtId="0" fontId="5" fillId="0" borderId="0" xfId="0" applyFont="1" applyBorder="1" applyAlignment="1">
      <alignment horizontal="left" vertical="top"/>
    </xf>
    <xf numFmtId="0" fontId="3" fillId="0" borderId="0" xfId="0" quotePrefix="1" applyFont="1" applyBorder="1" applyAlignment="1">
      <alignment horizontal="left" vertical="top"/>
    </xf>
    <xf numFmtId="0" fontId="6" fillId="0" borderId="0" xfId="0" applyFont="1" applyBorder="1" applyAlignment="1">
      <alignment horizontal="left" vertical="top"/>
    </xf>
    <xf numFmtId="0" fontId="16" fillId="0" borderId="0" xfId="0" applyFont="1"/>
    <xf numFmtId="3" fontId="8" fillId="0" borderId="0" xfId="0" applyNumberFormat="1" applyFont="1" applyBorder="1" applyAlignment="1">
      <alignment horizontal="left" vertical="top"/>
    </xf>
    <xf numFmtId="1" fontId="8" fillId="0" borderId="0" xfId="0" applyNumberFormat="1" applyFont="1" applyBorder="1" applyAlignment="1">
      <alignment horizontal="left" vertical="top"/>
    </xf>
    <xf numFmtId="0" fontId="15" fillId="0" borderId="0" xfId="0" applyFont="1" applyBorder="1" applyAlignment="1">
      <alignment horizontal="left" vertical="top"/>
    </xf>
    <xf numFmtId="0" fontId="8" fillId="0" borderId="0" xfId="0" applyFont="1" applyBorder="1" applyAlignment="1">
      <alignment horizontal="left" vertical="top" indent="1"/>
    </xf>
    <xf numFmtId="9" fontId="8" fillId="7" borderId="0" xfId="0" applyNumberFormat="1" applyFont="1" applyFill="1" applyBorder="1" applyAlignment="1">
      <alignment horizontal="left" vertical="top"/>
    </xf>
    <xf numFmtId="9" fontId="8" fillId="0" borderId="0" xfId="0" applyNumberFormat="1" applyFont="1" applyFill="1" applyBorder="1" applyAlignment="1">
      <alignment horizontal="left" vertical="top"/>
    </xf>
    <xf numFmtId="1" fontId="8" fillId="7" borderId="0" xfId="0" applyNumberFormat="1" applyFont="1" applyFill="1" applyBorder="1" applyAlignment="1">
      <alignment horizontal="left" vertical="top"/>
    </xf>
    <xf numFmtId="0" fontId="8" fillId="7" borderId="0" xfId="0" applyFont="1" applyFill="1" applyBorder="1" applyAlignment="1">
      <alignment horizontal="left" vertical="top"/>
    </xf>
    <xf numFmtId="0" fontId="8" fillId="7" borderId="0" xfId="0" applyFont="1" applyFill="1" applyAlignment="1">
      <alignment horizontal="left"/>
    </xf>
    <xf numFmtId="0" fontId="8" fillId="0" borderId="0" xfId="0" applyFont="1" applyAlignment="1">
      <alignment horizontal="left"/>
    </xf>
    <xf numFmtId="0" fontId="8" fillId="0" borderId="0" xfId="0" applyFont="1" applyFill="1" applyAlignment="1">
      <alignment horizontal="left"/>
    </xf>
    <xf numFmtId="1" fontId="8" fillId="0" borderId="0" xfId="0" applyNumberFormat="1" applyFont="1" applyFill="1" applyAlignment="1">
      <alignment horizontal="left"/>
    </xf>
    <xf numFmtId="0" fontId="8" fillId="0" borderId="0" xfId="0" applyFont="1" applyFill="1" applyBorder="1" applyAlignment="1">
      <alignment horizontal="left" vertical="top"/>
    </xf>
    <xf numFmtId="3" fontId="8" fillId="7" borderId="0" xfId="0" applyNumberFormat="1" applyFont="1" applyFill="1" applyBorder="1" applyAlignment="1">
      <alignment horizontal="left" vertical="top"/>
    </xf>
    <xf numFmtId="0" fontId="8" fillId="0" borderId="0" xfId="0" applyFont="1" applyAlignment="1"/>
    <xf numFmtId="0" fontId="3" fillId="0" borderId="0" xfId="0" applyNumberFormat="1" applyFont="1" applyBorder="1" applyAlignment="1">
      <alignment horizontal="left" vertical="top"/>
    </xf>
    <xf numFmtId="0" fontId="0" fillId="0" borderId="12" xfId="0" applyBorder="1" applyAlignment="1">
      <alignment horizontal="left" vertical="center" indent="1"/>
    </xf>
    <xf numFmtId="0" fontId="0" fillId="0" borderId="12" xfId="0" quotePrefix="1" applyFont="1" applyBorder="1" applyAlignment="1">
      <alignment horizontal="left" vertical="center" indent="1"/>
    </xf>
    <xf numFmtId="0" fontId="8" fillId="0" borderId="0" xfId="0" quotePrefix="1" applyFont="1" applyBorder="1"/>
    <xf numFmtId="0" fontId="3" fillId="0" borderId="0" xfId="0" applyFont="1" applyBorder="1"/>
    <xf numFmtId="0" fontId="3" fillId="0" borderId="0" xfId="0" quotePrefix="1" applyFont="1" applyBorder="1"/>
    <xf numFmtId="0" fontId="8" fillId="0" borderId="0" xfId="0" applyFont="1" applyBorder="1" applyAlignment="1">
      <alignment horizontal="left"/>
    </xf>
    <xf numFmtId="3" fontId="8" fillId="0" borderId="0" xfId="0" applyNumberFormat="1" applyFont="1" applyBorder="1"/>
    <xf numFmtId="0" fontId="8" fillId="0" borderId="0" xfId="0" applyFont="1" applyBorder="1" applyAlignment="1">
      <alignment horizontal="left" indent="1"/>
    </xf>
    <xf numFmtId="9" fontId="8" fillId="0" borderId="0" xfId="3" applyFont="1" applyBorder="1" applyAlignment="1">
      <alignment horizontal="left"/>
    </xf>
    <xf numFmtId="9" fontId="8" fillId="0" borderId="0" xfId="0" applyNumberFormat="1" applyFont="1" applyBorder="1" applyAlignment="1">
      <alignment horizontal="left"/>
    </xf>
    <xf numFmtId="1" fontId="8" fillId="0" borderId="0" xfId="0" applyNumberFormat="1" applyFont="1" applyBorder="1" applyAlignment="1">
      <alignment horizontal="left"/>
    </xf>
    <xf numFmtId="0" fontId="0" fillId="2" borderId="2" xfId="0" applyFill="1" applyBorder="1" applyAlignment="1">
      <alignment horizontal="right" vertical="center" indent="1"/>
    </xf>
    <xf numFmtId="0" fontId="0" fillId="0" borderId="3" xfId="0" applyFont="1" applyBorder="1" applyAlignment="1">
      <alignment horizontal="left" vertical="center"/>
    </xf>
    <xf numFmtId="0" fontId="0" fillId="0" borderId="4" xfId="0" quotePrefix="1" applyBorder="1" applyAlignment="1">
      <alignment vertical="center"/>
    </xf>
    <xf numFmtId="164" fontId="0" fillId="0" borderId="1" xfId="0" applyNumberFormat="1" applyFill="1" applyBorder="1" applyAlignment="1">
      <alignment horizontal="right" vertical="center" indent="1"/>
    </xf>
    <xf numFmtId="3" fontId="0" fillId="0" borderId="1" xfId="0" applyNumberFormat="1" applyFill="1" applyBorder="1" applyAlignment="1">
      <alignment horizontal="right" vertical="center" indent="1"/>
    </xf>
    <xf numFmtId="0" fontId="0" fillId="0" borderId="0" xfId="0" applyAlignment="1">
      <alignment horizontal="left" vertical="center" indent="1"/>
    </xf>
    <xf numFmtId="0" fontId="8" fillId="0" borderId="0" xfId="0" applyFont="1" applyAlignment="1">
      <alignment horizontal="left" vertical="center" indent="1"/>
    </xf>
    <xf numFmtId="0" fontId="0" fillId="0" borderId="0" xfId="0" applyAlignment="1">
      <alignment horizontal="left" vertical="center"/>
    </xf>
    <xf numFmtId="0" fontId="0" fillId="0" borderId="5" xfId="0" quotePrefix="1" applyBorder="1" applyAlignment="1">
      <alignment horizontal="left" vertical="center" indent="1"/>
    </xf>
    <xf numFmtId="3" fontId="5" fillId="0" borderId="0" xfId="0" applyNumberFormat="1" applyFont="1" applyBorder="1"/>
    <xf numFmtId="9" fontId="0" fillId="4" borderId="2" xfId="3" applyFont="1" applyFill="1" applyBorder="1" applyAlignment="1">
      <alignment horizontal="right" vertical="center" indent="1"/>
    </xf>
    <xf numFmtId="9" fontId="0" fillId="0" borderId="0" xfId="3" applyFont="1" applyBorder="1" applyAlignment="1">
      <alignment horizontal="right" vertical="center"/>
    </xf>
    <xf numFmtId="0" fontId="8" fillId="0" borderId="0" xfId="0" quotePrefix="1" applyFont="1" applyFill="1" applyBorder="1"/>
    <xf numFmtId="0" fontId="8" fillId="0" borderId="0" xfId="0" applyFont="1" applyFill="1" applyBorder="1"/>
    <xf numFmtId="0" fontId="16" fillId="0" borderId="0" xfId="0" applyFont="1" applyBorder="1"/>
    <xf numFmtId="0" fontId="5" fillId="0" borderId="0" xfId="0" applyFont="1" applyFill="1" applyBorder="1"/>
    <xf numFmtId="0" fontId="8" fillId="0" borderId="0" xfId="0" applyFont="1" applyBorder="1" applyAlignment="1">
      <alignment horizontal="center"/>
    </xf>
    <xf numFmtId="0" fontId="15" fillId="0" borderId="0" xfId="0" applyFont="1" applyBorder="1"/>
    <xf numFmtId="3" fontId="8" fillId="0" borderId="0" xfId="0" applyNumberFormat="1" applyFont="1" applyBorder="1" applyAlignment="1">
      <alignment horizontal="right" vertical="center"/>
    </xf>
    <xf numFmtId="9" fontId="8" fillId="0" borderId="0" xfId="3" applyFont="1" applyBorder="1"/>
    <xf numFmtId="0" fontId="15" fillId="0" borderId="0" xfId="0" applyFont="1" applyFill="1" applyBorder="1"/>
    <xf numFmtId="0" fontId="0" fillId="0" borderId="5" xfId="0" applyFill="1" applyBorder="1" applyAlignment="1">
      <alignment horizontal="left" vertical="center" indent="1"/>
    </xf>
    <xf numFmtId="0" fontId="5" fillId="0" borderId="0" xfId="0" applyFont="1" applyBorder="1"/>
    <xf numFmtId="0" fontId="0" fillId="0" borderId="0" xfId="0" applyFill="1" applyBorder="1" applyAlignment="1">
      <alignment horizontal="left" vertical="center"/>
    </xf>
    <xf numFmtId="9" fontId="0" fillId="0" borderId="1" xfId="3" applyFont="1" applyBorder="1" applyAlignment="1">
      <alignment horizontal="right" vertical="center" indent="1"/>
    </xf>
    <xf numFmtId="9" fontId="0" fillId="2" borderId="2" xfId="0" applyNumberFormat="1" applyFill="1" applyBorder="1" applyAlignment="1">
      <alignment horizontal="right" vertical="center" indent="1"/>
    </xf>
    <xf numFmtId="1" fontId="0" fillId="0" borderId="2" xfId="0" applyNumberFormat="1" applyBorder="1" applyAlignment="1">
      <alignment horizontal="right" vertical="center" indent="1"/>
    </xf>
    <xf numFmtId="1" fontId="0" fillId="2" borderId="2" xfId="0" applyNumberFormat="1" applyFill="1" applyBorder="1" applyAlignment="1">
      <alignment horizontal="right" vertical="center" indent="2"/>
    </xf>
    <xf numFmtId="0" fontId="0" fillId="0" borderId="12" xfId="0" applyBorder="1" applyAlignment="1">
      <alignment vertical="center"/>
    </xf>
    <xf numFmtId="0" fontId="0" fillId="0" borderId="7" xfId="0" applyBorder="1" applyAlignment="1">
      <alignment horizontal="center" vertical="center"/>
    </xf>
    <xf numFmtId="0" fontId="0" fillId="2" borderId="7" xfId="0" applyFill="1" applyBorder="1" applyAlignment="1">
      <alignment horizontal="right" vertical="center" indent="1"/>
    </xf>
    <xf numFmtId="1" fontId="0" fillId="0" borderId="7" xfId="0" applyNumberFormat="1" applyBorder="1" applyAlignment="1">
      <alignment horizontal="right" vertical="center" indent="1"/>
    </xf>
    <xf numFmtId="1" fontId="0" fillId="2" borderId="7" xfId="0" applyNumberFormat="1" applyFill="1" applyBorder="1" applyAlignment="1">
      <alignment horizontal="right" vertical="center" indent="1"/>
    </xf>
    <xf numFmtId="0" fontId="0" fillId="0" borderId="0" xfId="0" applyFill="1"/>
    <xf numFmtId="0" fontId="0" fillId="0" borderId="2" xfId="0" applyFill="1" applyBorder="1" applyAlignment="1">
      <alignment horizontal="right" vertical="center" indent="1"/>
    </xf>
    <xf numFmtId="2" fontId="0" fillId="2" borderId="2" xfId="0" applyNumberFormat="1" applyFill="1" applyBorder="1" applyAlignment="1">
      <alignment horizontal="right" vertical="center" indent="1"/>
    </xf>
    <xf numFmtId="0" fontId="0" fillId="0" borderId="12" xfId="0" applyFill="1" applyBorder="1" applyAlignment="1">
      <alignment vertical="center"/>
    </xf>
    <xf numFmtId="0" fontId="0" fillId="0" borderId="13" xfId="0" applyFill="1" applyBorder="1" applyAlignment="1">
      <alignment vertical="center"/>
    </xf>
    <xf numFmtId="0" fontId="0" fillId="0" borderId="7" xfId="0" applyFill="1" applyBorder="1" applyAlignment="1">
      <alignment horizontal="right" vertical="center" indent="1"/>
    </xf>
    <xf numFmtId="2" fontId="0" fillId="0" borderId="7" xfId="0" applyNumberFormat="1" applyFill="1" applyBorder="1" applyAlignment="1">
      <alignment horizontal="right" vertical="center" indent="1"/>
    </xf>
    <xf numFmtId="0" fontId="0" fillId="0" borderId="5" xfId="0" applyBorder="1" applyAlignment="1">
      <alignment horizontal="left" vertical="center"/>
    </xf>
    <xf numFmtId="0" fontId="0" fillId="0" borderId="12" xfId="0" applyBorder="1" applyAlignment="1">
      <alignment horizontal="left" vertical="center"/>
    </xf>
    <xf numFmtId="0" fontId="17" fillId="0" borderId="0" xfId="0" applyFont="1"/>
    <xf numFmtId="3" fontId="8" fillId="0" borderId="0" xfId="0" applyNumberFormat="1" applyFont="1" applyAlignment="1">
      <alignment horizontal="left"/>
    </xf>
    <xf numFmtId="0" fontId="8" fillId="0" borderId="0" xfId="0" applyFont="1" applyFill="1" applyBorder="1" applyAlignment="1">
      <alignment vertical="top"/>
    </xf>
    <xf numFmtId="0" fontId="3" fillId="0" borderId="0" xfId="0" applyFont="1" applyAlignment="1">
      <alignment horizontal="left" vertical="center"/>
    </xf>
    <xf numFmtId="3" fontId="0" fillId="2" borderId="1" xfId="0" applyNumberFormat="1" applyFill="1" applyBorder="1" applyAlignment="1">
      <alignment horizontal="right" vertical="center" indent="1"/>
    </xf>
    <xf numFmtId="0" fontId="0" fillId="0" borderId="0" xfId="0" quotePrefix="1" applyBorder="1" applyAlignment="1">
      <alignment vertical="center" wrapText="1"/>
    </xf>
    <xf numFmtId="0" fontId="0" fillId="0" borderId="5" xfId="0" applyFont="1" applyFill="1" applyBorder="1" applyAlignment="1">
      <alignment horizontal="left" vertical="center" indent="1"/>
    </xf>
    <xf numFmtId="0" fontId="0" fillId="0" borderId="12" xfId="0" applyFont="1" applyFill="1" applyBorder="1" applyAlignment="1">
      <alignment horizontal="left" vertical="center"/>
    </xf>
    <xf numFmtId="0" fontId="3" fillId="0" borderId="0" xfId="0" applyFont="1" applyAlignment="1">
      <alignment horizontal="left" vertical="top"/>
    </xf>
    <xf numFmtId="0" fontId="3" fillId="0" borderId="0" xfId="0" quotePrefix="1" applyFont="1" applyFill="1" applyBorder="1" applyAlignment="1">
      <alignment vertical="center"/>
    </xf>
    <xf numFmtId="0" fontId="0" fillId="0" borderId="5" xfId="0" quotePrefix="1" applyFont="1" applyBorder="1" applyAlignment="1">
      <alignment horizontal="left" vertical="center" indent="1"/>
    </xf>
    <xf numFmtId="0" fontId="0" fillId="0" borderId="1" xfId="0" applyBorder="1" applyAlignment="1">
      <alignment horizontal="right" vertical="center" indent="1"/>
    </xf>
    <xf numFmtId="9" fontId="0" fillId="2" borderId="1" xfId="0" applyNumberFormat="1" applyFill="1" applyBorder="1" applyAlignment="1">
      <alignment horizontal="right" vertical="center" indent="1"/>
    </xf>
    <xf numFmtId="0" fontId="0" fillId="0" borderId="3" xfId="0" applyFont="1" applyBorder="1" applyAlignment="1">
      <alignment vertical="center"/>
    </xf>
    <xf numFmtId="0" fontId="5" fillId="0" borderId="0" xfId="0" applyFont="1" applyAlignment="1">
      <alignment vertical="center"/>
    </xf>
    <xf numFmtId="0" fontId="10" fillId="0" borderId="0" xfId="0" applyFont="1" applyAlignment="1">
      <alignment vertical="center"/>
    </xf>
    <xf numFmtId="0" fontId="19" fillId="0" borderId="6" xfId="0" applyFont="1" applyBorder="1" applyAlignment="1">
      <alignment horizontal="center" vertical="center"/>
    </xf>
    <xf numFmtId="3" fontId="20" fillId="0" borderId="2" xfId="0" applyNumberFormat="1" applyFont="1" applyFill="1" applyBorder="1" applyAlignment="1">
      <alignment horizontal="right" vertical="center" indent="1"/>
    </xf>
    <xf numFmtId="4" fontId="0" fillId="0" borderId="0" xfId="0" applyNumberFormat="1" applyBorder="1"/>
    <xf numFmtId="0" fontId="0" fillId="0" borderId="3" xfId="0" applyBorder="1" applyAlignment="1">
      <alignment horizontal="left" vertical="center"/>
    </xf>
    <xf numFmtId="164" fontId="0" fillId="4" borderId="1" xfId="0" applyNumberFormat="1" applyFill="1" applyBorder="1" applyAlignment="1">
      <alignment horizontal="right" vertical="center" indent="1"/>
    </xf>
    <xf numFmtId="0" fontId="0" fillId="0" borderId="0" xfId="0" applyAlignment="1">
      <alignment horizontal="left" vertical="top" wrapText="1"/>
    </xf>
    <xf numFmtId="0" fontId="8" fillId="0" borderId="13" xfId="0" applyFont="1" applyBorder="1" applyAlignment="1">
      <alignment horizontal="center"/>
    </xf>
    <xf numFmtId="0" fontId="0" fillId="5" borderId="0" xfId="0" applyFill="1" applyAlignment="1">
      <alignment horizontal="center"/>
    </xf>
    <xf numFmtId="0" fontId="0" fillId="0" borderId="0" xfId="0" applyAlignment="1">
      <alignment horizontal="center"/>
    </xf>
    <xf numFmtId="3" fontId="0" fillId="6" borderId="0" xfId="0" applyNumberFormat="1" applyFill="1" applyBorder="1" applyAlignment="1">
      <alignment horizontal="center" vertical="center"/>
    </xf>
    <xf numFmtId="3" fontId="0" fillId="5" borderId="0" xfId="0" applyNumberFormat="1" applyFill="1" applyBorder="1" applyAlignment="1">
      <alignment horizontal="center"/>
    </xf>
    <xf numFmtId="3" fontId="0" fillId="6" borderId="0" xfId="0" applyNumberFormat="1" applyFill="1" applyBorder="1" applyAlignment="1">
      <alignment horizontal="center"/>
    </xf>
    <xf numFmtId="0" fontId="3" fillId="0" borderId="0" xfId="0" applyFont="1" applyAlignment="1">
      <alignment horizontal="left" vertical="top" wrapText="1"/>
    </xf>
    <xf numFmtId="0" fontId="3" fillId="0" borderId="0" xfId="0" applyFont="1" applyAlignment="1">
      <alignment horizontal="left" vertical="top"/>
    </xf>
    <xf numFmtId="0" fontId="0" fillId="0" borderId="0" xfId="0" applyAlignment="1">
      <alignment horizontal="left" vertical="top"/>
    </xf>
  </cellXfs>
  <cellStyles count="4">
    <cellStyle name="Lien hypertexte" xfId="1" builtinId="8"/>
    <cellStyle name="Milliers" xfId="2" builtinId="3"/>
    <cellStyle name="Normal" xfId="0" builtinId="0"/>
    <cellStyle name="Pourcentage" xfId="3" builtinId="5"/>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Comparaison des</a:t>
            </a:r>
            <a:r>
              <a:rPr lang="fr-FR" baseline="0"/>
              <a:t> trajectoires de constructions annuelles de logement : SNBC et scénario AMS2 (CIO)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"Série scénario AMS2/CIO"</c:v>
          </c:tx>
          <c:spPr>
            <a:ln w="28575" cap="rnd">
              <a:solidFill>
                <a:schemeClr val="accent1"/>
              </a:solidFill>
              <a:round/>
            </a:ln>
            <a:effectLst/>
          </c:spPr>
          <c:marker>
            <c:symbol val="none"/>
          </c:marker>
          <c:cat>
            <c:numRef>
              <c:f>Bâtiments!$G$1:$AF$1</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Bâtiments!$G$39:$AF$39</c:f>
              <c:numCache>
                <c:formatCode>#,##0</c:formatCode>
                <c:ptCount val="26"/>
                <c:pt idx="0">
                  <c:v>0</c:v>
                </c:pt>
                <c:pt idx="1">
                  <c:v>300</c:v>
                </c:pt>
                <c:pt idx="2">
                  <c:v>300</c:v>
                </c:pt>
                <c:pt idx="3">
                  <c:v>400.00000000000006</c:v>
                </c:pt>
                <c:pt idx="4">
                  <c:v>399.99999999999994</c:v>
                </c:pt>
                <c:pt idx="5">
                  <c:v>400.00000000000011</c:v>
                </c:pt>
                <c:pt idx="6">
                  <c:v>460.00000000000017</c:v>
                </c:pt>
                <c:pt idx="7">
                  <c:v>459.99999999999994</c:v>
                </c:pt>
                <c:pt idx="8">
                  <c:v>459.99999999999972</c:v>
                </c:pt>
                <c:pt idx="9">
                  <c:v>459.99999999999994</c:v>
                </c:pt>
                <c:pt idx="10">
                  <c:v>459.99999999999994</c:v>
                </c:pt>
                <c:pt idx="11">
                  <c:v>360</c:v>
                </c:pt>
                <c:pt idx="12">
                  <c:v>360</c:v>
                </c:pt>
                <c:pt idx="13">
                  <c:v>360.00000000000011</c:v>
                </c:pt>
                <c:pt idx="14">
                  <c:v>359.99999999999989</c:v>
                </c:pt>
                <c:pt idx="15">
                  <c:v>360.00000000000011</c:v>
                </c:pt>
                <c:pt idx="16">
                  <c:v>280</c:v>
                </c:pt>
                <c:pt idx="17">
                  <c:v>280.00000000000023</c:v>
                </c:pt>
                <c:pt idx="18">
                  <c:v>279.99999999999983</c:v>
                </c:pt>
                <c:pt idx="19">
                  <c:v>279.99999999999983</c:v>
                </c:pt>
                <c:pt idx="20">
                  <c:v>280.00000000000023</c:v>
                </c:pt>
                <c:pt idx="21">
                  <c:v>319.99999999999983</c:v>
                </c:pt>
                <c:pt idx="22">
                  <c:v>319.99999999999983</c:v>
                </c:pt>
                <c:pt idx="23">
                  <c:v>320.00000000000028</c:v>
                </c:pt>
                <c:pt idx="24">
                  <c:v>320.00000000000028</c:v>
                </c:pt>
                <c:pt idx="25">
                  <c:v>319.99999999999937</c:v>
                </c:pt>
              </c:numCache>
            </c:numRef>
          </c:val>
          <c:smooth val="0"/>
          <c:extLst>
            <c:ext xmlns:c16="http://schemas.microsoft.com/office/drawing/2014/chart" uri="{C3380CC4-5D6E-409C-BE32-E72D297353CC}">
              <c16:uniqueId val="{00000000-8190-4A8F-822B-3260488FDBB3}"/>
            </c:ext>
          </c:extLst>
        </c:ser>
        <c:ser>
          <c:idx val="1"/>
          <c:order val="1"/>
          <c:tx>
            <c:v>"Série SNBC"</c:v>
          </c:tx>
          <c:spPr>
            <a:ln w="28575" cap="rnd">
              <a:solidFill>
                <a:schemeClr val="accent2"/>
              </a:solidFill>
              <a:round/>
            </a:ln>
            <a:effectLst/>
          </c:spPr>
          <c:marker>
            <c:symbol val="none"/>
          </c:marker>
          <c:cat>
            <c:numRef>
              <c:f>Bâtiments!$G$1:$AF$1</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Bâtiments!$G$21:$AF$21</c:f>
              <c:numCache>
                <c:formatCode>#\ ##0.0</c:formatCode>
                <c:ptCount val="26"/>
                <c:pt idx="5" formatCode="#,##0">
                  <c:v>330</c:v>
                </c:pt>
                <c:pt idx="6" formatCode="#,##0">
                  <c:v>330</c:v>
                </c:pt>
                <c:pt idx="7" formatCode="#,##0">
                  <c:v>500</c:v>
                </c:pt>
                <c:pt idx="8" formatCode="#,##0">
                  <c:v>500</c:v>
                </c:pt>
                <c:pt idx="9" formatCode="#,##0">
                  <c:v>500</c:v>
                </c:pt>
                <c:pt idx="10" formatCode="#,##0">
                  <c:v>500</c:v>
                </c:pt>
                <c:pt idx="11" formatCode="#,##0">
                  <c:v>500</c:v>
                </c:pt>
                <c:pt idx="12" formatCode="#,##0">
                  <c:v>330</c:v>
                </c:pt>
                <c:pt idx="13" formatCode="#,##0">
                  <c:v>330</c:v>
                </c:pt>
                <c:pt idx="14" formatCode="#,##0">
                  <c:v>330</c:v>
                </c:pt>
                <c:pt idx="15" formatCode="#,##0">
                  <c:v>330</c:v>
                </c:pt>
                <c:pt idx="16" formatCode="#,##0">
                  <c:v>330</c:v>
                </c:pt>
                <c:pt idx="17" formatCode="#,##0">
                  <c:v>330</c:v>
                </c:pt>
                <c:pt idx="18" formatCode="#,##0">
                  <c:v>330</c:v>
                </c:pt>
                <c:pt idx="19" formatCode="#,##0">
                  <c:v>330</c:v>
                </c:pt>
                <c:pt idx="20" formatCode="#,##0">
                  <c:v>330</c:v>
                </c:pt>
                <c:pt idx="21" formatCode="#,##0">
                  <c:v>330</c:v>
                </c:pt>
                <c:pt idx="22" formatCode="#,##0">
                  <c:v>330</c:v>
                </c:pt>
                <c:pt idx="23" formatCode="#,##0">
                  <c:v>330</c:v>
                </c:pt>
                <c:pt idx="24" formatCode="#,##0">
                  <c:v>330</c:v>
                </c:pt>
                <c:pt idx="25" formatCode="#,##0">
                  <c:v>330</c:v>
                </c:pt>
              </c:numCache>
            </c:numRef>
          </c:val>
          <c:smooth val="0"/>
          <c:extLst>
            <c:ext xmlns:c16="http://schemas.microsoft.com/office/drawing/2014/chart" uri="{C3380CC4-5D6E-409C-BE32-E72D297353CC}">
              <c16:uniqueId val="{00000001-8190-4A8F-822B-3260488FDBB3}"/>
            </c:ext>
          </c:extLst>
        </c:ser>
        <c:dLbls>
          <c:showLegendKey val="0"/>
          <c:showVal val="0"/>
          <c:showCatName val="0"/>
          <c:showSerName val="0"/>
          <c:showPercent val="0"/>
          <c:showBubbleSize val="0"/>
        </c:dLbls>
        <c:smooth val="0"/>
        <c:axId val="431141968"/>
        <c:axId val="506748720"/>
      </c:lineChart>
      <c:catAx>
        <c:axId val="4311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6748720"/>
        <c:crosses val="autoZero"/>
        <c:auto val="1"/>
        <c:lblAlgn val="ctr"/>
        <c:lblOffset val="100"/>
        <c:tickLblSkip val="5"/>
        <c:noMultiLvlLbl val="0"/>
      </c:catAx>
      <c:valAx>
        <c:axId val="50674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milliers de logements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11419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fr-FR"/>
              <a:t>Eolien en mer : investissements cumulés</a:t>
            </a:r>
            <a:r>
              <a:rPr lang="fr-FR" baseline="0"/>
              <a:t> d'ici 2030</a:t>
            </a:r>
          </a:p>
          <a:p>
            <a:pPr>
              <a:defRPr/>
            </a:pPr>
            <a:r>
              <a:rPr lang="fr-FR" baseline="0"/>
              <a:t>D'après PPE et ADEME</a:t>
            </a:r>
            <a:endParaRPr lang="fr-F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'Electricité &amp; Réseaux'!$C$165</c:f>
              <c:strCache>
                <c:ptCount val="1"/>
                <c:pt idx="0">
                  <c:v>Minimum (histo)</c:v>
                </c:pt>
              </c:strCache>
            </c:strRef>
          </c:tx>
          <c:spPr>
            <a:noFill/>
            <a:ln>
              <a:noFill/>
            </a:ln>
            <a:effectLst/>
          </c:spPr>
          <c:invertIfNegative val="0"/>
          <c:cat>
            <c:strRef>
              <c:f>'Electricité &amp; Réseaux'!$D$164:$F$164</c:f>
              <c:strCache>
                <c:ptCount val="3"/>
                <c:pt idx="0">
                  <c:v>fin 2018</c:v>
                </c:pt>
                <c:pt idx="1">
                  <c:v>fin 2023</c:v>
                </c:pt>
                <c:pt idx="2">
                  <c:v>fin 2030</c:v>
                </c:pt>
              </c:strCache>
            </c:strRef>
          </c:cat>
          <c:val>
            <c:numRef>
              <c:f>'Electricité &amp; Réseaux'!$D$165:$F$165</c:f>
              <c:numCache>
                <c:formatCode>#,##0</c:formatCode>
                <c:ptCount val="3"/>
                <c:pt idx="0">
                  <c:v>0</c:v>
                </c:pt>
                <c:pt idx="1">
                  <c:v>10500</c:v>
                </c:pt>
                <c:pt idx="2">
                  <c:v>12250</c:v>
                </c:pt>
              </c:numCache>
            </c:numRef>
          </c:val>
          <c:extLst>
            <c:ext xmlns:c16="http://schemas.microsoft.com/office/drawing/2014/chart" uri="{C3380CC4-5D6E-409C-BE32-E72D297353CC}">
              <c16:uniqueId val="{00000000-EA05-4ABC-AF35-6A778EA6A35C}"/>
            </c:ext>
          </c:extLst>
        </c:ser>
        <c:ser>
          <c:idx val="2"/>
          <c:order val="2"/>
          <c:tx>
            <c:strRef>
              <c:f>'Electricité &amp; Réseaux'!$C$167</c:f>
              <c:strCache>
                <c:ptCount val="1"/>
                <c:pt idx="0">
                  <c:v>Ecarts volumes</c:v>
                </c:pt>
              </c:strCache>
            </c:strRef>
          </c:tx>
          <c:spPr>
            <a:solidFill>
              <a:schemeClr val="tx2">
                <a:lumMod val="60000"/>
                <a:lumOff val="40000"/>
              </a:schemeClr>
            </a:solidFill>
            <a:ln>
              <a:noFill/>
            </a:ln>
            <a:effectLst/>
          </c:spPr>
          <c:invertIfNegative val="0"/>
          <c:cat>
            <c:strRef>
              <c:f>'Electricité &amp; Réseaux'!$D$164:$F$164</c:f>
              <c:strCache>
                <c:ptCount val="3"/>
                <c:pt idx="0">
                  <c:v>fin 2018</c:v>
                </c:pt>
                <c:pt idx="1">
                  <c:v>fin 2023</c:v>
                </c:pt>
                <c:pt idx="2">
                  <c:v>fin 2030</c:v>
                </c:pt>
              </c:strCache>
            </c:strRef>
          </c:cat>
          <c:val>
            <c:numRef>
              <c:f>'Electricité &amp; Réseaux'!$D$167:$F$167</c:f>
              <c:numCache>
                <c:formatCode>#,##0</c:formatCode>
                <c:ptCount val="3"/>
                <c:pt idx="0">
                  <c:v>0</c:v>
                </c:pt>
                <c:pt idx="1">
                  <c:v>0</c:v>
                </c:pt>
                <c:pt idx="2">
                  <c:v>19250</c:v>
                </c:pt>
              </c:numCache>
            </c:numRef>
          </c:val>
          <c:extLst>
            <c:ext xmlns:c16="http://schemas.microsoft.com/office/drawing/2014/chart" uri="{C3380CC4-5D6E-409C-BE32-E72D297353CC}">
              <c16:uniqueId val="{00000002-EA05-4ABC-AF35-6A778EA6A35C}"/>
            </c:ext>
          </c:extLst>
        </c:ser>
        <c:ser>
          <c:idx val="3"/>
          <c:order val="3"/>
          <c:tx>
            <c:strRef>
              <c:f>'Electricité &amp; Réseaux'!$C$168</c:f>
              <c:strCache>
                <c:ptCount val="1"/>
                <c:pt idx="0">
                  <c:v>Ecarts prix</c:v>
                </c:pt>
              </c:strCache>
            </c:strRef>
          </c:tx>
          <c:spPr>
            <a:solidFill>
              <a:schemeClr val="tx2">
                <a:lumMod val="75000"/>
              </a:schemeClr>
            </a:solidFill>
            <a:ln>
              <a:noFill/>
            </a:ln>
            <a:effectLst/>
          </c:spPr>
          <c:invertIfNegative val="0"/>
          <c:cat>
            <c:strRef>
              <c:f>'Electricité &amp; Réseaux'!$D$164:$F$164</c:f>
              <c:strCache>
                <c:ptCount val="3"/>
                <c:pt idx="0">
                  <c:v>fin 2018</c:v>
                </c:pt>
                <c:pt idx="1">
                  <c:v>fin 2023</c:v>
                </c:pt>
                <c:pt idx="2">
                  <c:v>fin 2030</c:v>
                </c:pt>
              </c:strCache>
            </c:strRef>
          </c:cat>
          <c:val>
            <c:numRef>
              <c:f>'Electricité &amp; Réseaux'!$D$168:$F$168</c:f>
              <c:numCache>
                <c:formatCode>#,##0</c:formatCode>
                <c:ptCount val="3"/>
                <c:pt idx="0">
                  <c:v>0</c:v>
                </c:pt>
                <c:pt idx="1">
                  <c:v>6000</c:v>
                </c:pt>
                <c:pt idx="2">
                  <c:v>18000</c:v>
                </c:pt>
              </c:numCache>
            </c:numRef>
          </c:val>
          <c:extLst>
            <c:ext xmlns:c16="http://schemas.microsoft.com/office/drawing/2014/chart" uri="{C3380CC4-5D6E-409C-BE32-E72D297353CC}">
              <c16:uniqueId val="{00000003-EA05-4ABC-AF35-6A778EA6A35C}"/>
            </c:ext>
          </c:extLst>
        </c:ser>
        <c:dLbls>
          <c:showLegendKey val="0"/>
          <c:showVal val="0"/>
          <c:showCatName val="0"/>
          <c:showSerName val="0"/>
          <c:showPercent val="0"/>
          <c:showBubbleSize val="0"/>
        </c:dLbls>
        <c:gapWidth val="400"/>
        <c:overlap val="100"/>
        <c:axId val="565278688"/>
        <c:axId val="565278272"/>
      </c:barChart>
      <c:lineChart>
        <c:grouping val="standard"/>
        <c:varyColors val="0"/>
        <c:ser>
          <c:idx val="1"/>
          <c:order val="1"/>
          <c:tx>
            <c:strRef>
              <c:f>'Electricité &amp; Réseaux'!$C$166</c:f>
              <c:strCache>
                <c:ptCount val="1"/>
                <c:pt idx="0">
                  <c:v>Trajectoire basse</c:v>
                </c:pt>
              </c:strCache>
            </c:strRef>
          </c:tx>
          <c:spPr>
            <a:ln w="28575" cap="rnd">
              <a:solidFill>
                <a:sysClr val="windowText" lastClr="000000"/>
              </a:solidFill>
              <a:round/>
            </a:ln>
            <a:effectLst/>
          </c:spPr>
          <c:marker>
            <c:symbol val="dash"/>
            <c:size val="15"/>
            <c:spPr>
              <a:solidFill>
                <a:srgbClr val="000000"/>
              </a:solidFill>
              <a:ln w="9525">
                <a:solidFill>
                  <a:sysClr val="windowText" lastClr="000000"/>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5-EA05-4ABC-AF35-6A778EA6A35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fr-FR"/>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'Electricité &amp; Réseaux'!$D$164:$F$164</c:f>
              <c:strCache>
                <c:ptCount val="3"/>
                <c:pt idx="0">
                  <c:v>fin 2018</c:v>
                </c:pt>
                <c:pt idx="1">
                  <c:v>fin 2023</c:v>
                </c:pt>
                <c:pt idx="2">
                  <c:v>fin 2030</c:v>
                </c:pt>
              </c:strCache>
            </c:strRef>
          </c:cat>
          <c:val>
            <c:numRef>
              <c:f>'Electricité &amp; Réseaux'!$D$166:$F$166</c:f>
              <c:numCache>
                <c:formatCode>#,##0</c:formatCode>
                <c:ptCount val="3"/>
                <c:pt idx="0">
                  <c:v>0</c:v>
                </c:pt>
                <c:pt idx="1">
                  <c:v>10500</c:v>
                </c:pt>
                <c:pt idx="2">
                  <c:v>12250</c:v>
                </c:pt>
              </c:numCache>
            </c:numRef>
          </c:val>
          <c:smooth val="0"/>
          <c:extLst>
            <c:ext xmlns:c16="http://schemas.microsoft.com/office/drawing/2014/chart" uri="{C3380CC4-5D6E-409C-BE32-E72D297353CC}">
              <c16:uniqueId val="{00000001-EA05-4ABC-AF35-6A778EA6A35C}"/>
            </c:ext>
          </c:extLst>
        </c:ser>
        <c:ser>
          <c:idx val="4"/>
          <c:order val="4"/>
          <c:tx>
            <c:strRef>
              <c:f>'Electricité &amp; Réseaux'!$C$169</c:f>
              <c:strCache>
                <c:ptCount val="1"/>
                <c:pt idx="0">
                  <c:v>Trajectoire haute</c:v>
                </c:pt>
              </c:strCache>
            </c:strRef>
          </c:tx>
          <c:spPr>
            <a:ln w="28575" cap="rnd">
              <a:solidFill>
                <a:sysClr val="windowText" lastClr="000000"/>
              </a:solidFill>
              <a:round/>
            </a:ln>
            <a:effectLst/>
          </c:spPr>
          <c:marker>
            <c:symbol val="dash"/>
            <c:size val="15"/>
            <c:spPr>
              <a:solidFill>
                <a:srgbClr val="000000"/>
              </a:solidFill>
              <a:ln w="9525">
                <a:solidFill>
                  <a:sysClr val="windowText" lastClr="00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'Electricité &amp; Réseaux'!$D$164:$F$164</c:f>
              <c:strCache>
                <c:ptCount val="3"/>
                <c:pt idx="0">
                  <c:v>fin 2018</c:v>
                </c:pt>
                <c:pt idx="1">
                  <c:v>fin 2023</c:v>
                </c:pt>
                <c:pt idx="2">
                  <c:v>fin 2030</c:v>
                </c:pt>
              </c:strCache>
            </c:strRef>
          </c:cat>
          <c:val>
            <c:numRef>
              <c:f>'Electricité &amp; Réseaux'!$D$169:$F$169</c:f>
              <c:numCache>
                <c:formatCode>#,##0</c:formatCode>
                <c:ptCount val="3"/>
                <c:pt idx="0">
                  <c:v>0</c:v>
                </c:pt>
                <c:pt idx="1">
                  <c:v>16500</c:v>
                </c:pt>
                <c:pt idx="2">
                  <c:v>49500</c:v>
                </c:pt>
              </c:numCache>
            </c:numRef>
          </c:val>
          <c:smooth val="0"/>
          <c:extLst>
            <c:ext xmlns:c16="http://schemas.microsoft.com/office/drawing/2014/chart" uri="{C3380CC4-5D6E-409C-BE32-E72D297353CC}">
              <c16:uniqueId val="{00000004-EA05-4ABC-AF35-6A778EA6A35C}"/>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millions d'euros 2015</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fr-FR" sz="1200"/>
              <a:t>Eolien terrestre: investissements annuels d'ici 2030</a:t>
            </a:r>
          </a:p>
          <a:p>
            <a:pPr>
              <a:defRPr sz="1200"/>
            </a:pPr>
            <a:r>
              <a:rPr lang="fr-FR" sz="1200"/>
              <a:t>D'après PPE et ADEME</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'Electricité &amp; Réseaux'!$C$69</c:f>
              <c:strCache>
                <c:ptCount val="1"/>
                <c:pt idx="0">
                  <c:v>Minimum (histo)</c:v>
                </c:pt>
              </c:strCache>
            </c:strRef>
          </c:tx>
          <c:spPr>
            <a:noFill/>
            <a:ln>
              <a:noFill/>
            </a:ln>
            <a:effectLst/>
          </c:spPr>
          <c:invertIfNegative val="0"/>
          <c:cat>
            <c:numRef>
              <c:f>'Electricité &amp; Réseaux'!$L$61:$Z$61</c:f>
              <c:numCache>
                <c:formatCode>General</c:formatCode>
                <c:ptCount val="15"/>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Réseaux'!$L$69:$Z$69</c:f>
              <c:numCache>
                <c:formatCode>#,##0</c:formatCode>
                <c:ptCount val="15"/>
                <c:pt idx="0">
                  <c:v>2166.6666666666661</c:v>
                </c:pt>
                <c:pt idx="1">
                  <c:v>2166.6666666666683</c:v>
                </c:pt>
                <c:pt idx="2">
                  <c:v>2166.6666666666661</c:v>
                </c:pt>
                <c:pt idx="3">
                  <c:v>1768</c:v>
                </c:pt>
                <c:pt idx="4">
                  <c:v>1768</c:v>
                </c:pt>
                <c:pt idx="5">
                  <c:v>1768</c:v>
                </c:pt>
                <c:pt idx="6">
                  <c:v>1768</c:v>
                </c:pt>
                <c:pt idx="7">
                  <c:v>1768</c:v>
                </c:pt>
                <c:pt idx="8">
                  <c:v>1768</c:v>
                </c:pt>
                <c:pt idx="9">
                  <c:v>1768</c:v>
                </c:pt>
                <c:pt idx="10">
                  <c:v>1768</c:v>
                </c:pt>
                <c:pt idx="11">
                  <c:v>1768</c:v>
                </c:pt>
                <c:pt idx="12">
                  <c:v>1768</c:v>
                </c:pt>
                <c:pt idx="13">
                  <c:v>1768</c:v>
                </c:pt>
                <c:pt idx="14">
                  <c:v>1768</c:v>
                </c:pt>
              </c:numCache>
            </c:numRef>
          </c:val>
          <c:extLst>
            <c:ext xmlns:c16="http://schemas.microsoft.com/office/drawing/2014/chart" uri="{C3380CC4-5D6E-409C-BE32-E72D297353CC}">
              <c16:uniqueId val="{00000000-EA05-4ABC-AF35-6A778EA6A35C}"/>
            </c:ext>
          </c:extLst>
        </c:ser>
        <c:ser>
          <c:idx val="2"/>
          <c:order val="2"/>
          <c:tx>
            <c:strRef>
              <c:f>'Electricité &amp; Réseaux'!$C$72</c:f>
              <c:strCache>
                <c:ptCount val="1"/>
                <c:pt idx="0">
                  <c:v>Ecarts prix</c:v>
                </c:pt>
              </c:strCache>
            </c:strRef>
          </c:tx>
          <c:spPr>
            <a:solidFill>
              <a:schemeClr val="tx2">
                <a:lumMod val="60000"/>
                <a:lumOff val="40000"/>
              </a:schemeClr>
            </a:solidFill>
            <a:ln>
              <a:noFill/>
            </a:ln>
            <a:effectLst/>
          </c:spPr>
          <c:invertIfNegative val="0"/>
          <c:cat>
            <c:numRef>
              <c:f>'Electricité &amp; Réseaux'!$L$61:$Z$61</c:f>
              <c:numCache>
                <c:formatCode>General</c:formatCode>
                <c:ptCount val="15"/>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Réseaux'!$L$72:$Z$72</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EA05-4ABC-AF35-6A778EA6A35C}"/>
            </c:ext>
          </c:extLst>
        </c:ser>
        <c:ser>
          <c:idx val="3"/>
          <c:order val="3"/>
          <c:tx>
            <c:strRef>
              <c:f>'Electricité &amp; Réseaux'!$C$71</c:f>
              <c:strCache>
                <c:ptCount val="1"/>
                <c:pt idx="0">
                  <c:v>Ecarts volumes</c:v>
                </c:pt>
              </c:strCache>
            </c:strRef>
          </c:tx>
          <c:spPr>
            <a:solidFill>
              <a:schemeClr val="tx2">
                <a:lumMod val="75000"/>
              </a:schemeClr>
            </a:solidFill>
            <a:ln>
              <a:noFill/>
            </a:ln>
            <a:effectLst/>
          </c:spPr>
          <c:invertIfNegative val="0"/>
          <c:val>
            <c:numRef>
              <c:f>'Electricité &amp; Réseaux'!$L$71:$Z$71</c:f>
              <c:numCache>
                <c:formatCode>#,##0</c:formatCode>
                <c:ptCount val="15"/>
                <c:pt idx="0">
                  <c:v>0</c:v>
                </c:pt>
                <c:pt idx="1">
                  <c:v>0</c:v>
                </c:pt>
                <c:pt idx="2">
                  <c:v>0</c:v>
                </c:pt>
                <c:pt idx="3">
                  <c:v>1092</c:v>
                </c:pt>
                <c:pt idx="4">
                  <c:v>1092</c:v>
                </c:pt>
                <c:pt idx="5">
                  <c:v>1092</c:v>
                </c:pt>
                <c:pt idx="6">
                  <c:v>1092</c:v>
                </c:pt>
                <c:pt idx="7">
                  <c:v>1092</c:v>
                </c:pt>
                <c:pt idx="8">
                  <c:v>1092</c:v>
                </c:pt>
                <c:pt idx="9">
                  <c:v>1092</c:v>
                </c:pt>
                <c:pt idx="10">
                  <c:v>1092</c:v>
                </c:pt>
                <c:pt idx="11">
                  <c:v>1092</c:v>
                </c:pt>
                <c:pt idx="12">
                  <c:v>1092</c:v>
                </c:pt>
                <c:pt idx="13">
                  <c:v>1092</c:v>
                </c:pt>
                <c:pt idx="14">
                  <c:v>1092</c:v>
                </c:pt>
              </c:numCache>
            </c:numRef>
          </c:val>
          <c:extLst>
            <c:ext xmlns:c16="http://schemas.microsoft.com/office/drawing/2014/chart" uri="{C3380CC4-5D6E-409C-BE32-E72D297353CC}">
              <c16:uniqueId val="{00000003-EA05-4ABC-AF35-6A778EA6A35C}"/>
            </c:ext>
          </c:extLst>
        </c:ser>
        <c:dLbls>
          <c:showLegendKey val="0"/>
          <c:showVal val="0"/>
          <c:showCatName val="0"/>
          <c:showSerName val="0"/>
          <c:showPercent val="0"/>
          <c:showBubbleSize val="0"/>
        </c:dLbls>
        <c:gapWidth val="100"/>
        <c:overlap val="100"/>
        <c:axId val="565278688"/>
        <c:axId val="565278272"/>
      </c:barChart>
      <c:lineChart>
        <c:grouping val="standard"/>
        <c:varyColors val="0"/>
        <c:ser>
          <c:idx val="1"/>
          <c:order val="1"/>
          <c:tx>
            <c:strRef>
              <c:f>'Electricité &amp; Réseaux'!$C$70</c:f>
              <c:strCache>
                <c:ptCount val="1"/>
                <c:pt idx="0">
                  <c:v>Minimum</c:v>
                </c:pt>
              </c:strCache>
            </c:strRef>
          </c:tx>
          <c:spPr>
            <a:ln w="28575" cap="rnd">
              <a:solidFill>
                <a:sysClr val="windowText" lastClr="000000"/>
              </a:solidFill>
              <a:round/>
            </a:ln>
            <a:effectLst/>
          </c:spPr>
          <c:marker>
            <c:symbol val="none"/>
          </c:marker>
          <c:cat>
            <c:numRef>
              <c:f>'Electricité &amp; Réseaux'!$L$61:$Z$61</c:f>
              <c:numCache>
                <c:formatCode>General</c:formatCode>
                <c:ptCount val="15"/>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Réseaux'!$L$70:$Z$70</c:f>
              <c:numCache>
                <c:formatCode>#,##0</c:formatCode>
                <c:ptCount val="15"/>
                <c:pt idx="0">
                  <c:v>2166.6666666666661</c:v>
                </c:pt>
                <c:pt idx="1">
                  <c:v>2166.6666666666683</c:v>
                </c:pt>
                <c:pt idx="2">
                  <c:v>2166.6666666666661</c:v>
                </c:pt>
                <c:pt idx="3">
                  <c:v>1768</c:v>
                </c:pt>
                <c:pt idx="4">
                  <c:v>1768</c:v>
                </c:pt>
                <c:pt idx="5">
                  <c:v>1768</c:v>
                </c:pt>
                <c:pt idx="6">
                  <c:v>1768</c:v>
                </c:pt>
                <c:pt idx="7">
                  <c:v>1768</c:v>
                </c:pt>
                <c:pt idx="8">
                  <c:v>1768</c:v>
                </c:pt>
                <c:pt idx="9">
                  <c:v>1768</c:v>
                </c:pt>
                <c:pt idx="10">
                  <c:v>1768</c:v>
                </c:pt>
                <c:pt idx="11">
                  <c:v>1768</c:v>
                </c:pt>
                <c:pt idx="12">
                  <c:v>1768</c:v>
                </c:pt>
                <c:pt idx="13">
                  <c:v>1768</c:v>
                </c:pt>
                <c:pt idx="14">
                  <c:v>1768</c:v>
                </c:pt>
              </c:numCache>
            </c:numRef>
          </c:val>
          <c:smooth val="0"/>
          <c:extLst>
            <c:ext xmlns:c16="http://schemas.microsoft.com/office/drawing/2014/chart" uri="{C3380CC4-5D6E-409C-BE32-E72D297353CC}">
              <c16:uniqueId val="{00000001-EA05-4ABC-AF35-6A778EA6A35C}"/>
            </c:ext>
          </c:extLst>
        </c:ser>
        <c:ser>
          <c:idx val="4"/>
          <c:order val="4"/>
          <c:tx>
            <c:strRef>
              <c:f>'Electricité &amp; Réseaux'!$C$73</c:f>
              <c:strCache>
                <c:ptCount val="1"/>
                <c:pt idx="0">
                  <c:v>Maximum</c:v>
                </c:pt>
              </c:strCache>
            </c:strRef>
          </c:tx>
          <c:spPr>
            <a:ln w="28575" cap="rnd">
              <a:solidFill>
                <a:sysClr val="windowText" lastClr="000000"/>
              </a:solidFill>
              <a:round/>
            </a:ln>
            <a:effectLst/>
          </c:spPr>
          <c:marker>
            <c:symbol val="none"/>
          </c:marker>
          <c:val>
            <c:numRef>
              <c:f>'Electricité &amp; Réseaux'!$L$73:$Z$73</c:f>
              <c:numCache>
                <c:formatCode>#,##0</c:formatCode>
                <c:ptCount val="15"/>
                <c:pt idx="0">
                  <c:v>2166.6666666666661</c:v>
                </c:pt>
                <c:pt idx="1">
                  <c:v>2166.6666666666683</c:v>
                </c:pt>
                <c:pt idx="2">
                  <c:v>2166.6666666666661</c:v>
                </c:pt>
                <c:pt idx="3">
                  <c:v>2860</c:v>
                </c:pt>
                <c:pt idx="4">
                  <c:v>2860</c:v>
                </c:pt>
                <c:pt idx="5">
                  <c:v>2860</c:v>
                </c:pt>
                <c:pt idx="6">
                  <c:v>2860</c:v>
                </c:pt>
                <c:pt idx="7">
                  <c:v>2860</c:v>
                </c:pt>
                <c:pt idx="8">
                  <c:v>2860</c:v>
                </c:pt>
                <c:pt idx="9">
                  <c:v>2860</c:v>
                </c:pt>
                <c:pt idx="10">
                  <c:v>2860</c:v>
                </c:pt>
                <c:pt idx="11">
                  <c:v>2860</c:v>
                </c:pt>
                <c:pt idx="12">
                  <c:v>2860</c:v>
                </c:pt>
                <c:pt idx="13">
                  <c:v>2860</c:v>
                </c:pt>
                <c:pt idx="14">
                  <c:v>2860</c:v>
                </c:pt>
              </c:numCache>
            </c:numRef>
          </c:val>
          <c:smooth val="0"/>
          <c:extLst>
            <c:ext xmlns:c16="http://schemas.microsoft.com/office/drawing/2014/chart" uri="{C3380CC4-5D6E-409C-BE32-E72D297353CC}">
              <c16:uniqueId val="{00000004-EA05-4ABC-AF35-6A778EA6A35C}"/>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Titre</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fr-FR" sz="1200"/>
              <a:t>Solaire photovoltaïque: investissements annuels</a:t>
            </a:r>
            <a:br>
              <a:rPr lang="fr-FR" sz="1200"/>
            </a:br>
            <a:r>
              <a:rPr lang="fr-FR" sz="1200"/>
              <a:t>2016-2030</a:t>
            </a:r>
          </a:p>
          <a:p>
            <a:pPr>
              <a:defRPr sz="1200"/>
            </a:pPr>
            <a:r>
              <a:rPr lang="fr-FR" sz="1200"/>
              <a:t>D'après PPE</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'Electricité &amp; Réseaux'!$C$271</c:f>
              <c:strCache>
                <c:ptCount val="1"/>
                <c:pt idx="0">
                  <c:v>Minimum (histo)</c:v>
                </c:pt>
              </c:strCache>
            </c:strRef>
          </c:tx>
          <c:spPr>
            <a:noFill/>
            <a:ln>
              <a:noFill/>
            </a:ln>
            <a:effectLst/>
          </c:spPr>
          <c:invertIfNegative val="0"/>
          <c:cat>
            <c:numRef>
              <c:f>'Electricité &amp; Réseaux'!$L$1:$Z$1</c:f>
              <c:numCache>
                <c:formatCode>General</c:formatCode>
                <c:ptCount val="15"/>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Réseaux'!$L$271:$Z$271</c:f>
              <c:numCache>
                <c:formatCode>#,##0</c:formatCode>
                <c:ptCount val="15"/>
                <c:pt idx="0">
                  <c:v>2313.1</c:v>
                </c:pt>
                <c:pt idx="1">
                  <c:v>2197.4449999999997</c:v>
                </c:pt>
                <c:pt idx="2">
                  <c:v>2087.5727499999998</c:v>
                </c:pt>
                <c:pt idx="3">
                  <c:v>2174.5602124999996</c:v>
                </c:pt>
                <c:pt idx="4">
                  <c:v>2065.8322018749996</c:v>
                </c:pt>
                <c:pt idx="5">
                  <c:v>1962.5405917812495</c:v>
                </c:pt>
                <c:pt idx="6">
                  <c:v>1864.4135621921869</c:v>
                </c:pt>
                <c:pt idx="7">
                  <c:v>1771.1928840825774</c:v>
                </c:pt>
                <c:pt idx="8">
                  <c:v>1771.1928840825774</c:v>
                </c:pt>
                <c:pt idx="9">
                  <c:v>1771.1928840825774</c:v>
                </c:pt>
                <c:pt idx="10">
                  <c:v>1771.1928840825774</c:v>
                </c:pt>
                <c:pt idx="11">
                  <c:v>1771.1928840825774</c:v>
                </c:pt>
                <c:pt idx="12">
                  <c:v>1771.1928840825774</c:v>
                </c:pt>
                <c:pt idx="13">
                  <c:v>1771.1928840825774</c:v>
                </c:pt>
                <c:pt idx="14">
                  <c:v>1771.1928840825774</c:v>
                </c:pt>
              </c:numCache>
            </c:numRef>
          </c:val>
          <c:extLst>
            <c:ext xmlns:c16="http://schemas.microsoft.com/office/drawing/2014/chart" uri="{C3380CC4-5D6E-409C-BE32-E72D297353CC}">
              <c16:uniqueId val="{00000000-2792-4008-9ADE-97500BA2DE1D}"/>
            </c:ext>
          </c:extLst>
        </c:ser>
        <c:ser>
          <c:idx val="2"/>
          <c:order val="2"/>
          <c:tx>
            <c:strRef>
              <c:f>'Electricité &amp; Réseaux'!$C$273</c:f>
              <c:strCache>
                <c:ptCount val="1"/>
                <c:pt idx="0">
                  <c:v>Ecarts volumes</c:v>
                </c:pt>
              </c:strCache>
            </c:strRef>
          </c:tx>
          <c:spPr>
            <a:solidFill>
              <a:srgbClr val="0B4EA2">
                <a:lumMod val="60000"/>
                <a:lumOff val="40000"/>
              </a:srgbClr>
            </a:solidFill>
            <a:ln>
              <a:noFill/>
            </a:ln>
            <a:effectLst/>
          </c:spPr>
          <c:invertIfNegative val="0"/>
          <c:cat>
            <c:numRef>
              <c:f>'Electricité &amp; Réseaux'!$L$1:$Z$1</c:f>
              <c:numCache>
                <c:formatCode>General</c:formatCode>
                <c:ptCount val="15"/>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Réseaux'!$L$273:$Z$273</c:f>
              <c:numCache>
                <c:formatCode>#,##0</c:formatCode>
                <c:ptCount val="15"/>
                <c:pt idx="0">
                  <c:v>0</c:v>
                </c:pt>
                <c:pt idx="1">
                  <c:v>0</c:v>
                </c:pt>
                <c:pt idx="2">
                  <c:v>0</c:v>
                </c:pt>
                <c:pt idx="3">
                  <c:v>382.73219999999992</c:v>
                </c:pt>
                <c:pt idx="4">
                  <c:v>363.5955899999999</c:v>
                </c:pt>
                <c:pt idx="5">
                  <c:v>345.41581049999968</c:v>
                </c:pt>
                <c:pt idx="6">
                  <c:v>328.14501997499974</c:v>
                </c:pt>
                <c:pt idx="7">
                  <c:v>311.73776897624998</c:v>
                </c:pt>
                <c:pt idx="8">
                  <c:v>311.73776897624998</c:v>
                </c:pt>
                <c:pt idx="9">
                  <c:v>311.73776897624998</c:v>
                </c:pt>
                <c:pt idx="10">
                  <c:v>311.73776897624998</c:v>
                </c:pt>
                <c:pt idx="11">
                  <c:v>311.73776897624998</c:v>
                </c:pt>
                <c:pt idx="12">
                  <c:v>311.73776897624998</c:v>
                </c:pt>
                <c:pt idx="13">
                  <c:v>311.73776897624998</c:v>
                </c:pt>
                <c:pt idx="14">
                  <c:v>311.73776897624998</c:v>
                </c:pt>
              </c:numCache>
            </c:numRef>
          </c:val>
          <c:extLst>
            <c:ext xmlns:c16="http://schemas.microsoft.com/office/drawing/2014/chart" uri="{C3380CC4-5D6E-409C-BE32-E72D297353CC}">
              <c16:uniqueId val="{00000006-2792-4008-9ADE-97500BA2DE1D}"/>
            </c:ext>
          </c:extLst>
        </c:ser>
        <c:ser>
          <c:idx val="3"/>
          <c:order val="3"/>
          <c:tx>
            <c:strRef>
              <c:f>'Electricité &amp; Réseaux'!$C$274</c:f>
              <c:strCache>
                <c:ptCount val="1"/>
                <c:pt idx="0">
                  <c:v>Ecarts prix</c:v>
                </c:pt>
              </c:strCache>
            </c:strRef>
          </c:tx>
          <c:spPr>
            <a:solidFill>
              <a:srgbClr val="0B4EA2"/>
            </a:solidFill>
            <a:ln>
              <a:noFill/>
            </a:ln>
            <a:effectLst/>
          </c:spPr>
          <c:invertIfNegative val="0"/>
          <c:cat>
            <c:numRef>
              <c:f>'Electricité &amp; Réseaux'!$L$1:$Z$1</c:f>
              <c:numCache>
                <c:formatCode>General</c:formatCode>
                <c:ptCount val="15"/>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Réseaux'!$L$274:$Z$274</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7-2792-4008-9ADE-97500BA2DE1D}"/>
            </c:ext>
          </c:extLst>
        </c:ser>
        <c:dLbls>
          <c:showLegendKey val="0"/>
          <c:showVal val="0"/>
          <c:showCatName val="0"/>
          <c:showSerName val="0"/>
          <c:showPercent val="0"/>
          <c:showBubbleSize val="0"/>
        </c:dLbls>
        <c:gapWidth val="100"/>
        <c:overlap val="100"/>
        <c:axId val="565278688"/>
        <c:axId val="565278272"/>
      </c:barChart>
      <c:lineChart>
        <c:grouping val="standard"/>
        <c:varyColors val="0"/>
        <c:ser>
          <c:idx val="1"/>
          <c:order val="1"/>
          <c:tx>
            <c:strRef>
              <c:f>'Electricité &amp; Réseaux'!$C$272</c:f>
              <c:strCache>
                <c:ptCount val="1"/>
                <c:pt idx="0">
                  <c:v>Minimum</c:v>
                </c:pt>
              </c:strCache>
            </c:strRef>
          </c:tx>
          <c:spPr>
            <a:ln w="28575" cap="rnd">
              <a:solidFill>
                <a:sysClr val="windowText" lastClr="000000"/>
              </a:solidFill>
              <a:round/>
            </a:ln>
            <a:effectLst/>
          </c:spPr>
          <c:marker>
            <c:symbol val="none"/>
          </c:marker>
          <c:cat>
            <c:numRef>
              <c:f>'Electricité &amp; Réseaux'!$L$1:$Z$1</c:f>
              <c:numCache>
                <c:formatCode>General</c:formatCode>
                <c:ptCount val="15"/>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Réseaux'!$L$272:$Z$272</c:f>
              <c:numCache>
                <c:formatCode>#,##0</c:formatCode>
                <c:ptCount val="15"/>
                <c:pt idx="0">
                  <c:v>2313.1</c:v>
                </c:pt>
                <c:pt idx="1">
                  <c:v>2197.4449999999997</c:v>
                </c:pt>
                <c:pt idx="2">
                  <c:v>2087.5727499999998</c:v>
                </c:pt>
                <c:pt idx="3">
                  <c:v>2174.5602124999996</c:v>
                </c:pt>
                <c:pt idx="4">
                  <c:v>2065.8322018749996</c:v>
                </c:pt>
                <c:pt idx="5">
                  <c:v>1962.5405917812495</c:v>
                </c:pt>
                <c:pt idx="6">
                  <c:v>1864.4135621921869</c:v>
                </c:pt>
                <c:pt idx="7">
                  <c:v>1771.1928840825774</c:v>
                </c:pt>
                <c:pt idx="8">
                  <c:v>1771.1928840825774</c:v>
                </c:pt>
                <c:pt idx="9">
                  <c:v>1771.1928840825774</c:v>
                </c:pt>
                <c:pt idx="10">
                  <c:v>1771.1928840825774</c:v>
                </c:pt>
                <c:pt idx="11">
                  <c:v>1771.1928840825774</c:v>
                </c:pt>
                <c:pt idx="12">
                  <c:v>1771.1928840825774</c:v>
                </c:pt>
                <c:pt idx="13">
                  <c:v>1771.1928840825774</c:v>
                </c:pt>
                <c:pt idx="14">
                  <c:v>1771.1928840825774</c:v>
                </c:pt>
              </c:numCache>
            </c:numRef>
          </c:val>
          <c:smooth val="0"/>
          <c:extLst>
            <c:ext xmlns:c16="http://schemas.microsoft.com/office/drawing/2014/chart" uri="{C3380CC4-5D6E-409C-BE32-E72D297353CC}">
              <c16:uniqueId val="{00000005-2792-4008-9ADE-97500BA2DE1D}"/>
            </c:ext>
          </c:extLst>
        </c:ser>
        <c:ser>
          <c:idx val="4"/>
          <c:order val="4"/>
          <c:tx>
            <c:strRef>
              <c:f>'Electricité &amp; Réseaux'!$C$275</c:f>
              <c:strCache>
                <c:ptCount val="1"/>
                <c:pt idx="0">
                  <c:v>Maximum</c:v>
                </c:pt>
              </c:strCache>
            </c:strRef>
          </c:tx>
          <c:spPr>
            <a:ln w="28575" cap="rnd">
              <a:solidFill>
                <a:sysClr val="windowText" lastClr="000000"/>
              </a:solidFill>
              <a:round/>
            </a:ln>
            <a:effectLst/>
          </c:spPr>
          <c:marker>
            <c:symbol val="none"/>
          </c:marker>
          <c:cat>
            <c:numRef>
              <c:f>'Electricité &amp; Réseaux'!$L$1:$Z$1</c:f>
              <c:numCache>
                <c:formatCode>General</c:formatCode>
                <c:ptCount val="15"/>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Réseaux'!$L$275:$Z$275</c:f>
              <c:numCache>
                <c:formatCode>#,##0</c:formatCode>
                <c:ptCount val="15"/>
                <c:pt idx="0">
                  <c:v>2313.1</c:v>
                </c:pt>
                <c:pt idx="1">
                  <c:v>2197.4449999999997</c:v>
                </c:pt>
                <c:pt idx="2">
                  <c:v>2087.5727499999998</c:v>
                </c:pt>
                <c:pt idx="3">
                  <c:v>2557.2924124999995</c:v>
                </c:pt>
                <c:pt idx="4">
                  <c:v>2429.4277918749995</c:v>
                </c:pt>
                <c:pt idx="5">
                  <c:v>2307.9564022812492</c:v>
                </c:pt>
                <c:pt idx="6">
                  <c:v>2192.5585821671866</c:v>
                </c:pt>
                <c:pt idx="7">
                  <c:v>2082.9306530588274</c:v>
                </c:pt>
                <c:pt idx="8">
                  <c:v>2082.9306530588274</c:v>
                </c:pt>
                <c:pt idx="9">
                  <c:v>2082.9306530588274</c:v>
                </c:pt>
                <c:pt idx="10">
                  <c:v>2082.9306530588274</c:v>
                </c:pt>
                <c:pt idx="11">
                  <c:v>2082.9306530588274</c:v>
                </c:pt>
                <c:pt idx="12">
                  <c:v>2082.9306530588274</c:v>
                </c:pt>
                <c:pt idx="13">
                  <c:v>2082.9306530588274</c:v>
                </c:pt>
                <c:pt idx="14">
                  <c:v>2082.9306530588274</c:v>
                </c:pt>
              </c:numCache>
            </c:numRef>
          </c:val>
          <c:smooth val="0"/>
          <c:extLst>
            <c:ext xmlns:c16="http://schemas.microsoft.com/office/drawing/2014/chart" uri="{C3380CC4-5D6E-409C-BE32-E72D297353CC}">
              <c16:uniqueId val="{00000008-2792-4008-9ADE-97500BA2DE1D}"/>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millions d'euros annuels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fr-FR" sz="1200"/>
              <a:t>Biomasse: investissements annuels</a:t>
            </a:r>
            <a:br>
              <a:rPr lang="fr-FR" sz="1200"/>
            </a:br>
            <a:r>
              <a:rPr lang="fr-FR" sz="1200"/>
              <a:t>2016-2030</a:t>
            </a:r>
          </a:p>
          <a:p>
            <a:pPr>
              <a:defRPr sz="1200"/>
            </a:pPr>
            <a:r>
              <a:rPr lang="fr-FR" sz="1200"/>
              <a:t>D'après PPE</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'Electricité &amp; Réseaux'!$C$341</c:f>
              <c:strCache>
                <c:ptCount val="1"/>
                <c:pt idx="0">
                  <c:v>Minimum (histo)</c:v>
                </c:pt>
              </c:strCache>
            </c:strRef>
          </c:tx>
          <c:spPr>
            <a:noFill/>
            <a:ln>
              <a:noFill/>
            </a:ln>
            <a:effectLst/>
          </c:spPr>
          <c:invertIfNegative val="0"/>
          <c:cat>
            <c:numRef>
              <c:f>'Electricité &amp; Réseaux'!$K$1:$Z$1</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'Electricité &amp; Réseaux'!$K$341:$Z$341</c:f>
              <c:numCache>
                <c:formatCode>#,##0</c:formatCode>
                <c:ptCount val="16"/>
                <c:pt idx="1">
                  <c:v>125</c:v>
                </c:pt>
                <c:pt idx="2">
                  <c:v>125</c:v>
                </c:pt>
                <c:pt idx="3">
                  <c:v>125</c:v>
                </c:pt>
                <c:pt idx="4">
                  <c:v>125</c:v>
                </c:pt>
                <c:pt idx="5">
                  <c:v>125</c:v>
                </c:pt>
                <c:pt idx="6">
                  <c:v>125</c:v>
                </c:pt>
                <c:pt idx="7">
                  <c:v>125</c:v>
                </c:pt>
                <c:pt idx="8">
                  <c:v>125</c:v>
                </c:pt>
                <c:pt idx="9">
                  <c:v>125</c:v>
                </c:pt>
                <c:pt idx="10">
                  <c:v>125</c:v>
                </c:pt>
                <c:pt idx="11">
                  <c:v>125</c:v>
                </c:pt>
                <c:pt idx="12">
                  <c:v>125</c:v>
                </c:pt>
                <c:pt idx="13">
                  <c:v>125</c:v>
                </c:pt>
                <c:pt idx="14">
                  <c:v>125</c:v>
                </c:pt>
                <c:pt idx="15">
                  <c:v>125</c:v>
                </c:pt>
              </c:numCache>
            </c:numRef>
          </c:val>
          <c:extLst>
            <c:ext xmlns:c16="http://schemas.microsoft.com/office/drawing/2014/chart" uri="{C3380CC4-5D6E-409C-BE32-E72D297353CC}">
              <c16:uniqueId val="{00000000-176D-4510-8526-55F6A73DD370}"/>
            </c:ext>
          </c:extLst>
        </c:ser>
        <c:ser>
          <c:idx val="2"/>
          <c:order val="2"/>
          <c:tx>
            <c:strRef>
              <c:f>'Electricité &amp; Réseaux'!$C$343</c:f>
              <c:strCache>
                <c:ptCount val="1"/>
                <c:pt idx="0">
                  <c:v>Ecarts volumes</c:v>
                </c:pt>
              </c:strCache>
            </c:strRef>
          </c:tx>
          <c:spPr>
            <a:solidFill>
              <a:srgbClr val="0B4EA2">
                <a:lumMod val="60000"/>
                <a:lumOff val="40000"/>
              </a:srgbClr>
            </a:solidFill>
            <a:ln>
              <a:noFill/>
            </a:ln>
            <a:effectLst/>
          </c:spPr>
          <c:invertIfNegative val="0"/>
          <c:cat>
            <c:numRef>
              <c:f>'Electricité &amp; Réseaux'!$K$1:$Z$1</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'Electricité &amp; Réseaux'!$K$343:$Z$343</c:f>
              <c:numCache>
                <c:formatCode>#,##0</c:formatCode>
                <c:ptCount val="16"/>
                <c:pt idx="1">
                  <c:v>125</c:v>
                </c:pt>
                <c:pt idx="2">
                  <c:v>125</c:v>
                </c:pt>
                <c:pt idx="3">
                  <c:v>125</c:v>
                </c:pt>
                <c:pt idx="4">
                  <c:v>125</c:v>
                </c:pt>
                <c:pt idx="5">
                  <c:v>125</c:v>
                </c:pt>
                <c:pt idx="6">
                  <c:v>125</c:v>
                </c:pt>
                <c:pt idx="7">
                  <c:v>125</c:v>
                </c:pt>
                <c:pt idx="8">
                  <c:v>125</c:v>
                </c:pt>
                <c:pt idx="9">
                  <c:v>125</c:v>
                </c:pt>
                <c:pt idx="10">
                  <c:v>125</c:v>
                </c:pt>
                <c:pt idx="11">
                  <c:v>125</c:v>
                </c:pt>
                <c:pt idx="12">
                  <c:v>125</c:v>
                </c:pt>
                <c:pt idx="13">
                  <c:v>125</c:v>
                </c:pt>
                <c:pt idx="14">
                  <c:v>125</c:v>
                </c:pt>
                <c:pt idx="15">
                  <c:v>125</c:v>
                </c:pt>
              </c:numCache>
            </c:numRef>
          </c:val>
          <c:extLst>
            <c:ext xmlns:c16="http://schemas.microsoft.com/office/drawing/2014/chart" uri="{C3380CC4-5D6E-409C-BE32-E72D297353CC}">
              <c16:uniqueId val="{00000001-176D-4510-8526-55F6A73DD370}"/>
            </c:ext>
          </c:extLst>
        </c:ser>
        <c:ser>
          <c:idx val="3"/>
          <c:order val="3"/>
          <c:tx>
            <c:strRef>
              <c:f>'Electricité &amp; Réseaux'!$C$344</c:f>
              <c:strCache>
                <c:ptCount val="1"/>
                <c:pt idx="0">
                  <c:v>Ecarts prix</c:v>
                </c:pt>
              </c:strCache>
            </c:strRef>
          </c:tx>
          <c:spPr>
            <a:solidFill>
              <a:srgbClr val="0B4EA2"/>
            </a:solidFill>
            <a:ln>
              <a:noFill/>
            </a:ln>
            <a:effectLst/>
          </c:spPr>
          <c:invertIfNegative val="0"/>
          <c:cat>
            <c:numRef>
              <c:f>'Electricité &amp; Réseaux'!$K$1:$Z$1</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'Electricité &amp; Réseaux'!$K$344:$Z$344</c:f>
              <c:numCache>
                <c:formatCode>#,##0</c:formatCode>
                <c:ptCount val="16"/>
                <c:pt idx="1">
                  <c:v>350</c:v>
                </c:pt>
                <c:pt idx="2">
                  <c:v>350</c:v>
                </c:pt>
                <c:pt idx="3">
                  <c:v>350</c:v>
                </c:pt>
                <c:pt idx="4">
                  <c:v>350</c:v>
                </c:pt>
                <c:pt idx="5">
                  <c:v>350</c:v>
                </c:pt>
                <c:pt idx="6">
                  <c:v>350</c:v>
                </c:pt>
                <c:pt idx="7">
                  <c:v>350</c:v>
                </c:pt>
                <c:pt idx="8">
                  <c:v>350</c:v>
                </c:pt>
                <c:pt idx="9">
                  <c:v>350</c:v>
                </c:pt>
                <c:pt idx="10">
                  <c:v>350</c:v>
                </c:pt>
                <c:pt idx="11">
                  <c:v>350</c:v>
                </c:pt>
                <c:pt idx="12">
                  <c:v>350</c:v>
                </c:pt>
                <c:pt idx="13">
                  <c:v>350</c:v>
                </c:pt>
                <c:pt idx="14">
                  <c:v>350</c:v>
                </c:pt>
                <c:pt idx="15">
                  <c:v>350</c:v>
                </c:pt>
              </c:numCache>
            </c:numRef>
          </c:val>
          <c:extLst>
            <c:ext xmlns:c16="http://schemas.microsoft.com/office/drawing/2014/chart" uri="{C3380CC4-5D6E-409C-BE32-E72D297353CC}">
              <c16:uniqueId val="{00000002-176D-4510-8526-55F6A73DD370}"/>
            </c:ext>
          </c:extLst>
        </c:ser>
        <c:dLbls>
          <c:showLegendKey val="0"/>
          <c:showVal val="0"/>
          <c:showCatName val="0"/>
          <c:showSerName val="0"/>
          <c:showPercent val="0"/>
          <c:showBubbleSize val="0"/>
        </c:dLbls>
        <c:gapWidth val="100"/>
        <c:overlap val="100"/>
        <c:axId val="565278688"/>
        <c:axId val="565278272"/>
      </c:barChart>
      <c:lineChart>
        <c:grouping val="standard"/>
        <c:varyColors val="0"/>
        <c:ser>
          <c:idx val="1"/>
          <c:order val="1"/>
          <c:tx>
            <c:strRef>
              <c:f>'Electricité &amp; Réseaux'!$C$342</c:f>
              <c:strCache>
                <c:ptCount val="1"/>
                <c:pt idx="0">
                  <c:v>Minimum</c:v>
                </c:pt>
              </c:strCache>
            </c:strRef>
          </c:tx>
          <c:spPr>
            <a:ln w="28575" cap="rnd">
              <a:solidFill>
                <a:sysClr val="windowText" lastClr="000000"/>
              </a:solidFill>
              <a:round/>
            </a:ln>
            <a:effectLst/>
          </c:spPr>
          <c:marker>
            <c:symbol val="none"/>
          </c:marker>
          <c:cat>
            <c:numRef>
              <c:f>'Electricité &amp; Réseaux'!$K$1:$Z$1</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'Electricité &amp; Réseaux'!$K$342:$Z$342</c:f>
              <c:numCache>
                <c:formatCode>#,##0</c:formatCode>
                <c:ptCount val="16"/>
                <c:pt idx="1">
                  <c:v>125</c:v>
                </c:pt>
                <c:pt idx="2">
                  <c:v>125</c:v>
                </c:pt>
                <c:pt idx="3">
                  <c:v>125</c:v>
                </c:pt>
                <c:pt idx="4">
                  <c:v>125</c:v>
                </c:pt>
                <c:pt idx="5">
                  <c:v>125</c:v>
                </c:pt>
                <c:pt idx="6">
                  <c:v>125</c:v>
                </c:pt>
                <c:pt idx="7">
                  <c:v>125</c:v>
                </c:pt>
                <c:pt idx="8">
                  <c:v>125</c:v>
                </c:pt>
                <c:pt idx="9">
                  <c:v>125</c:v>
                </c:pt>
                <c:pt idx="10">
                  <c:v>125</c:v>
                </c:pt>
                <c:pt idx="11">
                  <c:v>125</c:v>
                </c:pt>
                <c:pt idx="12">
                  <c:v>125</c:v>
                </c:pt>
                <c:pt idx="13">
                  <c:v>125</c:v>
                </c:pt>
                <c:pt idx="14">
                  <c:v>125</c:v>
                </c:pt>
                <c:pt idx="15">
                  <c:v>125</c:v>
                </c:pt>
              </c:numCache>
            </c:numRef>
          </c:val>
          <c:smooth val="0"/>
          <c:extLst>
            <c:ext xmlns:c16="http://schemas.microsoft.com/office/drawing/2014/chart" uri="{C3380CC4-5D6E-409C-BE32-E72D297353CC}">
              <c16:uniqueId val="{00000003-176D-4510-8526-55F6A73DD370}"/>
            </c:ext>
          </c:extLst>
        </c:ser>
        <c:ser>
          <c:idx val="4"/>
          <c:order val="4"/>
          <c:tx>
            <c:strRef>
              <c:f>'Electricité &amp; Réseaux'!$C$345</c:f>
              <c:strCache>
                <c:ptCount val="1"/>
                <c:pt idx="0">
                  <c:v>Maximum</c:v>
                </c:pt>
              </c:strCache>
            </c:strRef>
          </c:tx>
          <c:spPr>
            <a:ln w="28575" cap="rnd">
              <a:solidFill>
                <a:sysClr val="windowText" lastClr="000000"/>
              </a:solidFill>
              <a:round/>
            </a:ln>
            <a:effectLst/>
          </c:spPr>
          <c:marker>
            <c:symbol val="none"/>
          </c:marker>
          <c:cat>
            <c:numRef>
              <c:f>'Electricité &amp; Réseaux'!$K$1:$Z$1</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'Electricité &amp; Réseaux'!$K$345:$Z$345</c:f>
              <c:numCache>
                <c:formatCode>#,##0</c:formatCode>
                <c:ptCount val="16"/>
                <c:pt idx="1">
                  <c:v>600</c:v>
                </c:pt>
                <c:pt idx="2">
                  <c:v>600</c:v>
                </c:pt>
                <c:pt idx="3">
                  <c:v>600</c:v>
                </c:pt>
                <c:pt idx="4">
                  <c:v>600</c:v>
                </c:pt>
                <c:pt idx="5">
                  <c:v>600</c:v>
                </c:pt>
                <c:pt idx="6">
                  <c:v>600</c:v>
                </c:pt>
                <c:pt idx="7">
                  <c:v>600</c:v>
                </c:pt>
                <c:pt idx="8">
                  <c:v>600</c:v>
                </c:pt>
                <c:pt idx="9">
                  <c:v>600</c:v>
                </c:pt>
                <c:pt idx="10">
                  <c:v>600</c:v>
                </c:pt>
                <c:pt idx="11">
                  <c:v>600</c:v>
                </c:pt>
                <c:pt idx="12">
                  <c:v>600</c:v>
                </c:pt>
                <c:pt idx="13">
                  <c:v>600</c:v>
                </c:pt>
                <c:pt idx="14">
                  <c:v>600</c:v>
                </c:pt>
                <c:pt idx="15">
                  <c:v>600</c:v>
                </c:pt>
              </c:numCache>
            </c:numRef>
          </c:val>
          <c:smooth val="0"/>
          <c:extLst>
            <c:ext xmlns:c16="http://schemas.microsoft.com/office/drawing/2014/chart" uri="{C3380CC4-5D6E-409C-BE32-E72D297353CC}">
              <c16:uniqueId val="{00000004-176D-4510-8526-55F6A73DD370}"/>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millions d'euros annuels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fr-FR" sz="1200"/>
              <a:t>Biogaz et méthanisation: investissements annuels</a:t>
            </a:r>
            <a:br>
              <a:rPr lang="fr-FR" sz="1200"/>
            </a:br>
            <a:r>
              <a:rPr lang="fr-FR" sz="1200"/>
              <a:t>2016-2030</a:t>
            </a:r>
          </a:p>
          <a:p>
            <a:pPr>
              <a:defRPr sz="1200"/>
            </a:pPr>
            <a:r>
              <a:rPr lang="fr-FR" sz="1200"/>
              <a:t>D'après PPE</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'Electricité &amp; Réseaux'!$C$435</c:f>
              <c:strCache>
                <c:ptCount val="1"/>
                <c:pt idx="0">
                  <c:v>Minimum (histo)</c:v>
                </c:pt>
              </c:strCache>
            </c:strRef>
          </c:tx>
          <c:spPr>
            <a:noFill/>
            <a:ln>
              <a:noFill/>
            </a:ln>
            <a:effectLst/>
          </c:spPr>
          <c:invertIfNegative val="0"/>
          <c:cat>
            <c:numRef>
              <c:f>'Electricité &amp; Réseaux'!$L$1:$AA$1</c:f>
              <c:numCache>
                <c:formatCode>General</c:formatCode>
                <c:ptCount val="1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Réseaux'!$L$435:$AA$435</c:f>
              <c:numCache>
                <c:formatCode>#,##0</c:formatCode>
                <c:ptCount val="16"/>
                <c:pt idx="0">
                  <c:v>145</c:v>
                </c:pt>
                <c:pt idx="1">
                  <c:v>145</c:v>
                </c:pt>
                <c:pt idx="2">
                  <c:v>145</c:v>
                </c:pt>
                <c:pt idx="3">
                  <c:v>145</c:v>
                </c:pt>
                <c:pt idx="4">
                  <c:v>145</c:v>
                </c:pt>
                <c:pt idx="5">
                  <c:v>145</c:v>
                </c:pt>
                <c:pt idx="6">
                  <c:v>145</c:v>
                </c:pt>
                <c:pt idx="7">
                  <c:v>145</c:v>
                </c:pt>
                <c:pt idx="8">
                  <c:v>145</c:v>
                </c:pt>
                <c:pt idx="9">
                  <c:v>145</c:v>
                </c:pt>
                <c:pt idx="10">
                  <c:v>145</c:v>
                </c:pt>
                <c:pt idx="11">
                  <c:v>145</c:v>
                </c:pt>
                <c:pt idx="12">
                  <c:v>145</c:v>
                </c:pt>
                <c:pt idx="13">
                  <c:v>145</c:v>
                </c:pt>
                <c:pt idx="14">
                  <c:v>145</c:v>
                </c:pt>
              </c:numCache>
            </c:numRef>
          </c:val>
          <c:extLst>
            <c:ext xmlns:c16="http://schemas.microsoft.com/office/drawing/2014/chart" uri="{C3380CC4-5D6E-409C-BE32-E72D297353CC}">
              <c16:uniqueId val="{00000000-3395-43EF-9B0F-A522BA74502E}"/>
            </c:ext>
          </c:extLst>
        </c:ser>
        <c:ser>
          <c:idx val="2"/>
          <c:order val="2"/>
          <c:tx>
            <c:strRef>
              <c:f>'Electricité &amp; Réseaux'!$C$437</c:f>
              <c:strCache>
                <c:ptCount val="1"/>
                <c:pt idx="0">
                  <c:v>Ecarts volumes</c:v>
                </c:pt>
              </c:strCache>
            </c:strRef>
          </c:tx>
          <c:spPr>
            <a:solidFill>
              <a:srgbClr val="0B4EA2">
                <a:lumMod val="60000"/>
                <a:lumOff val="40000"/>
              </a:srgbClr>
            </a:solidFill>
            <a:ln>
              <a:noFill/>
            </a:ln>
            <a:effectLst/>
          </c:spPr>
          <c:invertIfNegative val="0"/>
          <c:cat>
            <c:numRef>
              <c:f>'Electricité &amp; Réseaux'!$L$1:$AA$1</c:f>
              <c:numCache>
                <c:formatCode>General</c:formatCode>
                <c:ptCount val="1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Réseaux'!$L$437:$AA$437</c:f>
              <c:numCache>
                <c:formatCode>#,##0</c:formatCode>
                <c:ptCount val="16"/>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numCache>
            </c:numRef>
          </c:val>
          <c:extLst>
            <c:ext xmlns:c16="http://schemas.microsoft.com/office/drawing/2014/chart" uri="{C3380CC4-5D6E-409C-BE32-E72D297353CC}">
              <c16:uniqueId val="{00000001-3395-43EF-9B0F-A522BA74502E}"/>
            </c:ext>
          </c:extLst>
        </c:ser>
        <c:ser>
          <c:idx val="3"/>
          <c:order val="3"/>
          <c:tx>
            <c:strRef>
              <c:f>'Electricité &amp; Réseaux'!$C$438</c:f>
              <c:strCache>
                <c:ptCount val="1"/>
                <c:pt idx="0">
                  <c:v>Ecarts prix</c:v>
                </c:pt>
              </c:strCache>
            </c:strRef>
          </c:tx>
          <c:spPr>
            <a:solidFill>
              <a:srgbClr val="0B4EA2"/>
            </a:solidFill>
            <a:ln>
              <a:noFill/>
            </a:ln>
            <a:effectLst/>
          </c:spPr>
          <c:invertIfNegative val="0"/>
          <c:cat>
            <c:numRef>
              <c:f>'Electricité &amp; Réseaux'!$L$1:$AA$1</c:f>
              <c:numCache>
                <c:formatCode>General</c:formatCode>
                <c:ptCount val="1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Réseaux'!$L$438:$AA$438</c:f>
              <c:numCache>
                <c:formatCode>#,##0</c:formatCode>
                <c:ptCount val="16"/>
                <c:pt idx="0">
                  <c:v>195</c:v>
                </c:pt>
                <c:pt idx="1">
                  <c:v>195</c:v>
                </c:pt>
                <c:pt idx="2">
                  <c:v>195</c:v>
                </c:pt>
                <c:pt idx="3">
                  <c:v>195</c:v>
                </c:pt>
                <c:pt idx="4">
                  <c:v>195</c:v>
                </c:pt>
                <c:pt idx="5">
                  <c:v>195</c:v>
                </c:pt>
                <c:pt idx="6">
                  <c:v>195</c:v>
                </c:pt>
                <c:pt idx="7">
                  <c:v>195</c:v>
                </c:pt>
                <c:pt idx="8">
                  <c:v>195</c:v>
                </c:pt>
                <c:pt idx="9">
                  <c:v>195</c:v>
                </c:pt>
                <c:pt idx="10">
                  <c:v>195</c:v>
                </c:pt>
                <c:pt idx="11">
                  <c:v>195</c:v>
                </c:pt>
                <c:pt idx="12">
                  <c:v>195</c:v>
                </c:pt>
                <c:pt idx="13">
                  <c:v>195</c:v>
                </c:pt>
                <c:pt idx="14">
                  <c:v>195</c:v>
                </c:pt>
              </c:numCache>
            </c:numRef>
          </c:val>
          <c:extLst>
            <c:ext xmlns:c16="http://schemas.microsoft.com/office/drawing/2014/chart" uri="{C3380CC4-5D6E-409C-BE32-E72D297353CC}">
              <c16:uniqueId val="{00000002-3395-43EF-9B0F-A522BA74502E}"/>
            </c:ext>
          </c:extLst>
        </c:ser>
        <c:dLbls>
          <c:showLegendKey val="0"/>
          <c:showVal val="0"/>
          <c:showCatName val="0"/>
          <c:showSerName val="0"/>
          <c:showPercent val="0"/>
          <c:showBubbleSize val="0"/>
        </c:dLbls>
        <c:gapWidth val="100"/>
        <c:overlap val="100"/>
        <c:axId val="565278688"/>
        <c:axId val="565278272"/>
      </c:barChart>
      <c:lineChart>
        <c:grouping val="standard"/>
        <c:varyColors val="0"/>
        <c:ser>
          <c:idx val="1"/>
          <c:order val="1"/>
          <c:tx>
            <c:strRef>
              <c:f>'Electricité &amp; Réseaux'!$C$436</c:f>
              <c:strCache>
                <c:ptCount val="1"/>
                <c:pt idx="0">
                  <c:v>Minimum</c:v>
                </c:pt>
              </c:strCache>
            </c:strRef>
          </c:tx>
          <c:spPr>
            <a:ln w="28575" cap="rnd">
              <a:solidFill>
                <a:sysClr val="windowText" lastClr="000000"/>
              </a:solidFill>
              <a:round/>
            </a:ln>
            <a:effectLst/>
          </c:spPr>
          <c:marker>
            <c:symbol val="none"/>
          </c:marker>
          <c:cat>
            <c:numRef>
              <c:f>'Electricité &amp; Réseaux'!$L$1:$AA$1</c:f>
              <c:numCache>
                <c:formatCode>General</c:formatCode>
                <c:ptCount val="1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Réseaux'!$L$436:$AA$436</c:f>
              <c:numCache>
                <c:formatCode>#,##0</c:formatCode>
                <c:ptCount val="16"/>
                <c:pt idx="0">
                  <c:v>145</c:v>
                </c:pt>
                <c:pt idx="1">
                  <c:v>145</c:v>
                </c:pt>
                <c:pt idx="2">
                  <c:v>145</c:v>
                </c:pt>
                <c:pt idx="3">
                  <c:v>145</c:v>
                </c:pt>
                <c:pt idx="4">
                  <c:v>145</c:v>
                </c:pt>
                <c:pt idx="5">
                  <c:v>145</c:v>
                </c:pt>
                <c:pt idx="6">
                  <c:v>145</c:v>
                </c:pt>
                <c:pt idx="7">
                  <c:v>145</c:v>
                </c:pt>
                <c:pt idx="8">
                  <c:v>145</c:v>
                </c:pt>
                <c:pt idx="9">
                  <c:v>145</c:v>
                </c:pt>
                <c:pt idx="10">
                  <c:v>145</c:v>
                </c:pt>
                <c:pt idx="11">
                  <c:v>145</c:v>
                </c:pt>
                <c:pt idx="12">
                  <c:v>145</c:v>
                </c:pt>
                <c:pt idx="13">
                  <c:v>145</c:v>
                </c:pt>
                <c:pt idx="14">
                  <c:v>145</c:v>
                </c:pt>
              </c:numCache>
            </c:numRef>
          </c:val>
          <c:smooth val="0"/>
          <c:extLst>
            <c:ext xmlns:c16="http://schemas.microsoft.com/office/drawing/2014/chart" uri="{C3380CC4-5D6E-409C-BE32-E72D297353CC}">
              <c16:uniqueId val="{00000003-3395-43EF-9B0F-A522BA74502E}"/>
            </c:ext>
          </c:extLst>
        </c:ser>
        <c:ser>
          <c:idx val="4"/>
          <c:order val="4"/>
          <c:tx>
            <c:strRef>
              <c:f>'Electricité &amp; Réseaux'!$C$439</c:f>
              <c:strCache>
                <c:ptCount val="1"/>
                <c:pt idx="0">
                  <c:v>Maximum</c:v>
                </c:pt>
              </c:strCache>
            </c:strRef>
          </c:tx>
          <c:spPr>
            <a:ln w="28575" cap="rnd">
              <a:solidFill>
                <a:sysClr val="windowText" lastClr="000000"/>
              </a:solidFill>
              <a:round/>
            </a:ln>
            <a:effectLst/>
          </c:spPr>
          <c:marker>
            <c:symbol val="none"/>
          </c:marker>
          <c:cat>
            <c:numRef>
              <c:f>'Electricité &amp; Réseaux'!$L$1:$AA$1</c:f>
              <c:numCache>
                <c:formatCode>General</c:formatCode>
                <c:ptCount val="1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Réseaux'!$L$439:$AA$439</c:f>
              <c:numCache>
                <c:formatCode>#,##0</c:formatCode>
                <c:ptCount val="16"/>
                <c:pt idx="0">
                  <c:v>390</c:v>
                </c:pt>
                <c:pt idx="1">
                  <c:v>390</c:v>
                </c:pt>
                <c:pt idx="2">
                  <c:v>390</c:v>
                </c:pt>
                <c:pt idx="3">
                  <c:v>390</c:v>
                </c:pt>
                <c:pt idx="4">
                  <c:v>390</c:v>
                </c:pt>
                <c:pt idx="5">
                  <c:v>390</c:v>
                </c:pt>
                <c:pt idx="6">
                  <c:v>390</c:v>
                </c:pt>
                <c:pt idx="7">
                  <c:v>390</c:v>
                </c:pt>
                <c:pt idx="8">
                  <c:v>390</c:v>
                </c:pt>
                <c:pt idx="9">
                  <c:v>390</c:v>
                </c:pt>
                <c:pt idx="10">
                  <c:v>390</c:v>
                </c:pt>
                <c:pt idx="11">
                  <c:v>390</c:v>
                </c:pt>
                <c:pt idx="12">
                  <c:v>390</c:v>
                </c:pt>
                <c:pt idx="13">
                  <c:v>390</c:v>
                </c:pt>
                <c:pt idx="14">
                  <c:v>390</c:v>
                </c:pt>
              </c:numCache>
            </c:numRef>
          </c:val>
          <c:smooth val="0"/>
          <c:extLst>
            <c:ext xmlns:c16="http://schemas.microsoft.com/office/drawing/2014/chart" uri="{C3380CC4-5D6E-409C-BE32-E72D297353CC}">
              <c16:uniqueId val="{00000004-3395-43EF-9B0F-A522BA74502E}"/>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millions d'euros annuels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fr-FR" sz="1200"/>
              <a:t>Réseaux de chaleur : investissements annuels</a:t>
            </a:r>
            <a:br>
              <a:rPr lang="fr-FR" sz="1200"/>
            </a:br>
            <a:r>
              <a:rPr lang="fr-FR" sz="1200"/>
              <a:t>2016-2030</a:t>
            </a:r>
          </a:p>
          <a:p>
            <a:pPr>
              <a:defRPr sz="1200"/>
            </a:pPr>
            <a:r>
              <a:rPr lang="fr-FR" sz="1200"/>
              <a:t>D'après AMORCE, Rapport Prévot</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'Electricité &amp; Réseaux'!$C$568</c:f>
              <c:strCache>
                <c:ptCount val="1"/>
                <c:pt idx="0">
                  <c:v>Minimum (histo)</c:v>
                </c:pt>
              </c:strCache>
            </c:strRef>
          </c:tx>
          <c:spPr>
            <a:noFill/>
            <a:ln>
              <a:noFill/>
            </a:ln>
            <a:effectLst/>
          </c:spPr>
          <c:invertIfNegative val="0"/>
          <c:cat>
            <c:numRef>
              <c:f>'Electricité &amp; Réseaux'!$L$1:$AA$1</c:f>
              <c:numCache>
                <c:formatCode>General</c:formatCode>
                <c:ptCount val="1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Réseaux'!$L$568:$AA$568</c:f>
              <c:numCache>
                <c:formatCode>#,##0</c:formatCode>
                <c:ptCount val="16"/>
                <c:pt idx="0">
                  <c:v>2000</c:v>
                </c:pt>
                <c:pt idx="1">
                  <c:v>2000</c:v>
                </c:pt>
                <c:pt idx="2">
                  <c:v>2000</c:v>
                </c:pt>
                <c:pt idx="3">
                  <c:v>2000</c:v>
                </c:pt>
                <c:pt idx="4">
                  <c:v>2000</c:v>
                </c:pt>
                <c:pt idx="5">
                  <c:v>2000</c:v>
                </c:pt>
                <c:pt idx="6">
                  <c:v>2000</c:v>
                </c:pt>
                <c:pt idx="7">
                  <c:v>2000</c:v>
                </c:pt>
                <c:pt idx="8">
                  <c:v>2000</c:v>
                </c:pt>
                <c:pt idx="9">
                  <c:v>2000</c:v>
                </c:pt>
                <c:pt idx="10">
                  <c:v>2000</c:v>
                </c:pt>
                <c:pt idx="11">
                  <c:v>2000</c:v>
                </c:pt>
                <c:pt idx="12">
                  <c:v>2000</c:v>
                </c:pt>
                <c:pt idx="13">
                  <c:v>2000</c:v>
                </c:pt>
                <c:pt idx="14">
                  <c:v>2000</c:v>
                </c:pt>
              </c:numCache>
            </c:numRef>
          </c:val>
          <c:extLst>
            <c:ext xmlns:c16="http://schemas.microsoft.com/office/drawing/2014/chart" uri="{C3380CC4-5D6E-409C-BE32-E72D297353CC}">
              <c16:uniqueId val="{00000000-643D-40B6-BE80-8B366D2C05FF}"/>
            </c:ext>
          </c:extLst>
        </c:ser>
        <c:ser>
          <c:idx val="2"/>
          <c:order val="2"/>
          <c:tx>
            <c:strRef>
              <c:f>'Electricité &amp; Réseaux'!$C$570</c:f>
              <c:strCache>
                <c:ptCount val="1"/>
                <c:pt idx="0">
                  <c:v>Ecarts volumes</c:v>
                </c:pt>
              </c:strCache>
            </c:strRef>
          </c:tx>
          <c:spPr>
            <a:solidFill>
              <a:srgbClr val="0B4EA2">
                <a:lumMod val="60000"/>
                <a:lumOff val="40000"/>
              </a:srgbClr>
            </a:solidFill>
            <a:ln>
              <a:noFill/>
            </a:ln>
            <a:effectLst/>
          </c:spPr>
          <c:invertIfNegative val="0"/>
          <c:cat>
            <c:numRef>
              <c:f>'Electricité &amp; Réseaux'!$L$1:$AA$1</c:f>
              <c:numCache>
                <c:formatCode>General</c:formatCode>
                <c:ptCount val="1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Réseaux'!$L$570:$AA$570</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43D-40B6-BE80-8B366D2C05FF}"/>
            </c:ext>
          </c:extLst>
        </c:ser>
        <c:ser>
          <c:idx val="3"/>
          <c:order val="3"/>
          <c:tx>
            <c:strRef>
              <c:f>'Electricité &amp; Réseaux'!$C$571</c:f>
              <c:strCache>
                <c:ptCount val="1"/>
                <c:pt idx="0">
                  <c:v>Ecarts prix</c:v>
                </c:pt>
              </c:strCache>
            </c:strRef>
          </c:tx>
          <c:spPr>
            <a:solidFill>
              <a:srgbClr val="0B4EA2"/>
            </a:solidFill>
            <a:ln>
              <a:noFill/>
            </a:ln>
            <a:effectLst/>
          </c:spPr>
          <c:invertIfNegative val="0"/>
          <c:cat>
            <c:numRef>
              <c:f>'Electricité &amp; Réseaux'!$L$1:$AA$1</c:f>
              <c:numCache>
                <c:formatCode>General</c:formatCode>
                <c:ptCount val="1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Réseaux'!$L$571:$AA$571</c:f>
              <c:numCache>
                <c:formatCode>#,##0</c:formatCode>
                <c:ptCount val="16"/>
                <c:pt idx="0">
                  <c:v>2000</c:v>
                </c:pt>
                <c:pt idx="1">
                  <c:v>2000</c:v>
                </c:pt>
                <c:pt idx="2">
                  <c:v>2000</c:v>
                </c:pt>
                <c:pt idx="3">
                  <c:v>2000</c:v>
                </c:pt>
                <c:pt idx="4">
                  <c:v>2000</c:v>
                </c:pt>
                <c:pt idx="5">
                  <c:v>2000</c:v>
                </c:pt>
                <c:pt idx="6">
                  <c:v>2000</c:v>
                </c:pt>
                <c:pt idx="7">
                  <c:v>2000</c:v>
                </c:pt>
                <c:pt idx="8">
                  <c:v>2000</c:v>
                </c:pt>
                <c:pt idx="9">
                  <c:v>2000</c:v>
                </c:pt>
                <c:pt idx="10">
                  <c:v>2000</c:v>
                </c:pt>
                <c:pt idx="11">
                  <c:v>2000</c:v>
                </c:pt>
                <c:pt idx="12">
                  <c:v>2000</c:v>
                </c:pt>
                <c:pt idx="13">
                  <c:v>2000</c:v>
                </c:pt>
                <c:pt idx="14">
                  <c:v>2000</c:v>
                </c:pt>
              </c:numCache>
            </c:numRef>
          </c:val>
          <c:extLst>
            <c:ext xmlns:c16="http://schemas.microsoft.com/office/drawing/2014/chart" uri="{C3380CC4-5D6E-409C-BE32-E72D297353CC}">
              <c16:uniqueId val="{00000002-643D-40B6-BE80-8B366D2C05FF}"/>
            </c:ext>
          </c:extLst>
        </c:ser>
        <c:dLbls>
          <c:showLegendKey val="0"/>
          <c:showVal val="0"/>
          <c:showCatName val="0"/>
          <c:showSerName val="0"/>
          <c:showPercent val="0"/>
          <c:showBubbleSize val="0"/>
        </c:dLbls>
        <c:gapWidth val="100"/>
        <c:overlap val="100"/>
        <c:axId val="565278688"/>
        <c:axId val="565278272"/>
      </c:barChart>
      <c:lineChart>
        <c:grouping val="standard"/>
        <c:varyColors val="0"/>
        <c:ser>
          <c:idx val="1"/>
          <c:order val="1"/>
          <c:tx>
            <c:strRef>
              <c:f>'Electricité &amp; Réseaux'!$C$569</c:f>
              <c:strCache>
                <c:ptCount val="1"/>
                <c:pt idx="0">
                  <c:v>Minimum</c:v>
                </c:pt>
              </c:strCache>
            </c:strRef>
          </c:tx>
          <c:spPr>
            <a:ln w="28575" cap="rnd">
              <a:solidFill>
                <a:srgbClr val="404041"/>
              </a:solidFill>
              <a:round/>
            </a:ln>
            <a:effectLst/>
          </c:spPr>
          <c:marker>
            <c:symbol val="none"/>
          </c:marker>
          <c:cat>
            <c:numRef>
              <c:f>'Electricité &amp; Réseaux'!$L$1:$AA$1</c:f>
              <c:numCache>
                <c:formatCode>General</c:formatCode>
                <c:ptCount val="1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Réseaux'!$L$569:$AA$569</c:f>
              <c:numCache>
                <c:formatCode>#,##0</c:formatCode>
                <c:ptCount val="16"/>
                <c:pt idx="0">
                  <c:v>2000</c:v>
                </c:pt>
                <c:pt idx="1">
                  <c:v>2000</c:v>
                </c:pt>
                <c:pt idx="2">
                  <c:v>2000</c:v>
                </c:pt>
                <c:pt idx="3">
                  <c:v>2000</c:v>
                </c:pt>
                <c:pt idx="4">
                  <c:v>2000</c:v>
                </c:pt>
                <c:pt idx="5">
                  <c:v>2000</c:v>
                </c:pt>
                <c:pt idx="6">
                  <c:v>2000</c:v>
                </c:pt>
                <c:pt idx="7">
                  <c:v>2000</c:v>
                </c:pt>
                <c:pt idx="8">
                  <c:v>2000</c:v>
                </c:pt>
                <c:pt idx="9">
                  <c:v>2000</c:v>
                </c:pt>
                <c:pt idx="10">
                  <c:v>2000</c:v>
                </c:pt>
                <c:pt idx="11">
                  <c:v>2000</c:v>
                </c:pt>
                <c:pt idx="12">
                  <c:v>2000</c:v>
                </c:pt>
                <c:pt idx="13">
                  <c:v>2000</c:v>
                </c:pt>
                <c:pt idx="14">
                  <c:v>2000</c:v>
                </c:pt>
              </c:numCache>
            </c:numRef>
          </c:val>
          <c:smooth val="0"/>
          <c:extLst>
            <c:ext xmlns:c16="http://schemas.microsoft.com/office/drawing/2014/chart" uri="{C3380CC4-5D6E-409C-BE32-E72D297353CC}">
              <c16:uniqueId val="{00000003-643D-40B6-BE80-8B366D2C05FF}"/>
            </c:ext>
          </c:extLst>
        </c:ser>
        <c:ser>
          <c:idx val="4"/>
          <c:order val="4"/>
          <c:tx>
            <c:strRef>
              <c:f>'Electricité &amp; Réseaux'!$C$572</c:f>
              <c:strCache>
                <c:ptCount val="1"/>
                <c:pt idx="0">
                  <c:v>Maximum</c:v>
                </c:pt>
              </c:strCache>
            </c:strRef>
          </c:tx>
          <c:spPr>
            <a:ln w="28575" cap="rnd">
              <a:solidFill>
                <a:srgbClr val="404041"/>
              </a:solidFill>
              <a:round/>
            </a:ln>
            <a:effectLst/>
          </c:spPr>
          <c:marker>
            <c:symbol val="none"/>
          </c:marker>
          <c:cat>
            <c:numRef>
              <c:f>'Electricité &amp; Réseaux'!$L$1:$AA$1</c:f>
              <c:numCache>
                <c:formatCode>General</c:formatCode>
                <c:ptCount val="1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numCache>
            </c:numRef>
          </c:cat>
          <c:val>
            <c:numRef>
              <c:f>'Electricité &amp; Réseaux'!$L$572:$AA$572</c:f>
              <c:numCache>
                <c:formatCode>#,##0</c:formatCode>
                <c:ptCount val="16"/>
                <c:pt idx="0">
                  <c:v>4000</c:v>
                </c:pt>
                <c:pt idx="1">
                  <c:v>4000</c:v>
                </c:pt>
                <c:pt idx="2">
                  <c:v>4000</c:v>
                </c:pt>
                <c:pt idx="3">
                  <c:v>4000</c:v>
                </c:pt>
                <c:pt idx="4">
                  <c:v>4000</c:v>
                </c:pt>
                <c:pt idx="5">
                  <c:v>4000</c:v>
                </c:pt>
                <c:pt idx="6">
                  <c:v>4000</c:v>
                </c:pt>
                <c:pt idx="7">
                  <c:v>4000</c:v>
                </c:pt>
                <c:pt idx="8">
                  <c:v>4000</c:v>
                </c:pt>
                <c:pt idx="9">
                  <c:v>4000</c:v>
                </c:pt>
                <c:pt idx="10">
                  <c:v>4000</c:v>
                </c:pt>
                <c:pt idx="11">
                  <c:v>4000</c:v>
                </c:pt>
                <c:pt idx="12">
                  <c:v>4000</c:v>
                </c:pt>
                <c:pt idx="13">
                  <c:v>4000</c:v>
                </c:pt>
                <c:pt idx="14">
                  <c:v>4000</c:v>
                </c:pt>
              </c:numCache>
            </c:numRef>
          </c:val>
          <c:smooth val="0"/>
          <c:extLst>
            <c:ext xmlns:c16="http://schemas.microsoft.com/office/drawing/2014/chart" uri="{C3380CC4-5D6E-409C-BE32-E72D297353CC}">
              <c16:uniqueId val="{00000004-643D-40B6-BE80-8B366D2C05FF}"/>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millions d'euros annuels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fr-FR" sz="1200"/>
              <a:t>Construction de logements: investissements annuels</a:t>
            </a:r>
            <a:br>
              <a:rPr lang="fr-FR" sz="1200"/>
            </a:br>
            <a:r>
              <a:rPr lang="fr-FR" sz="1200"/>
              <a:t>2015-2030</a:t>
            </a:r>
          </a:p>
          <a:p>
            <a:pPr>
              <a:defRPr sz="1200"/>
            </a:pPr>
            <a:r>
              <a:rPr lang="fr-FR" sz="1200"/>
              <a:t>D'après SNBC</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Bâtiments!$C$146</c:f>
              <c:strCache>
                <c:ptCount val="1"/>
                <c:pt idx="0">
                  <c:v>Minimum (histo)</c:v>
                </c:pt>
              </c:strCache>
            </c:strRef>
          </c:tx>
          <c:spPr>
            <a:noFill/>
            <a:ln>
              <a:noFill/>
            </a:ln>
            <a:effectLst/>
          </c:spPr>
          <c:invertIfNegative val="0"/>
          <c:cat>
            <c:numRef>
              <c:f>Bâtiments!$L$1:$AF$1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Bâtiments!$L$146:$AF$146</c:f>
              <c:numCache>
                <c:formatCode>#,##0</c:formatCode>
                <c:ptCount val="21"/>
                <c:pt idx="0">
                  <c:v>858</c:v>
                </c:pt>
                <c:pt idx="1">
                  <c:v>858</c:v>
                </c:pt>
                <c:pt idx="2">
                  <c:v>1300</c:v>
                </c:pt>
                <c:pt idx="3">
                  <c:v>1300</c:v>
                </c:pt>
                <c:pt idx="4">
                  <c:v>1300</c:v>
                </c:pt>
                <c:pt idx="5">
                  <c:v>1300</c:v>
                </c:pt>
                <c:pt idx="6">
                  <c:v>3800</c:v>
                </c:pt>
                <c:pt idx="7">
                  <c:v>2508</c:v>
                </c:pt>
                <c:pt idx="8">
                  <c:v>2508</c:v>
                </c:pt>
                <c:pt idx="9">
                  <c:v>2508</c:v>
                </c:pt>
                <c:pt idx="10">
                  <c:v>2508</c:v>
                </c:pt>
                <c:pt idx="11">
                  <c:v>2508</c:v>
                </c:pt>
                <c:pt idx="12">
                  <c:v>2508</c:v>
                </c:pt>
                <c:pt idx="13">
                  <c:v>2508</c:v>
                </c:pt>
                <c:pt idx="14">
                  <c:v>2508</c:v>
                </c:pt>
                <c:pt idx="15">
                  <c:v>2508</c:v>
                </c:pt>
                <c:pt idx="16">
                  <c:v>2508</c:v>
                </c:pt>
                <c:pt idx="17">
                  <c:v>2508</c:v>
                </c:pt>
                <c:pt idx="18">
                  <c:v>2508</c:v>
                </c:pt>
                <c:pt idx="19">
                  <c:v>2508</c:v>
                </c:pt>
                <c:pt idx="20">
                  <c:v>2508</c:v>
                </c:pt>
              </c:numCache>
            </c:numRef>
          </c:val>
          <c:extLst>
            <c:ext xmlns:c16="http://schemas.microsoft.com/office/drawing/2014/chart" uri="{C3380CC4-5D6E-409C-BE32-E72D297353CC}">
              <c16:uniqueId val="{00000000-C06F-446B-8117-2C7A0D0DD35B}"/>
            </c:ext>
          </c:extLst>
        </c:ser>
        <c:ser>
          <c:idx val="2"/>
          <c:order val="2"/>
          <c:tx>
            <c:strRef>
              <c:f>Bâtiments!$C$148</c:f>
              <c:strCache>
                <c:ptCount val="1"/>
                <c:pt idx="0">
                  <c:v>Ecarts volumes</c:v>
                </c:pt>
              </c:strCache>
            </c:strRef>
          </c:tx>
          <c:spPr>
            <a:solidFill>
              <a:srgbClr val="0B4EA2">
                <a:lumMod val="60000"/>
                <a:lumOff val="40000"/>
              </a:srgbClr>
            </a:solidFill>
            <a:ln>
              <a:noFill/>
            </a:ln>
            <a:effectLst/>
          </c:spPr>
          <c:invertIfNegative val="0"/>
          <c:cat>
            <c:numRef>
              <c:f>Bâtiments!$L$1:$AF$1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Bâtiments!$L$148:$AF$148</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C06F-446B-8117-2C7A0D0DD35B}"/>
            </c:ext>
          </c:extLst>
        </c:ser>
        <c:ser>
          <c:idx val="3"/>
          <c:order val="3"/>
          <c:tx>
            <c:strRef>
              <c:f>Bâtiments!$C$149</c:f>
              <c:strCache>
                <c:ptCount val="1"/>
                <c:pt idx="0">
                  <c:v>Ecarts prix</c:v>
                </c:pt>
              </c:strCache>
            </c:strRef>
          </c:tx>
          <c:spPr>
            <a:solidFill>
              <a:srgbClr val="0B4EA2"/>
            </a:solidFill>
            <a:ln>
              <a:noFill/>
            </a:ln>
            <a:effectLst/>
          </c:spPr>
          <c:invertIfNegative val="0"/>
          <c:cat>
            <c:numRef>
              <c:f>Bâtiments!$L$1:$AF$1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Bâtiments!$L$149:$AF$149</c:f>
              <c:numCache>
                <c:formatCode>#,##0</c:formatCode>
                <c:ptCount val="21"/>
                <c:pt idx="0">
                  <c:v>858</c:v>
                </c:pt>
                <c:pt idx="1">
                  <c:v>858</c:v>
                </c:pt>
                <c:pt idx="2">
                  <c:v>1300</c:v>
                </c:pt>
                <c:pt idx="3">
                  <c:v>1300</c:v>
                </c:pt>
                <c:pt idx="4">
                  <c:v>1300</c:v>
                </c:pt>
                <c:pt idx="5">
                  <c:v>1300</c:v>
                </c:pt>
                <c:pt idx="6">
                  <c:v>650</c:v>
                </c:pt>
                <c:pt idx="7">
                  <c:v>429</c:v>
                </c:pt>
                <c:pt idx="8">
                  <c:v>429</c:v>
                </c:pt>
                <c:pt idx="9">
                  <c:v>429</c:v>
                </c:pt>
                <c:pt idx="10">
                  <c:v>429</c:v>
                </c:pt>
                <c:pt idx="11">
                  <c:v>429</c:v>
                </c:pt>
                <c:pt idx="12">
                  <c:v>429</c:v>
                </c:pt>
                <c:pt idx="13">
                  <c:v>429</c:v>
                </c:pt>
                <c:pt idx="14">
                  <c:v>429</c:v>
                </c:pt>
                <c:pt idx="15">
                  <c:v>429</c:v>
                </c:pt>
                <c:pt idx="16">
                  <c:v>429</c:v>
                </c:pt>
                <c:pt idx="17">
                  <c:v>429</c:v>
                </c:pt>
                <c:pt idx="18">
                  <c:v>429</c:v>
                </c:pt>
                <c:pt idx="19">
                  <c:v>429</c:v>
                </c:pt>
                <c:pt idx="20">
                  <c:v>429</c:v>
                </c:pt>
              </c:numCache>
            </c:numRef>
          </c:val>
          <c:extLst>
            <c:ext xmlns:c16="http://schemas.microsoft.com/office/drawing/2014/chart" uri="{C3380CC4-5D6E-409C-BE32-E72D297353CC}">
              <c16:uniqueId val="{00000002-C06F-446B-8117-2C7A0D0DD35B}"/>
            </c:ext>
          </c:extLst>
        </c:ser>
        <c:dLbls>
          <c:showLegendKey val="0"/>
          <c:showVal val="0"/>
          <c:showCatName val="0"/>
          <c:showSerName val="0"/>
          <c:showPercent val="0"/>
          <c:showBubbleSize val="0"/>
        </c:dLbls>
        <c:gapWidth val="100"/>
        <c:overlap val="100"/>
        <c:axId val="565278688"/>
        <c:axId val="565278272"/>
      </c:barChart>
      <c:lineChart>
        <c:grouping val="standard"/>
        <c:varyColors val="0"/>
        <c:ser>
          <c:idx val="1"/>
          <c:order val="1"/>
          <c:tx>
            <c:strRef>
              <c:f>Bâtiments!$C$147</c:f>
              <c:strCache>
                <c:ptCount val="1"/>
                <c:pt idx="0">
                  <c:v>Minimum</c:v>
                </c:pt>
              </c:strCache>
            </c:strRef>
          </c:tx>
          <c:spPr>
            <a:ln w="28575" cap="rnd">
              <a:solidFill>
                <a:srgbClr val="404041"/>
              </a:solidFill>
              <a:round/>
            </a:ln>
            <a:effectLst/>
          </c:spPr>
          <c:marker>
            <c:symbol val="none"/>
          </c:marker>
          <c:val>
            <c:numRef>
              <c:f>Bâtiments!$L$147:$AF$147</c:f>
              <c:numCache>
                <c:formatCode>#,##0</c:formatCode>
                <c:ptCount val="21"/>
                <c:pt idx="0">
                  <c:v>858</c:v>
                </c:pt>
                <c:pt idx="1">
                  <c:v>858</c:v>
                </c:pt>
                <c:pt idx="2">
                  <c:v>1300</c:v>
                </c:pt>
                <c:pt idx="3">
                  <c:v>1300</c:v>
                </c:pt>
                <c:pt idx="4">
                  <c:v>1300</c:v>
                </c:pt>
                <c:pt idx="5">
                  <c:v>1300</c:v>
                </c:pt>
                <c:pt idx="6">
                  <c:v>3800</c:v>
                </c:pt>
                <c:pt idx="7">
                  <c:v>2508</c:v>
                </c:pt>
                <c:pt idx="8">
                  <c:v>2508</c:v>
                </c:pt>
                <c:pt idx="9">
                  <c:v>2508</c:v>
                </c:pt>
                <c:pt idx="10">
                  <c:v>2508</c:v>
                </c:pt>
                <c:pt idx="11">
                  <c:v>2508</c:v>
                </c:pt>
                <c:pt idx="12">
                  <c:v>2508</c:v>
                </c:pt>
                <c:pt idx="13">
                  <c:v>2508</c:v>
                </c:pt>
                <c:pt idx="14">
                  <c:v>2508</c:v>
                </c:pt>
                <c:pt idx="15">
                  <c:v>2508</c:v>
                </c:pt>
                <c:pt idx="16">
                  <c:v>2508</c:v>
                </c:pt>
                <c:pt idx="17">
                  <c:v>2508</c:v>
                </c:pt>
                <c:pt idx="18">
                  <c:v>2508</c:v>
                </c:pt>
                <c:pt idx="19">
                  <c:v>2508</c:v>
                </c:pt>
                <c:pt idx="20">
                  <c:v>2508</c:v>
                </c:pt>
              </c:numCache>
            </c:numRef>
          </c:val>
          <c:smooth val="0"/>
          <c:extLst>
            <c:ext xmlns:c16="http://schemas.microsoft.com/office/drawing/2014/chart" uri="{C3380CC4-5D6E-409C-BE32-E72D297353CC}">
              <c16:uniqueId val="{00000003-C06F-446B-8117-2C7A0D0DD35B}"/>
            </c:ext>
          </c:extLst>
        </c:ser>
        <c:ser>
          <c:idx val="4"/>
          <c:order val="4"/>
          <c:tx>
            <c:strRef>
              <c:f>Bâtiments!$C$150</c:f>
              <c:strCache>
                <c:ptCount val="1"/>
                <c:pt idx="0">
                  <c:v>Maximum</c:v>
                </c:pt>
              </c:strCache>
            </c:strRef>
          </c:tx>
          <c:spPr>
            <a:ln w="28575" cap="rnd">
              <a:solidFill>
                <a:srgbClr val="404041"/>
              </a:solidFill>
              <a:round/>
            </a:ln>
            <a:effectLst/>
          </c:spPr>
          <c:marker>
            <c:symbol val="none"/>
          </c:marker>
          <c:val>
            <c:numRef>
              <c:f>Bâtiments!$L$150:$AF$150</c:f>
              <c:numCache>
                <c:formatCode>#,##0</c:formatCode>
                <c:ptCount val="21"/>
                <c:pt idx="0">
                  <c:v>1716</c:v>
                </c:pt>
                <c:pt idx="1">
                  <c:v>1716</c:v>
                </c:pt>
                <c:pt idx="2">
                  <c:v>2600</c:v>
                </c:pt>
                <c:pt idx="3">
                  <c:v>2600</c:v>
                </c:pt>
                <c:pt idx="4">
                  <c:v>2600</c:v>
                </c:pt>
                <c:pt idx="5">
                  <c:v>2600</c:v>
                </c:pt>
                <c:pt idx="6">
                  <c:v>4450</c:v>
                </c:pt>
                <c:pt idx="7">
                  <c:v>2937</c:v>
                </c:pt>
                <c:pt idx="8">
                  <c:v>2937</c:v>
                </c:pt>
                <c:pt idx="9">
                  <c:v>2937</c:v>
                </c:pt>
                <c:pt idx="10">
                  <c:v>2937</c:v>
                </c:pt>
                <c:pt idx="11">
                  <c:v>2937</c:v>
                </c:pt>
                <c:pt idx="12">
                  <c:v>2937</c:v>
                </c:pt>
                <c:pt idx="13">
                  <c:v>2937</c:v>
                </c:pt>
                <c:pt idx="14">
                  <c:v>2937</c:v>
                </c:pt>
                <c:pt idx="15">
                  <c:v>2937</c:v>
                </c:pt>
                <c:pt idx="16">
                  <c:v>2937</c:v>
                </c:pt>
                <c:pt idx="17">
                  <c:v>2937</c:v>
                </c:pt>
                <c:pt idx="18">
                  <c:v>2937</c:v>
                </c:pt>
                <c:pt idx="19">
                  <c:v>2937</c:v>
                </c:pt>
                <c:pt idx="20">
                  <c:v>2937</c:v>
                </c:pt>
              </c:numCache>
            </c:numRef>
          </c:val>
          <c:smooth val="0"/>
          <c:extLst>
            <c:ext xmlns:c16="http://schemas.microsoft.com/office/drawing/2014/chart" uri="{C3380CC4-5D6E-409C-BE32-E72D297353CC}">
              <c16:uniqueId val="{00000004-C06F-446B-8117-2C7A0D0DD35B}"/>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tickLblSkip val="5"/>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millions d'euros annuels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fr-FR"/>
              <a:t>Comparaison des rénovations annuelles modélisées dans le scénario AMS2 et des objectifs du PREH</a:t>
            </a:r>
          </a:p>
          <a:p>
            <a:pPr>
              <a:defRPr/>
            </a:pPr>
            <a:r>
              <a:rPr lang="fr-FR"/>
              <a:t>2010-2035, d'après SNBC, Energies Demain, PREH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fr-FR"/>
        </a:p>
      </c:txPr>
    </c:title>
    <c:autoTitleDeleted val="0"/>
    <c:plotArea>
      <c:layout/>
      <c:barChart>
        <c:barDir val="col"/>
        <c:grouping val="stacked"/>
        <c:varyColors val="0"/>
        <c:ser>
          <c:idx val="2"/>
          <c:order val="0"/>
          <c:tx>
            <c:strRef>
              <c:f>Bâtiments!$C$326</c:f>
              <c:strCache>
                <c:ptCount val="1"/>
                <c:pt idx="0">
                  <c:v>lourde</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Bâtiments!$G$301:$AF$301</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Bâtiments!$G$326:$AF$326</c:f>
              <c:numCache>
                <c:formatCode>#,##0</c:formatCode>
                <c:ptCount val="26"/>
                <c:pt idx="0">
                  <c:v>75</c:v>
                </c:pt>
                <c:pt idx="1">
                  <c:v>73</c:v>
                </c:pt>
                <c:pt idx="2">
                  <c:v>69</c:v>
                </c:pt>
                <c:pt idx="3">
                  <c:v>70</c:v>
                </c:pt>
                <c:pt idx="4">
                  <c:v>71</c:v>
                </c:pt>
                <c:pt idx="5">
                  <c:v>86</c:v>
                </c:pt>
                <c:pt idx="6">
                  <c:v>312</c:v>
                </c:pt>
                <c:pt idx="7">
                  <c:v>325</c:v>
                </c:pt>
                <c:pt idx="8">
                  <c:v>338</c:v>
                </c:pt>
                <c:pt idx="9">
                  <c:v>350</c:v>
                </c:pt>
                <c:pt idx="10">
                  <c:v>365</c:v>
                </c:pt>
                <c:pt idx="11">
                  <c:v>367</c:v>
                </c:pt>
                <c:pt idx="12">
                  <c:v>370</c:v>
                </c:pt>
                <c:pt idx="13">
                  <c:v>372</c:v>
                </c:pt>
                <c:pt idx="14">
                  <c:v>374</c:v>
                </c:pt>
                <c:pt idx="15">
                  <c:v>376</c:v>
                </c:pt>
                <c:pt idx="16">
                  <c:v>378</c:v>
                </c:pt>
                <c:pt idx="17">
                  <c:v>380</c:v>
                </c:pt>
                <c:pt idx="18">
                  <c:v>1365</c:v>
                </c:pt>
                <c:pt idx="19">
                  <c:v>1365</c:v>
                </c:pt>
                <c:pt idx="20">
                  <c:v>1365</c:v>
                </c:pt>
                <c:pt idx="21">
                  <c:v>1365</c:v>
                </c:pt>
                <c:pt idx="22">
                  <c:v>1365</c:v>
                </c:pt>
                <c:pt idx="23">
                  <c:v>1365</c:v>
                </c:pt>
                <c:pt idx="24">
                  <c:v>1365</c:v>
                </c:pt>
                <c:pt idx="25">
                  <c:v>1365</c:v>
                </c:pt>
              </c:numCache>
            </c:numRef>
          </c:val>
          <c:extLst>
            <c:ext xmlns:c16="http://schemas.microsoft.com/office/drawing/2014/chart" uri="{C3380CC4-5D6E-409C-BE32-E72D297353CC}">
              <c16:uniqueId val="{00000002-B557-4F2A-A8BB-C667A13D8CFD}"/>
            </c:ext>
          </c:extLst>
        </c:ser>
        <c:ser>
          <c:idx val="1"/>
          <c:order val="1"/>
          <c:tx>
            <c:strRef>
              <c:f>Bâtiments!$C$325</c:f>
              <c:strCache>
                <c:ptCount val="1"/>
                <c:pt idx="0">
                  <c:v>moyenne</c:v>
                </c:pt>
              </c:strCache>
            </c:strRef>
          </c:tx>
          <c:spPr>
            <a:solidFill>
              <a:schemeClr val="tx2">
                <a:lumMod val="60000"/>
                <a:lumOff val="40000"/>
              </a:schemeClr>
            </a:solidFill>
            <a:ln>
              <a:solidFill>
                <a:schemeClr val="tx2">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Bâtiments!$G$301:$AF$301</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Bâtiments!$G$325:$AF$325</c:f>
              <c:numCache>
                <c:formatCode>#,##0</c:formatCode>
                <c:ptCount val="26"/>
                <c:pt idx="0">
                  <c:v>427</c:v>
                </c:pt>
                <c:pt idx="1">
                  <c:v>413</c:v>
                </c:pt>
                <c:pt idx="2">
                  <c:v>391</c:v>
                </c:pt>
                <c:pt idx="3">
                  <c:v>395</c:v>
                </c:pt>
                <c:pt idx="4">
                  <c:v>406</c:v>
                </c:pt>
                <c:pt idx="5">
                  <c:v>460</c:v>
                </c:pt>
                <c:pt idx="6">
                  <c:v>762</c:v>
                </c:pt>
                <c:pt idx="7">
                  <c:v>789</c:v>
                </c:pt>
                <c:pt idx="8">
                  <c:v>817</c:v>
                </c:pt>
                <c:pt idx="9">
                  <c:v>844</c:v>
                </c:pt>
                <c:pt idx="10">
                  <c:v>869</c:v>
                </c:pt>
                <c:pt idx="11">
                  <c:v>867</c:v>
                </c:pt>
                <c:pt idx="12">
                  <c:v>1333</c:v>
                </c:pt>
                <c:pt idx="13">
                  <c:v>1328</c:v>
                </c:pt>
                <c:pt idx="14">
                  <c:v>1322</c:v>
                </c:pt>
                <c:pt idx="15">
                  <c:v>1317</c:v>
                </c:pt>
                <c:pt idx="16">
                  <c:v>1312</c:v>
                </c:pt>
                <c:pt idx="17">
                  <c:v>1307</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1-B557-4F2A-A8BB-C667A13D8CFD}"/>
            </c:ext>
          </c:extLst>
        </c:ser>
        <c:ser>
          <c:idx val="0"/>
          <c:order val="2"/>
          <c:tx>
            <c:strRef>
              <c:f>Bâtiments!$C$324</c:f>
              <c:strCache>
                <c:ptCount val="1"/>
                <c:pt idx="0">
                  <c:v>faible</c:v>
                </c:pt>
              </c:strCache>
            </c:strRef>
          </c:tx>
          <c:spPr>
            <a:solidFill>
              <a:schemeClr val="tx2">
                <a:lumMod val="40000"/>
                <a:lumOff val="60000"/>
              </a:schemeClr>
            </a:solidFill>
            <a:ln>
              <a:solidFill>
                <a:schemeClr val="tx2">
                  <a:lumMod val="40000"/>
                  <a:lumOff val="60000"/>
                </a:schemeClr>
              </a:solidFill>
            </a:ln>
            <a:effectLst/>
          </c:spPr>
          <c:invertIfNegative val="0"/>
          <c:cat>
            <c:numRef>
              <c:f>Bâtiments!$G$301:$AF$301</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Bâtiments!$G$324:$AF$324</c:f>
              <c:numCache>
                <c:formatCode>#,##0</c:formatCode>
                <c:ptCount val="26"/>
                <c:pt idx="0">
                  <c:v>1062</c:v>
                </c:pt>
                <c:pt idx="1">
                  <c:v>1187</c:v>
                </c:pt>
                <c:pt idx="2">
                  <c:v>1122</c:v>
                </c:pt>
                <c:pt idx="3">
                  <c:v>1122</c:v>
                </c:pt>
                <c:pt idx="4">
                  <c:v>1160</c:v>
                </c:pt>
                <c:pt idx="5">
                  <c:v>1092</c:v>
                </c:pt>
                <c:pt idx="6">
                  <c:v>731</c:v>
                </c:pt>
                <c:pt idx="7">
                  <c:v>693</c:v>
                </c:pt>
                <c:pt idx="8">
                  <c:v>654</c:v>
                </c:pt>
                <c:pt idx="9">
                  <c:v>616</c:v>
                </c:pt>
                <c:pt idx="10">
                  <c:v>577</c:v>
                </c:pt>
                <c:pt idx="11">
                  <c:v>577</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B557-4F2A-A8BB-C667A13D8CFD}"/>
            </c:ext>
          </c:extLst>
        </c:ser>
        <c:dLbls>
          <c:showLegendKey val="0"/>
          <c:showVal val="0"/>
          <c:showCatName val="0"/>
          <c:showSerName val="0"/>
          <c:showPercent val="0"/>
          <c:showBubbleSize val="0"/>
        </c:dLbls>
        <c:gapWidth val="30"/>
        <c:overlap val="100"/>
        <c:axId val="648636704"/>
        <c:axId val="653700224"/>
      </c:barChart>
      <c:lineChart>
        <c:grouping val="standard"/>
        <c:varyColors val="0"/>
        <c:ser>
          <c:idx val="3"/>
          <c:order val="3"/>
          <c:tx>
            <c:v>"objectifs PREH"</c:v>
          </c:tx>
          <c:spPr>
            <a:ln w="38100" cap="rnd">
              <a:solidFill>
                <a:schemeClr val="tx1"/>
              </a:solidFill>
              <a:round/>
            </a:ln>
            <a:effectLst/>
          </c:spPr>
          <c:marker>
            <c:symbol val="none"/>
          </c:marker>
          <c:cat>
            <c:numRef>
              <c:f>Bâtiments!$G$301:$AF$301</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Bâtiments!$G$305:$AF$305</c:f>
              <c:numCache>
                <c:formatCode>#\ ##0.0</c:formatCode>
                <c:ptCount val="26"/>
                <c:pt idx="4" formatCode="#,##0">
                  <c:v>270</c:v>
                </c:pt>
                <c:pt idx="5" formatCode="#,##0">
                  <c:v>270</c:v>
                </c:pt>
                <c:pt idx="6" formatCode="#,##0">
                  <c:v>270</c:v>
                </c:pt>
                <c:pt idx="7" formatCode="#,##0">
                  <c:v>500</c:v>
                </c:pt>
                <c:pt idx="8" formatCode="#,##0">
                  <c:v>500</c:v>
                </c:pt>
                <c:pt idx="9" formatCode="#,##0">
                  <c:v>500</c:v>
                </c:pt>
                <c:pt idx="10" formatCode="#,##0">
                  <c:v>500</c:v>
                </c:pt>
                <c:pt idx="11" formatCode="#,##0">
                  <c:v>500</c:v>
                </c:pt>
                <c:pt idx="12" formatCode="#,##0">
                  <c:v>500</c:v>
                </c:pt>
                <c:pt idx="13" formatCode="#,##0">
                  <c:v>500</c:v>
                </c:pt>
                <c:pt idx="14" formatCode="#,##0">
                  <c:v>500</c:v>
                </c:pt>
                <c:pt idx="15" formatCode="#,##0">
                  <c:v>500</c:v>
                </c:pt>
                <c:pt idx="16" formatCode="#,##0">
                  <c:v>500</c:v>
                </c:pt>
                <c:pt idx="17" formatCode="#,##0">
                  <c:v>500</c:v>
                </c:pt>
                <c:pt idx="18" formatCode="#,##0">
                  <c:v>500</c:v>
                </c:pt>
                <c:pt idx="19" formatCode="#,##0">
                  <c:v>500</c:v>
                </c:pt>
                <c:pt idx="20" formatCode="#,##0">
                  <c:v>500</c:v>
                </c:pt>
                <c:pt idx="21" formatCode="#,##0">
                  <c:v>500</c:v>
                </c:pt>
                <c:pt idx="22" formatCode="#,##0">
                  <c:v>500</c:v>
                </c:pt>
                <c:pt idx="23" formatCode="#,##0">
                  <c:v>500</c:v>
                </c:pt>
                <c:pt idx="24" formatCode="#,##0">
                  <c:v>500</c:v>
                </c:pt>
                <c:pt idx="25" formatCode="#,##0">
                  <c:v>500</c:v>
                </c:pt>
              </c:numCache>
            </c:numRef>
          </c:val>
          <c:smooth val="0"/>
          <c:extLst>
            <c:ext xmlns:c16="http://schemas.microsoft.com/office/drawing/2014/chart" uri="{C3380CC4-5D6E-409C-BE32-E72D297353CC}">
              <c16:uniqueId val="{00000003-B557-4F2A-A8BB-C667A13D8CFD}"/>
            </c:ext>
          </c:extLst>
        </c:ser>
        <c:dLbls>
          <c:showLegendKey val="0"/>
          <c:showVal val="0"/>
          <c:showCatName val="0"/>
          <c:showSerName val="0"/>
          <c:showPercent val="0"/>
          <c:showBubbleSize val="0"/>
        </c:dLbls>
        <c:marker val="1"/>
        <c:smooth val="0"/>
        <c:axId val="648636704"/>
        <c:axId val="653700224"/>
      </c:lineChart>
      <c:catAx>
        <c:axId val="64863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653700224"/>
        <c:crosses val="autoZero"/>
        <c:auto val="1"/>
        <c:lblAlgn val="ctr"/>
        <c:lblOffset val="100"/>
        <c:noMultiLvlLbl val="0"/>
      </c:catAx>
      <c:valAx>
        <c:axId val="65370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fr-FR"/>
                  <a:t>milliers de logements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64863670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fr-FR"/>
              <a:t>Investissements annuels dans la réhabilitation thermique des logements privés</a:t>
            </a:r>
          </a:p>
          <a:p>
            <a:pPr>
              <a:defRPr/>
            </a:pPr>
            <a:r>
              <a:rPr lang="fr-FR" sz="1100"/>
              <a:t>D'après SNBC, scénarios</a:t>
            </a:r>
            <a:r>
              <a:rPr lang="fr-FR" sz="1100" baseline="0"/>
              <a:t> énergie-climat-air 2035, documents présentés au CIO de la SNBC, auteurs</a:t>
            </a:r>
            <a:endParaRPr lang="fr-FR"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fr-FR"/>
        </a:p>
      </c:txPr>
    </c:title>
    <c:autoTitleDeleted val="0"/>
    <c:plotArea>
      <c:layout/>
      <c:barChart>
        <c:barDir val="col"/>
        <c:grouping val="stacked"/>
        <c:varyColors val="0"/>
        <c:ser>
          <c:idx val="2"/>
          <c:order val="0"/>
          <c:tx>
            <c:strRef>
              <c:f>Bâtiments!$C$420:$D$420</c:f>
              <c:strCache>
                <c:ptCount val="2"/>
                <c:pt idx="0">
                  <c:v>lourde</c:v>
                </c:pt>
              </c:strCache>
            </c:strRef>
          </c:tx>
          <c:spPr>
            <a:solidFill>
              <a:schemeClr val="tx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Bâtiments!$G$409:$AF$409</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Bâtiments!$G$420:$AF$420</c:f>
              <c:numCache>
                <c:formatCode>#,##0</c:formatCode>
                <c:ptCount val="26"/>
                <c:pt idx="0">
                  <c:v>1776.7499999999998</c:v>
                </c:pt>
                <c:pt idx="1">
                  <c:v>1729.37</c:v>
                </c:pt>
                <c:pt idx="2">
                  <c:v>1634.61</c:v>
                </c:pt>
                <c:pt idx="3">
                  <c:v>1658.2999999999997</c:v>
                </c:pt>
                <c:pt idx="4">
                  <c:v>1681.9899999999998</c:v>
                </c:pt>
                <c:pt idx="5">
                  <c:v>1988.3199999999997</c:v>
                </c:pt>
                <c:pt idx="6">
                  <c:v>7213.44</c:v>
                </c:pt>
                <c:pt idx="7">
                  <c:v>7513.9999999999991</c:v>
                </c:pt>
                <c:pt idx="8">
                  <c:v>7814.5599999999995</c:v>
                </c:pt>
                <c:pt idx="9">
                  <c:v>7192.4999999999991</c:v>
                </c:pt>
                <c:pt idx="10">
                  <c:v>7500.7499999999991</c:v>
                </c:pt>
                <c:pt idx="11">
                  <c:v>7541.8499999999985</c:v>
                </c:pt>
                <c:pt idx="12">
                  <c:v>6179</c:v>
                </c:pt>
                <c:pt idx="13">
                  <c:v>7008.48</c:v>
                </c:pt>
                <c:pt idx="14">
                  <c:v>7046.16</c:v>
                </c:pt>
                <c:pt idx="15">
                  <c:v>7083.84</c:v>
                </c:pt>
                <c:pt idx="16">
                  <c:v>7121.5199999999995</c:v>
                </c:pt>
                <c:pt idx="17">
                  <c:v>7159.2</c:v>
                </c:pt>
                <c:pt idx="18">
                  <c:v>18891.599999999999</c:v>
                </c:pt>
                <c:pt idx="19">
                  <c:v>18891.599999999999</c:v>
                </c:pt>
                <c:pt idx="20">
                  <c:v>18891.599999999999</c:v>
                </c:pt>
                <c:pt idx="21">
                  <c:v>18891.599999999999</c:v>
                </c:pt>
                <c:pt idx="22">
                  <c:v>18891.599999999999</c:v>
                </c:pt>
                <c:pt idx="23">
                  <c:v>18891.599999999999</c:v>
                </c:pt>
                <c:pt idx="24">
                  <c:v>18891.599999999999</c:v>
                </c:pt>
                <c:pt idx="25">
                  <c:v>18891.599999999999</c:v>
                </c:pt>
              </c:numCache>
            </c:numRef>
          </c:val>
          <c:extLst>
            <c:ext xmlns:c16="http://schemas.microsoft.com/office/drawing/2014/chart" uri="{C3380CC4-5D6E-409C-BE32-E72D297353CC}">
              <c16:uniqueId val="{00000002-65E6-4386-A664-1AFE95AB43BD}"/>
            </c:ext>
          </c:extLst>
        </c:ser>
        <c:ser>
          <c:idx val="1"/>
          <c:order val="1"/>
          <c:tx>
            <c:strRef>
              <c:f>Bâtiments!$C$419:$D$419</c:f>
              <c:strCache>
                <c:ptCount val="2"/>
                <c:pt idx="0">
                  <c:v>moyenne</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Bâtiments!$G$409:$AF$409</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Bâtiments!$G$419:$AF$419</c:f>
              <c:numCache>
                <c:formatCode>#,##0</c:formatCode>
                <c:ptCount val="26"/>
                <c:pt idx="0">
                  <c:v>6033.5099999999993</c:v>
                </c:pt>
                <c:pt idx="1">
                  <c:v>5835.69</c:v>
                </c:pt>
                <c:pt idx="2">
                  <c:v>5524.83</c:v>
                </c:pt>
                <c:pt idx="3">
                  <c:v>5581.3499999999995</c:v>
                </c:pt>
                <c:pt idx="4">
                  <c:v>5736.78</c:v>
                </c:pt>
                <c:pt idx="5">
                  <c:v>6039.7999999999993</c:v>
                </c:pt>
                <c:pt idx="6">
                  <c:v>10005.06</c:v>
                </c:pt>
                <c:pt idx="7">
                  <c:v>10359.57</c:v>
                </c:pt>
                <c:pt idx="8">
                  <c:v>10727.21</c:v>
                </c:pt>
                <c:pt idx="9">
                  <c:v>9756.64</c:v>
                </c:pt>
                <c:pt idx="10">
                  <c:v>10045.64</c:v>
                </c:pt>
                <c:pt idx="11">
                  <c:v>10022.519999999999</c:v>
                </c:pt>
                <c:pt idx="12">
                  <c:v>10464.049999999999</c:v>
                </c:pt>
                <c:pt idx="13">
                  <c:v>11181.76</c:v>
                </c:pt>
                <c:pt idx="14">
                  <c:v>11131.24</c:v>
                </c:pt>
                <c:pt idx="15">
                  <c:v>11089.14</c:v>
                </c:pt>
                <c:pt idx="16">
                  <c:v>11047.039999999999</c:v>
                </c:pt>
                <c:pt idx="17">
                  <c:v>11004.94</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1-65E6-4386-A664-1AFE95AB43BD}"/>
            </c:ext>
          </c:extLst>
        </c:ser>
        <c:ser>
          <c:idx val="0"/>
          <c:order val="2"/>
          <c:tx>
            <c:strRef>
              <c:f>Bâtiments!$C$418:$D$418</c:f>
              <c:strCache>
                <c:ptCount val="2"/>
                <c:pt idx="0">
                  <c:v>faible</c:v>
                </c:pt>
              </c:strCache>
            </c:strRef>
          </c:tx>
          <c:spPr>
            <a:solidFill>
              <a:schemeClr val="tx2">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Bâtiments!$G$409:$AF$409</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Bâtiments!$G$418:$AF$418</c:f>
              <c:numCache>
                <c:formatCode>#,##0</c:formatCode>
                <c:ptCount val="26"/>
                <c:pt idx="0">
                  <c:v>8793.3599999999988</c:v>
                </c:pt>
                <c:pt idx="1">
                  <c:v>9828.3599999999988</c:v>
                </c:pt>
                <c:pt idx="2">
                  <c:v>9290.16</c:v>
                </c:pt>
                <c:pt idx="3">
                  <c:v>9290.16</c:v>
                </c:pt>
                <c:pt idx="4">
                  <c:v>9604.7999999999993</c:v>
                </c:pt>
                <c:pt idx="5">
                  <c:v>8572.1999999999989</c:v>
                </c:pt>
                <c:pt idx="6">
                  <c:v>5738.3499999999995</c:v>
                </c:pt>
                <c:pt idx="7">
                  <c:v>5440.05</c:v>
                </c:pt>
                <c:pt idx="8">
                  <c:v>5133.8999999999996</c:v>
                </c:pt>
                <c:pt idx="9">
                  <c:v>4484.4799999999996</c:v>
                </c:pt>
                <c:pt idx="10">
                  <c:v>4200.5599999999995</c:v>
                </c:pt>
                <c:pt idx="11">
                  <c:v>4200.5599999999995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65E6-4386-A664-1AFE95AB43BD}"/>
            </c:ext>
          </c:extLst>
        </c:ser>
        <c:dLbls>
          <c:showLegendKey val="0"/>
          <c:showVal val="0"/>
          <c:showCatName val="0"/>
          <c:showSerName val="0"/>
          <c:showPercent val="0"/>
          <c:showBubbleSize val="0"/>
        </c:dLbls>
        <c:gapWidth val="30"/>
        <c:overlap val="100"/>
        <c:axId val="390875968"/>
        <c:axId val="390875552"/>
      </c:barChart>
      <c:catAx>
        <c:axId val="39087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390875552"/>
        <c:crosses val="autoZero"/>
        <c:auto val="1"/>
        <c:lblAlgn val="ctr"/>
        <c:lblOffset val="100"/>
        <c:noMultiLvlLbl val="0"/>
      </c:catAx>
      <c:valAx>
        <c:axId val="39087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fr-FR"/>
                  <a:t>millions d'euros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390875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fr-FR" sz="1200"/>
              <a:t>Construction de locaux</a:t>
            </a:r>
            <a:r>
              <a:rPr lang="fr-FR" sz="1200" baseline="0"/>
              <a:t> tertiaires</a:t>
            </a:r>
            <a:r>
              <a:rPr lang="fr-FR" sz="1200"/>
              <a:t>: investissements annuels</a:t>
            </a:r>
            <a:br>
              <a:rPr lang="fr-FR" sz="1200"/>
            </a:br>
            <a:r>
              <a:rPr lang="fr-FR" sz="1200"/>
              <a:t>2015-2030</a:t>
            </a:r>
          </a:p>
          <a:p>
            <a:pPr>
              <a:defRPr sz="1200"/>
            </a:pPr>
            <a:r>
              <a:rPr lang="fr-FR" sz="1200"/>
              <a:t>D'après SNBC</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Bâtiments!$C$254</c:f>
              <c:strCache>
                <c:ptCount val="1"/>
                <c:pt idx="0">
                  <c:v>Minimum (histo)</c:v>
                </c:pt>
              </c:strCache>
            </c:strRef>
          </c:tx>
          <c:spPr>
            <a:noFill/>
            <a:ln>
              <a:noFill/>
            </a:ln>
            <a:effectLst/>
          </c:spPr>
          <c:invertIfNegative val="0"/>
          <c:cat>
            <c:numRef>
              <c:f>Bâtiments!$L$1:$AF$1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Bâtiments!$L$254:$AF$254</c:f>
              <c:numCache>
                <c:formatCode>#,##0</c:formatCode>
                <c:ptCount val="21"/>
                <c:pt idx="0">
                  <c:v>1750.0000000000002</c:v>
                </c:pt>
                <c:pt idx="1">
                  <c:v>1619.9999999999995</c:v>
                </c:pt>
                <c:pt idx="2">
                  <c:v>1620.0000000000005</c:v>
                </c:pt>
                <c:pt idx="3">
                  <c:v>1620.0000000000005</c:v>
                </c:pt>
                <c:pt idx="4">
                  <c:v>1619.9999999999995</c:v>
                </c:pt>
                <c:pt idx="5">
                  <c:v>1619.9999999999995</c:v>
                </c:pt>
                <c:pt idx="6">
                  <c:v>5680</c:v>
                </c:pt>
                <c:pt idx="7">
                  <c:v>5680</c:v>
                </c:pt>
                <c:pt idx="8">
                  <c:v>5680.0000000000009</c:v>
                </c:pt>
                <c:pt idx="9">
                  <c:v>5679.9999999999982</c:v>
                </c:pt>
                <c:pt idx="10">
                  <c:v>5680.0000000000009</c:v>
                </c:pt>
                <c:pt idx="11">
                  <c:v>2080.0000000000009</c:v>
                </c:pt>
                <c:pt idx="12">
                  <c:v>2080.0000000000009</c:v>
                </c:pt>
                <c:pt idx="13">
                  <c:v>2079.9999999999955</c:v>
                </c:pt>
                <c:pt idx="14">
                  <c:v>2080.0000000000009</c:v>
                </c:pt>
                <c:pt idx="15">
                  <c:v>2080.0000000000009</c:v>
                </c:pt>
                <c:pt idx="16">
                  <c:v>2160.0000000000023</c:v>
                </c:pt>
                <c:pt idx="17">
                  <c:v>2159.9999999999964</c:v>
                </c:pt>
                <c:pt idx="18">
                  <c:v>2160.0000000000023</c:v>
                </c:pt>
                <c:pt idx="19">
                  <c:v>2159.9999999999964</c:v>
                </c:pt>
                <c:pt idx="20">
                  <c:v>2160.0000000000023</c:v>
                </c:pt>
              </c:numCache>
            </c:numRef>
          </c:val>
          <c:extLst>
            <c:ext xmlns:c16="http://schemas.microsoft.com/office/drawing/2014/chart" uri="{C3380CC4-5D6E-409C-BE32-E72D297353CC}">
              <c16:uniqueId val="{00000000-108E-4B3D-92E5-2B012147248A}"/>
            </c:ext>
          </c:extLst>
        </c:ser>
        <c:ser>
          <c:idx val="2"/>
          <c:order val="2"/>
          <c:tx>
            <c:strRef>
              <c:f>Bâtiments!$C$256</c:f>
              <c:strCache>
                <c:ptCount val="1"/>
                <c:pt idx="0">
                  <c:v>Ecarts volumes</c:v>
                </c:pt>
              </c:strCache>
            </c:strRef>
          </c:tx>
          <c:spPr>
            <a:solidFill>
              <a:srgbClr val="0B4EA2">
                <a:lumMod val="60000"/>
                <a:lumOff val="40000"/>
              </a:srgbClr>
            </a:solidFill>
            <a:ln>
              <a:noFill/>
            </a:ln>
            <a:effectLst/>
          </c:spPr>
          <c:invertIfNegative val="0"/>
          <c:cat>
            <c:numRef>
              <c:f>Bâtiments!$L$1:$AF$1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Bâtiments!$L$256:$AF$256</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108E-4B3D-92E5-2B012147248A}"/>
            </c:ext>
          </c:extLst>
        </c:ser>
        <c:ser>
          <c:idx val="3"/>
          <c:order val="3"/>
          <c:tx>
            <c:strRef>
              <c:f>Bâtiments!$C$257</c:f>
              <c:strCache>
                <c:ptCount val="1"/>
                <c:pt idx="0">
                  <c:v>Ecarts prix</c:v>
                </c:pt>
              </c:strCache>
            </c:strRef>
          </c:tx>
          <c:spPr>
            <a:solidFill>
              <a:srgbClr val="0B4EA2"/>
            </a:solidFill>
            <a:ln>
              <a:noFill/>
            </a:ln>
            <a:effectLst/>
          </c:spPr>
          <c:invertIfNegative val="0"/>
          <c:cat>
            <c:numRef>
              <c:f>Bâtiments!$L$1:$AF$1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Bâtiments!$L$257:$AF$257</c:f>
              <c:numCache>
                <c:formatCode>#,##0</c:formatCode>
                <c:ptCount val="21"/>
                <c:pt idx="0">
                  <c:v>1166.6666666666667</c:v>
                </c:pt>
                <c:pt idx="1">
                  <c:v>1079.9999999999995</c:v>
                </c:pt>
                <c:pt idx="2">
                  <c:v>1080.0000000000005</c:v>
                </c:pt>
                <c:pt idx="3">
                  <c:v>1080.0000000000005</c:v>
                </c:pt>
                <c:pt idx="4">
                  <c:v>1079.9999999999995</c:v>
                </c:pt>
                <c:pt idx="5">
                  <c:v>1079.9999999999995</c:v>
                </c:pt>
                <c:pt idx="6">
                  <c:v>2840</c:v>
                </c:pt>
                <c:pt idx="7">
                  <c:v>2840</c:v>
                </c:pt>
                <c:pt idx="8">
                  <c:v>2840.0000000000009</c:v>
                </c:pt>
                <c:pt idx="9">
                  <c:v>2840</c:v>
                </c:pt>
                <c:pt idx="10">
                  <c:v>2840.0000000000009</c:v>
                </c:pt>
                <c:pt idx="11">
                  <c:v>1040.0000000000009</c:v>
                </c:pt>
                <c:pt idx="12">
                  <c:v>1040.0000000000009</c:v>
                </c:pt>
                <c:pt idx="13">
                  <c:v>1039.9999999999977</c:v>
                </c:pt>
                <c:pt idx="14">
                  <c:v>1040.0000000000009</c:v>
                </c:pt>
                <c:pt idx="15">
                  <c:v>1040.0000000000009</c:v>
                </c:pt>
                <c:pt idx="16">
                  <c:v>1080.0000000000014</c:v>
                </c:pt>
                <c:pt idx="17">
                  <c:v>1079.9999999999982</c:v>
                </c:pt>
                <c:pt idx="18">
                  <c:v>1080.0000000000014</c:v>
                </c:pt>
                <c:pt idx="19">
                  <c:v>1079.9999999999982</c:v>
                </c:pt>
                <c:pt idx="20">
                  <c:v>1080.0000000000014</c:v>
                </c:pt>
              </c:numCache>
            </c:numRef>
          </c:val>
          <c:extLst>
            <c:ext xmlns:c16="http://schemas.microsoft.com/office/drawing/2014/chart" uri="{C3380CC4-5D6E-409C-BE32-E72D297353CC}">
              <c16:uniqueId val="{00000002-108E-4B3D-92E5-2B012147248A}"/>
            </c:ext>
          </c:extLst>
        </c:ser>
        <c:dLbls>
          <c:showLegendKey val="0"/>
          <c:showVal val="0"/>
          <c:showCatName val="0"/>
          <c:showSerName val="0"/>
          <c:showPercent val="0"/>
          <c:showBubbleSize val="0"/>
        </c:dLbls>
        <c:gapWidth val="100"/>
        <c:overlap val="100"/>
        <c:axId val="565278688"/>
        <c:axId val="565278272"/>
      </c:barChart>
      <c:lineChart>
        <c:grouping val="standard"/>
        <c:varyColors val="0"/>
        <c:ser>
          <c:idx val="1"/>
          <c:order val="1"/>
          <c:tx>
            <c:strRef>
              <c:f>Bâtiments!$C$255</c:f>
              <c:strCache>
                <c:ptCount val="1"/>
                <c:pt idx="0">
                  <c:v>Minimum</c:v>
                </c:pt>
              </c:strCache>
            </c:strRef>
          </c:tx>
          <c:spPr>
            <a:ln w="28575" cap="rnd">
              <a:solidFill>
                <a:srgbClr val="404041"/>
              </a:solidFill>
              <a:round/>
            </a:ln>
            <a:effectLst/>
          </c:spPr>
          <c:marker>
            <c:symbol val="none"/>
          </c:marker>
          <c:val>
            <c:numRef>
              <c:f>Bâtiments!$L$255:$AF$255</c:f>
              <c:numCache>
                <c:formatCode>#,##0</c:formatCode>
                <c:ptCount val="21"/>
                <c:pt idx="0">
                  <c:v>1750.0000000000002</c:v>
                </c:pt>
                <c:pt idx="1">
                  <c:v>1619.9999999999995</c:v>
                </c:pt>
                <c:pt idx="2">
                  <c:v>1620.0000000000005</c:v>
                </c:pt>
                <c:pt idx="3">
                  <c:v>1620.0000000000005</c:v>
                </c:pt>
                <c:pt idx="4">
                  <c:v>1619.9999999999995</c:v>
                </c:pt>
                <c:pt idx="5">
                  <c:v>1619.9999999999995</c:v>
                </c:pt>
                <c:pt idx="6">
                  <c:v>5680</c:v>
                </c:pt>
                <c:pt idx="7">
                  <c:v>5680</c:v>
                </c:pt>
                <c:pt idx="8">
                  <c:v>5680.0000000000009</c:v>
                </c:pt>
                <c:pt idx="9">
                  <c:v>5679.9999999999982</c:v>
                </c:pt>
                <c:pt idx="10">
                  <c:v>5680.0000000000009</c:v>
                </c:pt>
                <c:pt idx="11">
                  <c:v>2080.0000000000009</c:v>
                </c:pt>
                <c:pt idx="12">
                  <c:v>2080.0000000000009</c:v>
                </c:pt>
                <c:pt idx="13">
                  <c:v>2079.9999999999955</c:v>
                </c:pt>
                <c:pt idx="14">
                  <c:v>2080.0000000000009</c:v>
                </c:pt>
                <c:pt idx="15">
                  <c:v>2080.0000000000009</c:v>
                </c:pt>
                <c:pt idx="16">
                  <c:v>2160.0000000000023</c:v>
                </c:pt>
                <c:pt idx="17">
                  <c:v>2159.9999999999964</c:v>
                </c:pt>
                <c:pt idx="18">
                  <c:v>2160.0000000000023</c:v>
                </c:pt>
                <c:pt idx="19">
                  <c:v>2159.9999999999964</c:v>
                </c:pt>
                <c:pt idx="20">
                  <c:v>2160.0000000000023</c:v>
                </c:pt>
              </c:numCache>
            </c:numRef>
          </c:val>
          <c:smooth val="0"/>
          <c:extLst>
            <c:ext xmlns:c16="http://schemas.microsoft.com/office/drawing/2014/chart" uri="{C3380CC4-5D6E-409C-BE32-E72D297353CC}">
              <c16:uniqueId val="{00000003-108E-4B3D-92E5-2B012147248A}"/>
            </c:ext>
          </c:extLst>
        </c:ser>
        <c:ser>
          <c:idx val="4"/>
          <c:order val="4"/>
          <c:tx>
            <c:strRef>
              <c:f>Bâtiments!$C$258</c:f>
              <c:strCache>
                <c:ptCount val="1"/>
                <c:pt idx="0">
                  <c:v>Maximum</c:v>
                </c:pt>
              </c:strCache>
            </c:strRef>
          </c:tx>
          <c:spPr>
            <a:ln w="28575" cap="rnd">
              <a:solidFill>
                <a:srgbClr val="404041"/>
              </a:solidFill>
              <a:round/>
            </a:ln>
            <a:effectLst/>
          </c:spPr>
          <c:marker>
            <c:symbol val="none"/>
          </c:marker>
          <c:val>
            <c:numRef>
              <c:f>Bâtiments!$L$258:$AF$258</c:f>
              <c:numCache>
                <c:formatCode>#,##0</c:formatCode>
                <c:ptCount val="21"/>
                <c:pt idx="0">
                  <c:v>2916.666666666667</c:v>
                </c:pt>
                <c:pt idx="1">
                  <c:v>2699.9999999999991</c:v>
                </c:pt>
                <c:pt idx="2">
                  <c:v>2700.0000000000009</c:v>
                </c:pt>
                <c:pt idx="3">
                  <c:v>2700.0000000000009</c:v>
                </c:pt>
                <c:pt idx="4">
                  <c:v>2699.9999999999991</c:v>
                </c:pt>
                <c:pt idx="5">
                  <c:v>2699.9999999999991</c:v>
                </c:pt>
                <c:pt idx="6">
                  <c:v>8520</c:v>
                </c:pt>
                <c:pt idx="7">
                  <c:v>8520</c:v>
                </c:pt>
                <c:pt idx="8">
                  <c:v>8520.0000000000018</c:v>
                </c:pt>
                <c:pt idx="9">
                  <c:v>8519.9999999999982</c:v>
                </c:pt>
                <c:pt idx="10">
                  <c:v>8520.0000000000018</c:v>
                </c:pt>
                <c:pt idx="11">
                  <c:v>3120.0000000000018</c:v>
                </c:pt>
                <c:pt idx="12">
                  <c:v>3120.0000000000018</c:v>
                </c:pt>
                <c:pt idx="13">
                  <c:v>3119.9999999999932</c:v>
                </c:pt>
                <c:pt idx="14">
                  <c:v>3120.0000000000018</c:v>
                </c:pt>
                <c:pt idx="15">
                  <c:v>3120.0000000000018</c:v>
                </c:pt>
                <c:pt idx="16">
                  <c:v>3240.0000000000036</c:v>
                </c:pt>
                <c:pt idx="17">
                  <c:v>3239.9999999999945</c:v>
                </c:pt>
                <c:pt idx="18">
                  <c:v>3240.0000000000036</c:v>
                </c:pt>
                <c:pt idx="19">
                  <c:v>3239.9999999999945</c:v>
                </c:pt>
                <c:pt idx="20">
                  <c:v>3240.0000000000036</c:v>
                </c:pt>
              </c:numCache>
            </c:numRef>
          </c:val>
          <c:smooth val="0"/>
          <c:extLst>
            <c:ext xmlns:c16="http://schemas.microsoft.com/office/drawing/2014/chart" uri="{C3380CC4-5D6E-409C-BE32-E72D297353CC}">
              <c16:uniqueId val="{00000004-108E-4B3D-92E5-2B012147248A}"/>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tickLblSkip val="5"/>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millions d'euros annuels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fr-FR" sz="1200"/>
              <a:t>Construction de locaux</a:t>
            </a:r>
            <a:r>
              <a:rPr lang="fr-FR" sz="1200" baseline="0"/>
              <a:t> tertiaires</a:t>
            </a:r>
            <a:r>
              <a:rPr lang="fr-FR" sz="1200"/>
              <a:t>: investissements annuels</a:t>
            </a:r>
            <a:br>
              <a:rPr lang="fr-FR" sz="1200"/>
            </a:br>
            <a:r>
              <a:rPr lang="fr-FR" sz="1200"/>
              <a:t>2015-2030</a:t>
            </a:r>
          </a:p>
          <a:p>
            <a:pPr>
              <a:defRPr sz="1200"/>
            </a:pPr>
            <a:r>
              <a:rPr lang="fr-FR" sz="1200"/>
              <a:t>D'après SNBC</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Bâtiments!$C$626</c:f>
              <c:strCache>
                <c:ptCount val="1"/>
                <c:pt idx="0">
                  <c:v>Minimum (histo)</c:v>
                </c:pt>
              </c:strCache>
            </c:strRef>
          </c:tx>
          <c:spPr>
            <a:noFill/>
            <a:ln>
              <a:noFill/>
            </a:ln>
            <a:effectLst/>
          </c:spPr>
          <c:invertIfNegative val="0"/>
          <c:cat>
            <c:numRef>
              <c:f>Bâtiments!$M$1:$AF$1</c:f>
              <c:numCache>
                <c:formatCode>General</c:formatCode>
                <c:ptCount val="20"/>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numCache>
            </c:numRef>
          </c:cat>
          <c:val>
            <c:numRef>
              <c:f>Bâtiments!$M$626:$AF$626</c:f>
              <c:numCache>
                <c:formatCode>#,##0</c:formatCode>
                <c:ptCount val="20"/>
                <c:pt idx="0">
                  <c:v>3441.333333333333</c:v>
                </c:pt>
                <c:pt idx="1">
                  <c:v>3441.333333333333</c:v>
                </c:pt>
                <c:pt idx="2">
                  <c:v>3441.3333333333339</c:v>
                </c:pt>
                <c:pt idx="3">
                  <c:v>3441.3333333333312</c:v>
                </c:pt>
                <c:pt idx="4">
                  <c:v>3441.333333333333</c:v>
                </c:pt>
                <c:pt idx="5">
                  <c:v>3441.3333333333358</c:v>
                </c:pt>
                <c:pt idx="6">
                  <c:v>3441.333333333333</c:v>
                </c:pt>
                <c:pt idx="7">
                  <c:v>3441.3333333333303</c:v>
                </c:pt>
                <c:pt idx="8">
                  <c:v>3441.3333333333358</c:v>
                </c:pt>
                <c:pt idx="9">
                  <c:v>3441.3333333333303</c:v>
                </c:pt>
                <c:pt idx="10">
                  <c:v>3441.3333333333303</c:v>
                </c:pt>
                <c:pt idx="11">
                  <c:v>3441.3333333333412</c:v>
                </c:pt>
                <c:pt idx="12">
                  <c:v>3441.3333333333303</c:v>
                </c:pt>
                <c:pt idx="13">
                  <c:v>3441.3333333333358</c:v>
                </c:pt>
                <c:pt idx="14">
                  <c:v>3441.3333333333303</c:v>
                </c:pt>
                <c:pt idx="15">
                  <c:v>3441.3333333333303</c:v>
                </c:pt>
                <c:pt idx="16">
                  <c:v>3441.3333333333303</c:v>
                </c:pt>
                <c:pt idx="17">
                  <c:v>3441.3333333333303</c:v>
                </c:pt>
                <c:pt idx="18">
                  <c:v>3441.3333333333303</c:v>
                </c:pt>
                <c:pt idx="19">
                  <c:v>3441.3333333333303</c:v>
                </c:pt>
              </c:numCache>
            </c:numRef>
          </c:val>
          <c:extLst>
            <c:ext xmlns:c16="http://schemas.microsoft.com/office/drawing/2014/chart" uri="{C3380CC4-5D6E-409C-BE32-E72D297353CC}">
              <c16:uniqueId val="{00000000-7905-4451-B4C1-7E521B0450BF}"/>
            </c:ext>
          </c:extLst>
        </c:ser>
        <c:ser>
          <c:idx val="2"/>
          <c:order val="2"/>
          <c:tx>
            <c:strRef>
              <c:f>Bâtiments!$C$628</c:f>
              <c:strCache>
                <c:ptCount val="1"/>
                <c:pt idx="0">
                  <c:v>Ecarts volumes</c:v>
                </c:pt>
              </c:strCache>
            </c:strRef>
          </c:tx>
          <c:spPr>
            <a:solidFill>
              <a:srgbClr val="0B4EA2">
                <a:lumMod val="60000"/>
                <a:lumOff val="40000"/>
              </a:srgbClr>
            </a:solidFill>
            <a:ln>
              <a:noFill/>
            </a:ln>
            <a:effectLst/>
          </c:spPr>
          <c:invertIfNegative val="0"/>
          <c:cat>
            <c:numRef>
              <c:f>Bâtiments!$M$1:$AF$1</c:f>
              <c:numCache>
                <c:formatCode>General</c:formatCode>
                <c:ptCount val="20"/>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numCache>
            </c:numRef>
          </c:cat>
          <c:val>
            <c:numRef>
              <c:f>Bâtiments!$M$628:$AF$628</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1-7905-4451-B4C1-7E521B0450BF}"/>
            </c:ext>
          </c:extLst>
        </c:ser>
        <c:ser>
          <c:idx val="3"/>
          <c:order val="3"/>
          <c:tx>
            <c:strRef>
              <c:f>Bâtiments!$C$629</c:f>
              <c:strCache>
                <c:ptCount val="1"/>
                <c:pt idx="0">
                  <c:v>Ecarts prix</c:v>
                </c:pt>
              </c:strCache>
            </c:strRef>
          </c:tx>
          <c:spPr>
            <a:solidFill>
              <a:srgbClr val="0B4EA2"/>
            </a:solidFill>
            <a:ln>
              <a:noFill/>
            </a:ln>
            <a:effectLst/>
          </c:spPr>
          <c:invertIfNegative val="0"/>
          <c:cat>
            <c:numRef>
              <c:f>Bâtiments!$M$1:$AF$1</c:f>
              <c:numCache>
                <c:formatCode>General</c:formatCode>
                <c:ptCount val="20"/>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numCache>
            </c:numRef>
          </c:cat>
          <c:val>
            <c:numRef>
              <c:f>Bâtiments!$M$629:$AF$629</c:f>
              <c:numCache>
                <c:formatCode>#,##0</c:formatCode>
                <c:ptCount val="20"/>
                <c:pt idx="0">
                  <c:v>5161.9999999999991</c:v>
                </c:pt>
                <c:pt idx="1">
                  <c:v>5161.9999999999991</c:v>
                </c:pt>
                <c:pt idx="2">
                  <c:v>5162.0000000000018</c:v>
                </c:pt>
                <c:pt idx="3">
                  <c:v>5161.9999999999973</c:v>
                </c:pt>
                <c:pt idx="4">
                  <c:v>5161.9999999999991</c:v>
                </c:pt>
                <c:pt idx="5">
                  <c:v>5162.0000000000036</c:v>
                </c:pt>
                <c:pt idx="6">
                  <c:v>5161.9999999999991</c:v>
                </c:pt>
                <c:pt idx="7">
                  <c:v>5161.9999999999945</c:v>
                </c:pt>
                <c:pt idx="8">
                  <c:v>5162.0000000000036</c:v>
                </c:pt>
                <c:pt idx="9">
                  <c:v>5161.9999999999945</c:v>
                </c:pt>
                <c:pt idx="10">
                  <c:v>5161.9999999999945</c:v>
                </c:pt>
                <c:pt idx="11">
                  <c:v>5162.0000000000127</c:v>
                </c:pt>
                <c:pt idx="12">
                  <c:v>5161.9999999999945</c:v>
                </c:pt>
                <c:pt idx="13">
                  <c:v>5162.0000000000036</c:v>
                </c:pt>
                <c:pt idx="14">
                  <c:v>5161.9999999999945</c:v>
                </c:pt>
                <c:pt idx="15">
                  <c:v>5161.9999999999945</c:v>
                </c:pt>
                <c:pt idx="16">
                  <c:v>5161.9999999999945</c:v>
                </c:pt>
                <c:pt idx="17">
                  <c:v>5161.9999999999945</c:v>
                </c:pt>
                <c:pt idx="18">
                  <c:v>5161.9999999999945</c:v>
                </c:pt>
                <c:pt idx="19">
                  <c:v>5161.9999999999945</c:v>
                </c:pt>
              </c:numCache>
            </c:numRef>
          </c:val>
          <c:extLst>
            <c:ext xmlns:c16="http://schemas.microsoft.com/office/drawing/2014/chart" uri="{C3380CC4-5D6E-409C-BE32-E72D297353CC}">
              <c16:uniqueId val="{00000002-7905-4451-B4C1-7E521B0450BF}"/>
            </c:ext>
          </c:extLst>
        </c:ser>
        <c:dLbls>
          <c:showLegendKey val="0"/>
          <c:showVal val="0"/>
          <c:showCatName val="0"/>
          <c:showSerName val="0"/>
          <c:showPercent val="0"/>
          <c:showBubbleSize val="0"/>
        </c:dLbls>
        <c:gapWidth val="100"/>
        <c:overlap val="100"/>
        <c:axId val="565278688"/>
        <c:axId val="565278272"/>
      </c:barChart>
      <c:lineChart>
        <c:grouping val="standard"/>
        <c:varyColors val="0"/>
        <c:ser>
          <c:idx val="1"/>
          <c:order val="1"/>
          <c:tx>
            <c:strRef>
              <c:f>Bâtiments!$C$627</c:f>
              <c:strCache>
                <c:ptCount val="1"/>
                <c:pt idx="0">
                  <c:v>Minimum</c:v>
                </c:pt>
              </c:strCache>
            </c:strRef>
          </c:tx>
          <c:spPr>
            <a:ln w="28575" cap="rnd">
              <a:solidFill>
                <a:srgbClr val="404041"/>
              </a:solidFill>
              <a:round/>
            </a:ln>
            <a:effectLst/>
          </c:spPr>
          <c:marker>
            <c:symbol val="none"/>
          </c:marker>
          <c:val>
            <c:numRef>
              <c:f>Bâtiments!$M$627:$AF$627</c:f>
              <c:numCache>
                <c:formatCode>#,##0</c:formatCode>
                <c:ptCount val="20"/>
                <c:pt idx="0">
                  <c:v>3441.333333333333</c:v>
                </c:pt>
                <c:pt idx="1">
                  <c:v>3441.333333333333</c:v>
                </c:pt>
                <c:pt idx="2">
                  <c:v>3441.3333333333339</c:v>
                </c:pt>
                <c:pt idx="3">
                  <c:v>3441.3333333333312</c:v>
                </c:pt>
                <c:pt idx="4">
                  <c:v>3441.333333333333</c:v>
                </c:pt>
                <c:pt idx="5">
                  <c:v>3441.3333333333358</c:v>
                </c:pt>
                <c:pt idx="6">
                  <c:v>3441.333333333333</c:v>
                </c:pt>
                <c:pt idx="7">
                  <c:v>3441.3333333333303</c:v>
                </c:pt>
                <c:pt idx="8">
                  <c:v>3441.3333333333358</c:v>
                </c:pt>
                <c:pt idx="9">
                  <c:v>3441.3333333333303</c:v>
                </c:pt>
                <c:pt idx="10">
                  <c:v>3441.3333333333303</c:v>
                </c:pt>
                <c:pt idx="11">
                  <c:v>3441.3333333333412</c:v>
                </c:pt>
                <c:pt idx="12">
                  <c:v>3441.3333333333303</c:v>
                </c:pt>
                <c:pt idx="13">
                  <c:v>3441.3333333333358</c:v>
                </c:pt>
                <c:pt idx="14">
                  <c:v>3441.3333333333303</c:v>
                </c:pt>
                <c:pt idx="15">
                  <c:v>3441.3333333333303</c:v>
                </c:pt>
                <c:pt idx="16">
                  <c:v>3441.3333333333303</c:v>
                </c:pt>
                <c:pt idx="17">
                  <c:v>3441.3333333333303</c:v>
                </c:pt>
                <c:pt idx="18">
                  <c:v>3441.3333333333303</c:v>
                </c:pt>
                <c:pt idx="19">
                  <c:v>3441.3333333333303</c:v>
                </c:pt>
              </c:numCache>
            </c:numRef>
          </c:val>
          <c:smooth val="0"/>
          <c:extLst>
            <c:ext xmlns:c16="http://schemas.microsoft.com/office/drawing/2014/chart" uri="{C3380CC4-5D6E-409C-BE32-E72D297353CC}">
              <c16:uniqueId val="{00000003-7905-4451-B4C1-7E521B0450BF}"/>
            </c:ext>
          </c:extLst>
        </c:ser>
        <c:ser>
          <c:idx val="4"/>
          <c:order val="4"/>
          <c:tx>
            <c:strRef>
              <c:f>Bâtiments!$C$630</c:f>
              <c:strCache>
                <c:ptCount val="1"/>
                <c:pt idx="0">
                  <c:v>Maximum</c:v>
                </c:pt>
              </c:strCache>
            </c:strRef>
          </c:tx>
          <c:spPr>
            <a:ln w="28575" cap="rnd">
              <a:solidFill>
                <a:srgbClr val="404041"/>
              </a:solidFill>
              <a:round/>
            </a:ln>
            <a:effectLst/>
          </c:spPr>
          <c:marker>
            <c:symbol val="none"/>
          </c:marker>
          <c:val>
            <c:numRef>
              <c:f>Bâtiments!$M$630:$AF$630</c:f>
              <c:numCache>
                <c:formatCode>#,##0</c:formatCode>
                <c:ptCount val="20"/>
                <c:pt idx="0">
                  <c:v>8603.3333333333321</c:v>
                </c:pt>
                <c:pt idx="1">
                  <c:v>8603.3333333333321</c:v>
                </c:pt>
                <c:pt idx="2">
                  <c:v>8603.3333333333358</c:v>
                </c:pt>
                <c:pt idx="3">
                  <c:v>8603.3333333333285</c:v>
                </c:pt>
                <c:pt idx="4">
                  <c:v>8603.3333333333321</c:v>
                </c:pt>
                <c:pt idx="5">
                  <c:v>8603.3333333333394</c:v>
                </c:pt>
                <c:pt idx="6">
                  <c:v>8603.3333333333321</c:v>
                </c:pt>
                <c:pt idx="7">
                  <c:v>8603.3333333333248</c:v>
                </c:pt>
                <c:pt idx="8">
                  <c:v>8603.3333333333394</c:v>
                </c:pt>
                <c:pt idx="9">
                  <c:v>8603.3333333333248</c:v>
                </c:pt>
                <c:pt idx="10">
                  <c:v>8603.3333333333248</c:v>
                </c:pt>
                <c:pt idx="11">
                  <c:v>8603.3333333333539</c:v>
                </c:pt>
                <c:pt idx="12">
                  <c:v>8603.3333333333248</c:v>
                </c:pt>
                <c:pt idx="13">
                  <c:v>8603.3333333333394</c:v>
                </c:pt>
                <c:pt idx="14">
                  <c:v>8603.3333333333248</c:v>
                </c:pt>
                <c:pt idx="15">
                  <c:v>8603.3333333333248</c:v>
                </c:pt>
                <c:pt idx="16">
                  <c:v>8603.3333333333248</c:v>
                </c:pt>
                <c:pt idx="17">
                  <c:v>8603.3333333333248</c:v>
                </c:pt>
                <c:pt idx="18">
                  <c:v>8603.3333333333248</c:v>
                </c:pt>
                <c:pt idx="19">
                  <c:v>8603.3333333333248</c:v>
                </c:pt>
              </c:numCache>
            </c:numRef>
          </c:val>
          <c:smooth val="0"/>
          <c:extLst>
            <c:ext xmlns:c16="http://schemas.microsoft.com/office/drawing/2014/chart" uri="{C3380CC4-5D6E-409C-BE32-E72D297353CC}">
              <c16:uniqueId val="{00000004-7905-4451-B4C1-7E521B0450BF}"/>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tickLblSkip val="5"/>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millions d'euros annuels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fr-FR" sz="1200"/>
              <a:t>Rénovation des logements privés: investissements annuels</a:t>
            </a:r>
            <a:br>
              <a:rPr lang="fr-FR" sz="1200"/>
            </a:br>
            <a:r>
              <a:rPr lang="fr-FR" sz="1200"/>
              <a:t>2015-2030</a:t>
            </a:r>
          </a:p>
          <a:p>
            <a:pPr>
              <a:defRPr sz="1200"/>
            </a:pPr>
            <a:r>
              <a:rPr lang="fr-FR" sz="1200"/>
              <a:t>D'après SNBC</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Bâtiments!$C$502</c:f>
              <c:strCache>
                <c:ptCount val="1"/>
                <c:pt idx="0">
                  <c:v>Minimum (histo)</c:v>
                </c:pt>
              </c:strCache>
            </c:strRef>
          </c:tx>
          <c:spPr>
            <a:noFill/>
            <a:ln>
              <a:noFill/>
            </a:ln>
            <a:effectLst/>
          </c:spPr>
          <c:invertIfNegative val="0"/>
          <c:cat>
            <c:numRef>
              <c:f>Bâtiments!$L$1:$AF$1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Bâtiments!$L$502:$AF$502</c:f>
              <c:numCache>
                <c:formatCode>#,##0</c:formatCode>
                <c:ptCount val="21"/>
                <c:pt idx="0">
                  <c:v>8028.119999999999</c:v>
                </c:pt>
                <c:pt idx="1">
                  <c:v>17218.5</c:v>
                </c:pt>
                <c:pt idx="2">
                  <c:v>17873.57</c:v>
                </c:pt>
                <c:pt idx="3">
                  <c:v>18541.769999999997</c:v>
                </c:pt>
                <c:pt idx="4">
                  <c:v>16949.14</c:v>
                </c:pt>
                <c:pt idx="5">
                  <c:v>17546.39</c:v>
                </c:pt>
                <c:pt idx="6">
                  <c:v>17564.369999999995</c:v>
                </c:pt>
                <c:pt idx="7">
                  <c:v>16643.05</c:v>
                </c:pt>
                <c:pt idx="8">
                  <c:v>18190.239999999998</c:v>
                </c:pt>
                <c:pt idx="9">
                  <c:v>18177.400000000001</c:v>
                </c:pt>
                <c:pt idx="10">
                  <c:v>18172.98</c:v>
                </c:pt>
                <c:pt idx="11">
                  <c:v>18168.559999999998</c:v>
                </c:pt>
                <c:pt idx="12">
                  <c:v>18164.14</c:v>
                </c:pt>
                <c:pt idx="13">
                  <c:v>18891.599999999999</c:v>
                </c:pt>
                <c:pt idx="14">
                  <c:v>18891.599999999999</c:v>
                </c:pt>
                <c:pt idx="15">
                  <c:v>18891.599999999999</c:v>
                </c:pt>
                <c:pt idx="16">
                  <c:v>18891.599999999999</c:v>
                </c:pt>
                <c:pt idx="17">
                  <c:v>18891.599999999999</c:v>
                </c:pt>
                <c:pt idx="18">
                  <c:v>18891.599999999999</c:v>
                </c:pt>
                <c:pt idx="19">
                  <c:v>18891.599999999999</c:v>
                </c:pt>
                <c:pt idx="20">
                  <c:v>18891.599999999999</c:v>
                </c:pt>
              </c:numCache>
            </c:numRef>
          </c:val>
          <c:extLst>
            <c:ext xmlns:c16="http://schemas.microsoft.com/office/drawing/2014/chart" uri="{C3380CC4-5D6E-409C-BE32-E72D297353CC}">
              <c16:uniqueId val="{00000000-2C2E-43AF-9C42-17449DF05C4A}"/>
            </c:ext>
          </c:extLst>
        </c:ser>
        <c:ser>
          <c:idx val="2"/>
          <c:order val="2"/>
          <c:tx>
            <c:strRef>
              <c:f>Bâtiments!$C$504</c:f>
              <c:strCache>
                <c:ptCount val="1"/>
                <c:pt idx="0">
                  <c:v>Ecarts volumes</c:v>
                </c:pt>
              </c:strCache>
            </c:strRef>
          </c:tx>
          <c:spPr>
            <a:noFill/>
            <a:ln>
              <a:noFill/>
            </a:ln>
            <a:effectLst/>
          </c:spPr>
          <c:invertIfNegative val="0"/>
          <c:cat>
            <c:numRef>
              <c:f>Bâtiments!$L$1:$AF$1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Bâtiments!$L$504:$AF$504</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2C2E-43AF-9C42-17449DF05C4A}"/>
            </c:ext>
          </c:extLst>
        </c:ser>
        <c:ser>
          <c:idx val="3"/>
          <c:order val="3"/>
          <c:tx>
            <c:strRef>
              <c:f>Bâtiments!$C$505</c:f>
              <c:strCache>
                <c:ptCount val="1"/>
                <c:pt idx="0">
                  <c:v>Ecarts prix</c:v>
                </c:pt>
              </c:strCache>
            </c:strRef>
          </c:tx>
          <c:spPr>
            <a:solidFill>
              <a:srgbClr val="0B4EA2"/>
            </a:solidFill>
            <a:ln>
              <a:noFill/>
            </a:ln>
            <a:effectLst/>
          </c:spPr>
          <c:invertIfNegative val="0"/>
          <c:cat>
            <c:numRef>
              <c:f>Bâtiments!$L$1:$AF$1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Bâtiments!$L$505:$AF$505</c:f>
              <c:numCache>
                <c:formatCode>#,##0</c:formatCode>
                <c:ptCount val="21"/>
                <c:pt idx="0">
                  <c:v>1605.6239999999998</c:v>
                </c:pt>
                <c:pt idx="1">
                  <c:v>3443.7000000000007</c:v>
                </c:pt>
                <c:pt idx="2">
                  <c:v>3574.7139999999999</c:v>
                </c:pt>
                <c:pt idx="3">
                  <c:v>3708.3539999999994</c:v>
                </c:pt>
                <c:pt idx="4">
                  <c:v>3389.8279999999977</c:v>
                </c:pt>
                <c:pt idx="5">
                  <c:v>3509.2779999999984</c:v>
                </c:pt>
                <c:pt idx="6">
                  <c:v>3512.8739999999998</c:v>
                </c:pt>
                <c:pt idx="7">
                  <c:v>3328.6100000000006</c:v>
                </c:pt>
                <c:pt idx="8">
                  <c:v>3638.0479999999989</c:v>
                </c:pt>
                <c:pt idx="9">
                  <c:v>3635.4799999999996</c:v>
                </c:pt>
                <c:pt idx="10">
                  <c:v>3634.5959999999977</c:v>
                </c:pt>
                <c:pt idx="11">
                  <c:v>3633.7119999999995</c:v>
                </c:pt>
                <c:pt idx="12">
                  <c:v>3632.8279999999977</c:v>
                </c:pt>
                <c:pt idx="13">
                  <c:v>3778.3199999999997</c:v>
                </c:pt>
                <c:pt idx="14">
                  <c:v>3778.3199999999997</c:v>
                </c:pt>
                <c:pt idx="15">
                  <c:v>3778.3199999999997</c:v>
                </c:pt>
                <c:pt idx="16">
                  <c:v>3778.3199999999997</c:v>
                </c:pt>
                <c:pt idx="17">
                  <c:v>3778.3199999999997</c:v>
                </c:pt>
                <c:pt idx="18">
                  <c:v>3778.3199999999997</c:v>
                </c:pt>
                <c:pt idx="19">
                  <c:v>3778.3199999999997</c:v>
                </c:pt>
                <c:pt idx="20">
                  <c:v>3778.3199999999997</c:v>
                </c:pt>
              </c:numCache>
            </c:numRef>
          </c:val>
          <c:extLst>
            <c:ext xmlns:c16="http://schemas.microsoft.com/office/drawing/2014/chart" uri="{C3380CC4-5D6E-409C-BE32-E72D297353CC}">
              <c16:uniqueId val="{00000002-2C2E-43AF-9C42-17449DF05C4A}"/>
            </c:ext>
          </c:extLst>
        </c:ser>
        <c:dLbls>
          <c:showLegendKey val="0"/>
          <c:showVal val="0"/>
          <c:showCatName val="0"/>
          <c:showSerName val="0"/>
          <c:showPercent val="0"/>
          <c:showBubbleSize val="0"/>
        </c:dLbls>
        <c:gapWidth val="100"/>
        <c:overlap val="100"/>
        <c:axId val="565278688"/>
        <c:axId val="565278272"/>
      </c:barChart>
      <c:lineChart>
        <c:grouping val="standard"/>
        <c:varyColors val="0"/>
        <c:ser>
          <c:idx val="1"/>
          <c:order val="1"/>
          <c:tx>
            <c:strRef>
              <c:f>Bâtiments!$C$503</c:f>
              <c:strCache>
                <c:ptCount val="1"/>
                <c:pt idx="0">
                  <c:v>Minimum</c:v>
                </c:pt>
              </c:strCache>
            </c:strRef>
          </c:tx>
          <c:spPr>
            <a:ln w="28575" cap="rnd">
              <a:solidFill>
                <a:srgbClr val="404041"/>
              </a:solidFill>
              <a:round/>
            </a:ln>
            <a:effectLst/>
          </c:spPr>
          <c:marker>
            <c:symbol val="none"/>
          </c:marker>
          <c:val>
            <c:numRef>
              <c:f>Bâtiments!$L$503:$AF$503</c:f>
              <c:numCache>
                <c:formatCode>#,##0</c:formatCode>
                <c:ptCount val="21"/>
                <c:pt idx="0">
                  <c:v>8028.119999999999</c:v>
                </c:pt>
                <c:pt idx="1">
                  <c:v>17218.5</c:v>
                </c:pt>
                <c:pt idx="2">
                  <c:v>17873.57</c:v>
                </c:pt>
                <c:pt idx="3">
                  <c:v>18541.769999999997</c:v>
                </c:pt>
                <c:pt idx="4">
                  <c:v>16949.14</c:v>
                </c:pt>
                <c:pt idx="5">
                  <c:v>17546.39</c:v>
                </c:pt>
                <c:pt idx="6">
                  <c:v>17564.369999999995</c:v>
                </c:pt>
                <c:pt idx="7">
                  <c:v>16643.05</c:v>
                </c:pt>
                <c:pt idx="8">
                  <c:v>18190.239999999998</c:v>
                </c:pt>
                <c:pt idx="9">
                  <c:v>18177.400000000001</c:v>
                </c:pt>
                <c:pt idx="10">
                  <c:v>18172.98</c:v>
                </c:pt>
                <c:pt idx="11">
                  <c:v>18168.559999999998</c:v>
                </c:pt>
                <c:pt idx="12">
                  <c:v>18164.14</c:v>
                </c:pt>
                <c:pt idx="13">
                  <c:v>18891.599999999999</c:v>
                </c:pt>
                <c:pt idx="14">
                  <c:v>18891.599999999999</c:v>
                </c:pt>
                <c:pt idx="15">
                  <c:v>18891.599999999999</c:v>
                </c:pt>
                <c:pt idx="16">
                  <c:v>18891.599999999999</c:v>
                </c:pt>
                <c:pt idx="17">
                  <c:v>18891.599999999999</c:v>
                </c:pt>
                <c:pt idx="18">
                  <c:v>18891.599999999999</c:v>
                </c:pt>
                <c:pt idx="19">
                  <c:v>18891.599999999999</c:v>
                </c:pt>
                <c:pt idx="20">
                  <c:v>18891.599999999999</c:v>
                </c:pt>
              </c:numCache>
            </c:numRef>
          </c:val>
          <c:smooth val="0"/>
          <c:extLst>
            <c:ext xmlns:c16="http://schemas.microsoft.com/office/drawing/2014/chart" uri="{C3380CC4-5D6E-409C-BE32-E72D297353CC}">
              <c16:uniqueId val="{00000003-2C2E-43AF-9C42-17449DF05C4A}"/>
            </c:ext>
          </c:extLst>
        </c:ser>
        <c:ser>
          <c:idx val="4"/>
          <c:order val="4"/>
          <c:tx>
            <c:strRef>
              <c:f>Bâtiments!$C$506</c:f>
              <c:strCache>
                <c:ptCount val="1"/>
                <c:pt idx="0">
                  <c:v>Maximum</c:v>
                </c:pt>
              </c:strCache>
            </c:strRef>
          </c:tx>
          <c:spPr>
            <a:ln w="28575" cap="rnd">
              <a:solidFill>
                <a:srgbClr val="404041"/>
              </a:solidFill>
              <a:round/>
            </a:ln>
            <a:effectLst/>
          </c:spPr>
          <c:marker>
            <c:symbol val="none"/>
          </c:marker>
          <c:val>
            <c:numRef>
              <c:f>Bâtiments!$L$506:$AF$506</c:f>
              <c:numCache>
                <c:formatCode>#,##0</c:formatCode>
                <c:ptCount val="21"/>
                <c:pt idx="0">
                  <c:v>9633.7439999999988</c:v>
                </c:pt>
                <c:pt idx="1">
                  <c:v>20662.2</c:v>
                </c:pt>
                <c:pt idx="2">
                  <c:v>21448.284</c:v>
                </c:pt>
                <c:pt idx="3">
                  <c:v>22250.123999999996</c:v>
                </c:pt>
                <c:pt idx="4">
                  <c:v>20338.967999999997</c:v>
                </c:pt>
                <c:pt idx="5">
                  <c:v>21055.667999999998</c:v>
                </c:pt>
                <c:pt idx="6">
                  <c:v>21077.243999999995</c:v>
                </c:pt>
                <c:pt idx="7">
                  <c:v>19971.66</c:v>
                </c:pt>
                <c:pt idx="8">
                  <c:v>21828.287999999997</c:v>
                </c:pt>
                <c:pt idx="9">
                  <c:v>21812.880000000001</c:v>
                </c:pt>
                <c:pt idx="10">
                  <c:v>21807.575999999997</c:v>
                </c:pt>
                <c:pt idx="11">
                  <c:v>21802.271999999997</c:v>
                </c:pt>
                <c:pt idx="12">
                  <c:v>21796.967999999997</c:v>
                </c:pt>
                <c:pt idx="13">
                  <c:v>22669.919999999998</c:v>
                </c:pt>
                <c:pt idx="14">
                  <c:v>22669.919999999998</c:v>
                </c:pt>
                <c:pt idx="15">
                  <c:v>22669.919999999998</c:v>
                </c:pt>
                <c:pt idx="16">
                  <c:v>22669.919999999998</c:v>
                </c:pt>
                <c:pt idx="17">
                  <c:v>22669.919999999998</c:v>
                </c:pt>
                <c:pt idx="18">
                  <c:v>22669.919999999998</c:v>
                </c:pt>
                <c:pt idx="19">
                  <c:v>22669.919999999998</c:v>
                </c:pt>
                <c:pt idx="20">
                  <c:v>22669.919999999998</c:v>
                </c:pt>
              </c:numCache>
            </c:numRef>
          </c:val>
          <c:smooth val="0"/>
          <c:extLst>
            <c:ext xmlns:c16="http://schemas.microsoft.com/office/drawing/2014/chart" uri="{C3380CC4-5D6E-409C-BE32-E72D297353CC}">
              <c16:uniqueId val="{00000004-2C2E-43AF-9C42-17449DF05C4A}"/>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tickLblSkip val="5"/>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millions d'euros annuels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fr-FR" sz="1200"/>
              <a:t>Véhicules particuliers</a:t>
            </a:r>
            <a:r>
              <a:rPr lang="fr-FR" sz="1200" baseline="0"/>
              <a:t> électriques et hybrides</a:t>
            </a:r>
            <a:r>
              <a:rPr lang="fr-FR" sz="1200"/>
              <a:t>: investissements annuels</a:t>
            </a:r>
            <a:br>
              <a:rPr lang="fr-FR" sz="1200"/>
            </a:br>
            <a:r>
              <a:rPr lang="fr-FR" sz="1200"/>
              <a:t>2015-2030</a:t>
            </a:r>
          </a:p>
          <a:p>
            <a:pPr>
              <a:defRPr sz="1200"/>
            </a:pPr>
            <a:r>
              <a:rPr lang="fr-FR" sz="1200"/>
              <a:t>D'après SNBC</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Transports!$C$86</c:f>
              <c:strCache>
                <c:ptCount val="1"/>
                <c:pt idx="0">
                  <c:v>Minimum (histo)</c:v>
                </c:pt>
              </c:strCache>
            </c:strRef>
          </c:tx>
          <c:spPr>
            <a:noFill/>
            <a:ln>
              <a:noFill/>
            </a:ln>
            <a:effectLst/>
          </c:spPr>
          <c:invertIfNegative val="0"/>
          <c:cat>
            <c:numRef>
              <c:f>Transports!$L$1:$AF$1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Transports!$L$86:$AF$86</c:f>
              <c:numCache>
                <c:formatCode>#,##0</c:formatCode>
                <c:ptCount val="21"/>
                <c:pt idx="0">
                  <c:v>2061.6</c:v>
                </c:pt>
                <c:pt idx="1">
                  <c:v>6446</c:v>
                </c:pt>
                <c:pt idx="2">
                  <c:v>6171.4</c:v>
                </c:pt>
                <c:pt idx="3">
                  <c:v>5896.8</c:v>
                </c:pt>
                <c:pt idx="4">
                  <c:v>5622.2000000000007</c:v>
                </c:pt>
                <c:pt idx="5">
                  <c:v>5347.6</c:v>
                </c:pt>
                <c:pt idx="6">
                  <c:v>6768.7466666666669</c:v>
                </c:pt>
                <c:pt idx="7">
                  <c:v>6949.56</c:v>
                </c:pt>
                <c:pt idx="8">
                  <c:v>7130.373333333333</c:v>
                </c:pt>
                <c:pt idx="9">
                  <c:v>7311.1866666666665</c:v>
                </c:pt>
                <c:pt idx="10">
                  <c:v>7492</c:v>
                </c:pt>
                <c:pt idx="11">
                  <c:v>10315.893333333333</c:v>
                </c:pt>
                <c:pt idx="12">
                  <c:v>10702.186666666666</c:v>
                </c:pt>
                <c:pt idx="13">
                  <c:v>11088.480000000001</c:v>
                </c:pt>
                <c:pt idx="14">
                  <c:v>11474.773333333334</c:v>
                </c:pt>
                <c:pt idx="15">
                  <c:v>11861.066666666666</c:v>
                </c:pt>
                <c:pt idx="16">
                  <c:v>12016.533333333333</c:v>
                </c:pt>
                <c:pt idx="17">
                  <c:v>12388.400000000001</c:v>
                </c:pt>
                <c:pt idx="18">
                  <c:v>12760.266666666666</c:v>
                </c:pt>
                <c:pt idx="19">
                  <c:v>13132.133333333331</c:v>
                </c:pt>
                <c:pt idx="20">
                  <c:v>13504</c:v>
                </c:pt>
              </c:numCache>
            </c:numRef>
          </c:val>
          <c:extLst>
            <c:ext xmlns:c16="http://schemas.microsoft.com/office/drawing/2014/chart" uri="{C3380CC4-5D6E-409C-BE32-E72D297353CC}">
              <c16:uniqueId val="{00000000-C145-406E-AAF1-03ACD3400A8F}"/>
            </c:ext>
          </c:extLst>
        </c:ser>
        <c:ser>
          <c:idx val="2"/>
          <c:order val="2"/>
          <c:tx>
            <c:strRef>
              <c:f>Transports!$C$88</c:f>
              <c:strCache>
                <c:ptCount val="1"/>
                <c:pt idx="0">
                  <c:v>Ecarts volumes</c:v>
                </c:pt>
              </c:strCache>
            </c:strRef>
          </c:tx>
          <c:spPr>
            <a:solidFill>
              <a:srgbClr val="0B4EA2">
                <a:lumMod val="60000"/>
                <a:lumOff val="40000"/>
              </a:srgbClr>
            </a:solidFill>
            <a:ln>
              <a:noFill/>
            </a:ln>
            <a:effectLst/>
          </c:spPr>
          <c:invertIfNegative val="0"/>
          <c:cat>
            <c:numRef>
              <c:f>Transports!$L$1:$AF$1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Transports!$L$88:$AF$88</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C145-406E-AAF1-03ACD3400A8F}"/>
            </c:ext>
          </c:extLst>
        </c:ser>
        <c:ser>
          <c:idx val="3"/>
          <c:order val="3"/>
          <c:tx>
            <c:strRef>
              <c:f>Transports!$C$89</c:f>
              <c:strCache>
                <c:ptCount val="1"/>
                <c:pt idx="0">
                  <c:v>Ecarts prix</c:v>
                </c:pt>
              </c:strCache>
            </c:strRef>
          </c:tx>
          <c:spPr>
            <a:solidFill>
              <a:srgbClr val="0B4EA2"/>
            </a:solidFill>
            <a:ln>
              <a:noFill/>
            </a:ln>
            <a:effectLst/>
          </c:spPr>
          <c:invertIfNegative val="0"/>
          <c:cat>
            <c:numRef>
              <c:f>Transports!$L$1:$AF$1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Transports!$L$89:$AF$89</c:f>
              <c:numCache>
                <c:formatCode>#,##0</c:formatCode>
                <c:ptCount val="21"/>
                <c:pt idx="0">
                  <c:v>18.400000000000091</c:v>
                </c:pt>
                <c:pt idx="1">
                  <c:v>334</c:v>
                </c:pt>
                <c:pt idx="2">
                  <c:v>608.60000000000036</c:v>
                </c:pt>
                <c:pt idx="3">
                  <c:v>883.19999999999982</c:v>
                </c:pt>
                <c:pt idx="4">
                  <c:v>1157.7999999999993</c:v>
                </c:pt>
                <c:pt idx="5">
                  <c:v>1432.3999999999996</c:v>
                </c:pt>
                <c:pt idx="6">
                  <c:v>1755.2533333333331</c:v>
                </c:pt>
                <c:pt idx="7">
                  <c:v>1801.7733333333335</c:v>
                </c:pt>
                <c:pt idx="8">
                  <c:v>1848.2933333333331</c:v>
                </c:pt>
                <c:pt idx="9">
                  <c:v>1894.8133333333335</c:v>
                </c:pt>
                <c:pt idx="10">
                  <c:v>1941.3333333333339</c:v>
                </c:pt>
                <c:pt idx="11">
                  <c:v>2718.7733333333344</c:v>
                </c:pt>
                <c:pt idx="12">
                  <c:v>2820.4799999999996</c:v>
                </c:pt>
                <c:pt idx="13">
                  <c:v>2922.1866666666665</c:v>
                </c:pt>
                <c:pt idx="14">
                  <c:v>3023.8933333333334</c:v>
                </c:pt>
                <c:pt idx="15">
                  <c:v>3125.5999999999985</c:v>
                </c:pt>
                <c:pt idx="16">
                  <c:v>3010.1333333333332</c:v>
                </c:pt>
                <c:pt idx="17">
                  <c:v>3098.2666666666664</c:v>
                </c:pt>
                <c:pt idx="18">
                  <c:v>3186.3999999999978</c:v>
                </c:pt>
                <c:pt idx="19">
                  <c:v>3274.5333333333328</c:v>
                </c:pt>
                <c:pt idx="20">
                  <c:v>3362.6666666666679</c:v>
                </c:pt>
              </c:numCache>
            </c:numRef>
          </c:val>
          <c:extLst>
            <c:ext xmlns:c16="http://schemas.microsoft.com/office/drawing/2014/chart" uri="{C3380CC4-5D6E-409C-BE32-E72D297353CC}">
              <c16:uniqueId val="{00000002-C145-406E-AAF1-03ACD3400A8F}"/>
            </c:ext>
          </c:extLst>
        </c:ser>
        <c:dLbls>
          <c:showLegendKey val="0"/>
          <c:showVal val="0"/>
          <c:showCatName val="0"/>
          <c:showSerName val="0"/>
          <c:showPercent val="0"/>
          <c:showBubbleSize val="0"/>
        </c:dLbls>
        <c:gapWidth val="100"/>
        <c:overlap val="100"/>
        <c:axId val="565278688"/>
        <c:axId val="565278272"/>
      </c:barChart>
      <c:lineChart>
        <c:grouping val="standard"/>
        <c:varyColors val="0"/>
        <c:ser>
          <c:idx val="1"/>
          <c:order val="1"/>
          <c:tx>
            <c:strRef>
              <c:f>Transports!$C$87</c:f>
              <c:strCache>
                <c:ptCount val="1"/>
                <c:pt idx="0">
                  <c:v>Minimum</c:v>
                </c:pt>
              </c:strCache>
            </c:strRef>
          </c:tx>
          <c:spPr>
            <a:ln w="28575" cap="rnd">
              <a:solidFill>
                <a:srgbClr val="404041"/>
              </a:solidFill>
              <a:round/>
            </a:ln>
            <a:effectLst/>
          </c:spPr>
          <c:marker>
            <c:symbol val="none"/>
          </c:marker>
          <c:val>
            <c:numRef>
              <c:f>Transports!$L$87:$AF$87</c:f>
              <c:numCache>
                <c:formatCode>#,##0</c:formatCode>
                <c:ptCount val="21"/>
                <c:pt idx="0">
                  <c:v>2061.6</c:v>
                </c:pt>
                <c:pt idx="1">
                  <c:v>6446</c:v>
                </c:pt>
                <c:pt idx="2">
                  <c:v>6171.4</c:v>
                </c:pt>
                <c:pt idx="3">
                  <c:v>5896.8</c:v>
                </c:pt>
                <c:pt idx="4">
                  <c:v>5622.2000000000007</c:v>
                </c:pt>
                <c:pt idx="5">
                  <c:v>5347.6</c:v>
                </c:pt>
                <c:pt idx="6">
                  <c:v>6768.7466666666669</c:v>
                </c:pt>
                <c:pt idx="7">
                  <c:v>6949.56</c:v>
                </c:pt>
                <c:pt idx="8">
                  <c:v>7130.373333333333</c:v>
                </c:pt>
                <c:pt idx="9">
                  <c:v>7311.1866666666665</c:v>
                </c:pt>
                <c:pt idx="10">
                  <c:v>7492</c:v>
                </c:pt>
                <c:pt idx="11">
                  <c:v>10315.893333333333</c:v>
                </c:pt>
                <c:pt idx="12">
                  <c:v>10702.186666666666</c:v>
                </c:pt>
                <c:pt idx="13">
                  <c:v>11088.480000000001</c:v>
                </c:pt>
                <c:pt idx="14">
                  <c:v>11474.773333333334</c:v>
                </c:pt>
                <c:pt idx="15">
                  <c:v>11861.066666666666</c:v>
                </c:pt>
                <c:pt idx="16">
                  <c:v>12016.533333333333</c:v>
                </c:pt>
                <c:pt idx="17">
                  <c:v>12388.400000000001</c:v>
                </c:pt>
                <c:pt idx="18">
                  <c:v>12760.266666666666</c:v>
                </c:pt>
                <c:pt idx="19">
                  <c:v>13132.133333333331</c:v>
                </c:pt>
                <c:pt idx="20">
                  <c:v>13504</c:v>
                </c:pt>
              </c:numCache>
            </c:numRef>
          </c:val>
          <c:smooth val="0"/>
          <c:extLst>
            <c:ext xmlns:c16="http://schemas.microsoft.com/office/drawing/2014/chart" uri="{C3380CC4-5D6E-409C-BE32-E72D297353CC}">
              <c16:uniqueId val="{00000003-C145-406E-AAF1-03ACD3400A8F}"/>
            </c:ext>
          </c:extLst>
        </c:ser>
        <c:ser>
          <c:idx val="4"/>
          <c:order val="4"/>
          <c:tx>
            <c:strRef>
              <c:f>Transports!$C$90</c:f>
              <c:strCache>
                <c:ptCount val="1"/>
                <c:pt idx="0">
                  <c:v>Maximum</c:v>
                </c:pt>
              </c:strCache>
            </c:strRef>
          </c:tx>
          <c:spPr>
            <a:ln w="28575" cap="rnd">
              <a:solidFill>
                <a:srgbClr val="404041"/>
              </a:solidFill>
              <a:round/>
            </a:ln>
            <a:effectLst/>
          </c:spPr>
          <c:marker>
            <c:symbol val="none"/>
          </c:marker>
          <c:val>
            <c:numRef>
              <c:f>Transports!$L$90:$AF$90</c:f>
              <c:numCache>
                <c:formatCode>#,##0</c:formatCode>
                <c:ptCount val="21"/>
                <c:pt idx="0">
                  <c:v>2080</c:v>
                </c:pt>
                <c:pt idx="1">
                  <c:v>6780</c:v>
                </c:pt>
                <c:pt idx="2">
                  <c:v>6780</c:v>
                </c:pt>
                <c:pt idx="3">
                  <c:v>6780</c:v>
                </c:pt>
                <c:pt idx="4">
                  <c:v>6780</c:v>
                </c:pt>
                <c:pt idx="5">
                  <c:v>6780</c:v>
                </c:pt>
                <c:pt idx="6">
                  <c:v>8524</c:v>
                </c:pt>
                <c:pt idx="7">
                  <c:v>8751.3333333333339</c:v>
                </c:pt>
                <c:pt idx="8">
                  <c:v>8978.6666666666661</c:v>
                </c:pt>
                <c:pt idx="9">
                  <c:v>9206</c:v>
                </c:pt>
                <c:pt idx="10">
                  <c:v>9433.3333333333339</c:v>
                </c:pt>
                <c:pt idx="11">
                  <c:v>13034.666666666668</c:v>
                </c:pt>
                <c:pt idx="12">
                  <c:v>13522.666666666666</c:v>
                </c:pt>
                <c:pt idx="13">
                  <c:v>14010.666666666668</c:v>
                </c:pt>
                <c:pt idx="14">
                  <c:v>14498.666666666668</c:v>
                </c:pt>
                <c:pt idx="15">
                  <c:v>14986.666666666664</c:v>
                </c:pt>
                <c:pt idx="16">
                  <c:v>15026.666666666666</c:v>
                </c:pt>
                <c:pt idx="17">
                  <c:v>15486.666666666668</c:v>
                </c:pt>
                <c:pt idx="18">
                  <c:v>15946.666666666664</c:v>
                </c:pt>
                <c:pt idx="19">
                  <c:v>16406.666666666664</c:v>
                </c:pt>
                <c:pt idx="20">
                  <c:v>16866.666666666668</c:v>
                </c:pt>
              </c:numCache>
            </c:numRef>
          </c:val>
          <c:smooth val="0"/>
          <c:extLst>
            <c:ext xmlns:c16="http://schemas.microsoft.com/office/drawing/2014/chart" uri="{C3380CC4-5D6E-409C-BE32-E72D297353CC}">
              <c16:uniqueId val="{00000004-C145-406E-AAF1-03ACD3400A8F}"/>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tickLblSkip val="5"/>
        <c:tickMarkSkip val="5"/>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millions d'euros annuels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fr-FR" sz="1200"/>
              <a:t>Investissements dans les infrastructures de transport collectif urbain 2015-2030</a:t>
            </a:r>
          </a:p>
          <a:p>
            <a:pPr>
              <a:defRPr sz="1200"/>
            </a:pPr>
            <a:r>
              <a:rPr lang="fr-FR" sz="1200"/>
              <a:t>D'après SNBC, Grand Paris Express, Certu,</a:t>
            </a:r>
            <a:r>
              <a:rPr lang="fr-FR" sz="1200" baseline="0"/>
              <a:t> Cerema</a:t>
            </a:r>
            <a:endParaRPr lang="fr-FR" sz="1200"/>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Transports!$C$312</c:f>
              <c:strCache>
                <c:ptCount val="1"/>
                <c:pt idx="0">
                  <c:v>Minimum (histo)</c:v>
                </c:pt>
              </c:strCache>
            </c:strRef>
          </c:tx>
          <c:spPr>
            <a:noFill/>
            <a:ln>
              <a:noFill/>
            </a:ln>
            <a:effectLst/>
          </c:spPr>
          <c:invertIfNegative val="0"/>
          <c:cat>
            <c:numRef>
              <c:f>Transports!$L$1:$AF$1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Transports!$L$312:$AF$312</c:f>
              <c:numCache>
                <c:formatCode>#,##0</c:formatCode>
                <c:ptCount val="21"/>
                <c:pt idx="1">
                  <c:v>3287.333333333333</c:v>
                </c:pt>
                <c:pt idx="2">
                  <c:v>3287.333333333333</c:v>
                </c:pt>
                <c:pt idx="3">
                  <c:v>3287.3333333333335</c:v>
                </c:pt>
                <c:pt idx="4">
                  <c:v>3287.333333333333</c:v>
                </c:pt>
                <c:pt idx="5">
                  <c:v>3287.3333333333339</c:v>
                </c:pt>
                <c:pt idx="6">
                  <c:v>2287.3333333333335</c:v>
                </c:pt>
                <c:pt idx="7">
                  <c:v>2287.3333333333339</c:v>
                </c:pt>
                <c:pt idx="8">
                  <c:v>2287.333333333333</c:v>
                </c:pt>
                <c:pt idx="9">
                  <c:v>1673.0476190476193</c:v>
                </c:pt>
                <c:pt idx="10">
                  <c:v>1673.0476190476193</c:v>
                </c:pt>
                <c:pt idx="11">
                  <c:v>1673.0476190476184</c:v>
                </c:pt>
                <c:pt idx="12">
                  <c:v>1673.0476190476193</c:v>
                </c:pt>
                <c:pt idx="13">
                  <c:v>1673.0476190476186</c:v>
                </c:pt>
                <c:pt idx="14">
                  <c:v>1673.0476190476202</c:v>
                </c:pt>
                <c:pt idx="15">
                  <c:v>1673.0476190476184</c:v>
                </c:pt>
                <c:pt idx="16">
                  <c:v>887.33333333333269</c:v>
                </c:pt>
                <c:pt idx="17">
                  <c:v>887.33333333333269</c:v>
                </c:pt>
                <c:pt idx="18">
                  <c:v>887.33333333333269</c:v>
                </c:pt>
                <c:pt idx="19">
                  <c:v>887.33333333333269</c:v>
                </c:pt>
                <c:pt idx="20">
                  <c:v>887.33333333333269</c:v>
                </c:pt>
              </c:numCache>
            </c:numRef>
          </c:val>
          <c:extLst>
            <c:ext xmlns:c16="http://schemas.microsoft.com/office/drawing/2014/chart" uri="{C3380CC4-5D6E-409C-BE32-E72D297353CC}">
              <c16:uniqueId val="{00000000-E6A2-4D41-BCB7-74B5826E9928}"/>
            </c:ext>
          </c:extLst>
        </c:ser>
        <c:ser>
          <c:idx val="2"/>
          <c:order val="2"/>
          <c:tx>
            <c:strRef>
              <c:f>Transports!$C$314</c:f>
              <c:strCache>
                <c:ptCount val="1"/>
                <c:pt idx="0">
                  <c:v>Ecarts volumes</c:v>
                </c:pt>
              </c:strCache>
            </c:strRef>
          </c:tx>
          <c:spPr>
            <a:solidFill>
              <a:srgbClr val="289CDB"/>
            </a:solidFill>
            <a:ln>
              <a:noFill/>
            </a:ln>
            <a:effectLst/>
          </c:spPr>
          <c:invertIfNegative val="0"/>
          <c:cat>
            <c:numRef>
              <c:f>Transports!$L$1:$AF$1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Transports!$L$314:$AF$314</c:f>
              <c:numCache>
                <c:formatCode>#,##0</c:formatCode>
                <c:ptCount val="21"/>
                <c:pt idx="1">
                  <c:v>0</c:v>
                </c:pt>
                <c:pt idx="2">
                  <c:v>0</c:v>
                </c:pt>
                <c:pt idx="3">
                  <c:v>0</c:v>
                </c:pt>
                <c:pt idx="4">
                  <c:v>0</c:v>
                </c:pt>
                <c:pt idx="5">
                  <c:v>0</c:v>
                </c:pt>
                <c:pt idx="6">
                  <c:v>0</c:v>
                </c:pt>
                <c:pt idx="7">
                  <c:v>0</c:v>
                </c:pt>
                <c:pt idx="8">
                  <c:v>0</c:v>
                </c:pt>
                <c:pt idx="9">
                  <c:v>1047.6190476190477</c:v>
                </c:pt>
                <c:pt idx="10">
                  <c:v>1047.6190476190477</c:v>
                </c:pt>
                <c:pt idx="11">
                  <c:v>1047.6190476190477</c:v>
                </c:pt>
                <c:pt idx="12">
                  <c:v>814.28571428571422</c:v>
                </c:pt>
                <c:pt idx="13">
                  <c:v>814.28571428571399</c:v>
                </c:pt>
                <c:pt idx="14">
                  <c:v>814.28571428571377</c:v>
                </c:pt>
                <c:pt idx="15">
                  <c:v>2314.2857142857142</c:v>
                </c:pt>
                <c:pt idx="16">
                  <c:v>685.71428571428567</c:v>
                </c:pt>
                <c:pt idx="17">
                  <c:v>685.71428571428567</c:v>
                </c:pt>
                <c:pt idx="18">
                  <c:v>685.71428571428567</c:v>
                </c:pt>
                <c:pt idx="19">
                  <c:v>685.71428571428567</c:v>
                </c:pt>
                <c:pt idx="20">
                  <c:v>685.71428571428567</c:v>
                </c:pt>
              </c:numCache>
            </c:numRef>
          </c:val>
          <c:extLst>
            <c:ext xmlns:c16="http://schemas.microsoft.com/office/drawing/2014/chart" uri="{C3380CC4-5D6E-409C-BE32-E72D297353CC}">
              <c16:uniqueId val="{00000001-E6A2-4D41-BCB7-74B5826E9928}"/>
            </c:ext>
          </c:extLst>
        </c:ser>
        <c:ser>
          <c:idx val="3"/>
          <c:order val="3"/>
          <c:tx>
            <c:strRef>
              <c:f>Transports!$C$315</c:f>
              <c:strCache>
                <c:ptCount val="1"/>
                <c:pt idx="0">
                  <c:v>Ecarts prix</c:v>
                </c:pt>
              </c:strCache>
            </c:strRef>
          </c:tx>
          <c:spPr>
            <a:solidFill>
              <a:srgbClr val="0B4EA2"/>
            </a:solidFill>
            <a:ln>
              <a:noFill/>
            </a:ln>
            <a:effectLst/>
          </c:spPr>
          <c:invertIfNegative val="0"/>
          <c:cat>
            <c:numRef>
              <c:f>Transports!$L$1:$AF$1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Transports!$L$315:$AF$315</c:f>
              <c:numCache>
                <c:formatCode>#,##0</c:formatCode>
                <c:ptCount val="21"/>
                <c:pt idx="1">
                  <c:v>1028.666666666667</c:v>
                </c:pt>
                <c:pt idx="2">
                  <c:v>1028.666666666667</c:v>
                </c:pt>
                <c:pt idx="3">
                  <c:v>1028.6666666666665</c:v>
                </c:pt>
                <c:pt idx="4">
                  <c:v>1028.666666666667</c:v>
                </c:pt>
                <c:pt idx="5">
                  <c:v>1028.666666666667</c:v>
                </c:pt>
                <c:pt idx="6">
                  <c:v>1028.6666666666665</c:v>
                </c:pt>
                <c:pt idx="7">
                  <c:v>1028.666666666667</c:v>
                </c:pt>
                <c:pt idx="8">
                  <c:v>1028.6666666666656</c:v>
                </c:pt>
                <c:pt idx="9">
                  <c:v>1028.666666666667</c:v>
                </c:pt>
                <c:pt idx="10">
                  <c:v>1028.666666666667</c:v>
                </c:pt>
                <c:pt idx="11">
                  <c:v>1028.6666666666656</c:v>
                </c:pt>
                <c:pt idx="12">
                  <c:v>1028.666666666667</c:v>
                </c:pt>
                <c:pt idx="13">
                  <c:v>1028.6666666666665</c:v>
                </c:pt>
                <c:pt idx="14">
                  <c:v>1028.6666666666679</c:v>
                </c:pt>
                <c:pt idx="15">
                  <c:v>1028.6666666666656</c:v>
                </c:pt>
                <c:pt idx="16">
                  <c:v>1028.6666666666656</c:v>
                </c:pt>
                <c:pt idx="17">
                  <c:v>1028.6666666666656</c:v>
                </c:pt>
                <c:pt idx="18">
                  <c:v>1028.6666666666656</c:v>
                </c:pt>
                <c:pt idx="19">
                  <c:v>1028.6666666666656</c:v>
                </c:pt>
                <c:pt idx="20">
                  <c:v>1028.6666666666656</c:v>
                </c:pt>
              </c:numCache>
            </c:numRef>
          </c:val>
          <c:extLst>
            <c:ext xmlns:c16="http://schemas.microsoft.com/office/drawing/2014/chart" uri="{C3380CC4-5D6E-409C-BE32-E72D297353CC}">
              <c16:uniqueId val="{00000002-E6A2-4D41-BCB7-74B5826E9928}"/>
            </c:ext>
          </c:extLst>
        </c:ser>
        <c:dLbls>
          <c:showLegendKey val="0"/>
          <c:showVal val="0"/>
          <c:showCatName val="0"/>
          <c:showSerName val="0"/>
          <c:showPercent val="0"/>
          <c:showBubbleSize val="0"/>
        </c:dLbls>
        <c:gapWidth val="100"/>
        <c:overlap val="100"/>
        <c:axId val="565278688"/>
        <c:axId val="565278272"/>
      </c:barChart>
      <c:lineChart>
        <c:grouping val="standard"/>
        <c:varyColors val="0"/>
        <c:ser>
          <c:idx val="1"/>
          <c:order val="1"/>
          <c:tx>
            <c:strRef>
              <c:f>Transports!$C$313</c:f>
              <c:strCache>
                <c:ptCount val="1"/>
                <c:pt idx="0">
                  <c:v>Minimum</c:v>
                </c:pt>
              </c:strCache>
            </c:strRef>
          </c:tx>
          <c:spPr>
            <a:ln w="28575" cap="rnd">
              <a:solidFill>
                <a:srgbClr val="404041"/>
              </a:solidFill>
              <a:round/>
            </a:ln>
            <a:effectLst/>
          </c:spPr>
          <c:marker>
            <c:symbol val="none"/>
          </c:marker>
          <c:cat>
            <c:numRef>
              <c:f>Transports!$L$1:$AF$1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Transports!$L$313:$AF$313</c:f>
              <c:numCache>
                <c:formatCode>#,##0</c:formatCode>
                <c:ptCount val="21"/>
                <c:pt idx="1">
                  <c:v>3287.333333333333</c:v>
                </c:pt>
                <c:pt idx="2">
                  <c:v>3287.333333333333</c:v>
                </c:pt>
                <c:pt idx="3">
                  <c:v>3287.3333333333335</c:v>
                </c:pt>
                <c:pt idx="4">
                  <c:v>3287.333333333333</c:v>
                </c:pt>
                <c:pt idx="5">
                  <c:v>3287.3333333333339</c:v>
                </c:pt>
                <c:pt idx="6">
                  <c:v>2287.3333333333335</c:v>
                </c:pt>
                <c:pt idx="7">
                  <c:v>2287.3333333333339</c:v>
                </c:pt>
                <c:pt idx="8">
                  <c:v>2287.333333333333</c:v>
                </c:pt>
                <c:pt idx="9">
                  <c:v>1673.0476190476193</c:v>
                </c:pt>
                <c:pt idx="10">
                  <c:v>1673.0476190476193</c:v>
                </c:pt>
                <c:pt idx="11">
                  <c:v>1673.0476190476184</c:v>
                </c:pt>
                <c:pt idx="12">
                  <c:v>1673.0476190476193</c:v>
                </c:pt>
                <c:pt idx="13">
                  <c:v>1673.0476190476186</c:v>
                </c:pt>
                <c:pt idx="14">
                  <c:v>1673.0476190476202</c:v>
                </c:pt>
                <c:pt idx="15">
                  <c:v>1673.0476190476184</c:v>
                </c:pt>
                <c:pt idx="16">
                  <c:v>887.33333333333269</c:v>
                </c:pt>
                <c:pt idx="17">
                  <c:v>887.33333333333269</c:v>
                </c:pt>
                <c:pt idx="18">
                  <c:v>887.33333333333269</c:v>
                </c:pt>
                <c:pt idx="19">
                  <c:v>887.33333333333269</c:v>
                </c:pt>
                <c:pt idx="20">
                  <c:v>887.33333333333269</c:v>
                </c:pt>
              </c:numCache>
            </c:numRef>
          </c:val>
          <c:smooth val="0"/>
          <c:extLst>
            <c:ext xmlns:c16="http://schemas.microsoft.com/office/drawing/2014/chart" uri="{C3380CC4-5D6E-409C-BE32-E72D297353CC}">
              <c16:uniqueId val="{00000003-E6A2-4D41-BCB7-74B5826E9928}"/>
            </c:ext>
          </c:extLst>
        </c:ser>
        <c:ser>
          <c:idx val="4"/>
          <c:order val="4"/>
          <c:tx>
            <c:strRef>
              <c:f>Transports!$C$316</c:f>
              <c:strCache>
                <c:ptCount val="1"/>
                <c:pt idx="0">
                  <c:v>Maximum</c:v>
                </c:pt>
              </c:strCache>
            </c:strRef>
          </c:tx>
          <c:spPr>
            <a:ln w="28575" cap="rnd">
              <a:solidFill>
                <a:srgbClr val="404041"/>
              </a:solidFill>
              <a:round/>
            </a:ln>
            <a:effectLst/>
          </c:spPr>
          <c:marker>
            <c:symbol val="none"/>
          </c:marker>
          <c:cat>
            <c:numRef>
              <c:f>Transports!$L$1:$AF$1</c:f>
              <c:numCache>
                <c:formatCode>General</c:formatCode>
                <c:ptCount val="21"/>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numCache>
            </c:numRef>
          </c:cat>
          <c:val>
            <c:numRef>
              <c:f>Transports!$L$316:$AF$316</c:f>
              <c:numCache>
                <c:formatCode>#,##0</c:formatCode>
                <c:ptCount val="21"/>
                <c:pt idx="1">
                  <c:v>4316</c:v>
                </c:pt>
                <c:pt idx="2">
                  <c:v>4316</c:v>
                </c:pt>
                <c:pt idx="3">
                  <c:v>4316</c:v>
                </c:pt>
                <c:pt idx="4">
                  <c:v>4316</c:v>
                </c:pt>
                <c:pt idx="5">
                  <c:v>4316.0000000000009</c:v>
                </c:pt>
                <c:pt idx="6">
                  <c:v>3316</c:v>
                </c:pt>
                <c:pt idx="7">
                  <c:v>3316.0000000000009</c:v>
                </c:pt>
                <c:pt idx="8">
                  <c:v>3315.9999999999986</c:v>
                </c:pt>
                <c:pt idx="9">
                  <c:v>3749.3333333333339</c:v>
                </c:pt>
                <c:pt idx="10">
                  <c:v>3749.3333333333339</c:v>
                </c:pt>
                <c:pt idx="11">
                  <c:v>3749.3333333333317</c:v>
                </c:pt>
                <c:pt idx="12">
                  <c:v>3516.0000000000005</c:v>
                </c:pt>
                <c:pt idx="13">
                  <c:v>3515.9999999999991</c:v>
                </c:pt>
                <c:pt idx="14">
                  <c:v>3516.0000000000018</c:v>
                </c:pt>
                <c:pt idx="15">
                  <c:v>5015.9999999999982</c:v>
                </c:pt>
                <c:pt idx="16">
                  <c:v>2601.714285714284</c:v>
                </c:pt>
                <c:pt idx="17">
                  <c:v>2601.714285714284</c:v>
                </c:pt>
                <c:pt idx="18">
                  <c:v>2601.714285714284</c:v>
                </c:pt>
                <c:pt idx="19">
                  <c:v>2601.714285714284</c:v>
                </c:pt>
                <c:pt idx="20">
                  <c:v>2601.714285714284</c:v>
                </c:pt>
              </c:numCache>
            </c:numRef>
          </c:val>
          <c:smooth val="0"/>
          <c:extLst>
            <c:ext xmlns:c16="http://schemas.microsoft.com/office/drawing/2014/chart" uri="{C3380CC4-5D6E-409C-BE32-E72D297353CC}">
              <c16:uniqueId val="{00000004-E6A2-4D41-BCB7-74B5826E9928}"/>
            </c:ext>
          </c:extLst>
        </c:ser>
        <c:dLbls>
          <c:showLegendKey val="0"/>
          <c:showVal val="0"/>
          <c:showCatName val="0"/>
          <c:showSerName val="0"/>
          <c:showPercent val="0"/>
          <c:showBubbleSize val="0"/>
        </c:dLbls>
        <c:marker val="1"/>
        <c:smooth val="0"/>
        <c:axId val="565278688"/>
        <c:axId val="565278272"/>
      </c:lineChart>
      <c:catAx>
        <c:axId val="5652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272"/>
        <c:crosses val="autoZero"/>
        <c:auto val="1"/>
        <c:lblAlgn val="ctr"/>
        <c:lblOffset val="100"/>
        <c:tickLblSkip val="5"/>
        <c:tickMarkSkip val="5"/>
        <c:noMultiLvlLbl val="0"/>
      </c:catAx>
      <c:valAx>
        <c:axId val="565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fr-FR"/>
                  <a:t>millions d'euros annuels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565278688"/>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11</xdr:col>
      <xdr:colOff>1</xdr:colOff>
      <xdr:row>1</xdr:row>
      <xdr:rowOff>1</xdr:rowOff>
    </xdr:from>
    <xdr:to>
      <xdr:col>15</xdr:col>
      <xdr:colOff>2</xdr:colOff>
      <xdr:row>2</xdr:row>
      <xdr:rowOff>1</xdr:rowOff>
    </xdr:to>
    <xdr:sp macro="" textlink="">
      <xdr:nvSpPr>
        <xdr:cNvPr id="2" name="Accolade fermante 1"/>
        <xdr:cNvSpPr/>
      </xdr:nvSpPr>
      <xdr:spPr>
        <a:xfrm rot="16200000" flipH="1">
          <a:off x="12015789" y="-1271587"/>
          <a:ext cx="180975" cy="3238501"/>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15</xdr:col>
      <xdr:colOff>0</xdr:colOff>
      <xdr:row>1</xdr:row>
      <xdr:rowOff>1</xdr:rowOff>
    </xdr:from>
    <xdr:to>
      <xdr:col>20</xdr:col>
      <xdr:colOff>2</xdr:colOff>
      <xdr:row>2</xdr:row>
      <xdr:rowOff>1</xdr:rowOff>
    </xdr:to>
    <xdr:sp macro="" textlink="">
      <xdr:nvSpPr>
        <xdr:cNvPr id="3" name="Accolade fermante 2"/>
        <xdr:cNvSpPr/>
      </xdr:nvSpPr>
      <xdr:spPr>
        <a:xfrm rot="16200000" flipH="1">
          <a:off x="15659101" y="-1676400"/>
          <a:ext cx="180975" cy="4048127"/>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20</xdr:col>
      <xdr:colOff>0</xdr:colOff>
      <xdr:row>1</xdr:row>
      <xdr:rowOff>0</xdr:rowOff>
    </xdr:from>
    <xdr:to>
      <xdr:col>24</xdr:col>
      <xdr:colOff>904877</xdr:colOff>
      <xdr:row>2</xdr:row>
      <xdr:rowOff>0</xdr:rowOff>
    </xdr:to>
    <xdr:sp macro="" textlink="">
      <xdr:nvSpPr>
        <xdr:cNvPr id="4" name="Accolade fermante 3"/>
        <xdr:cNvSpPr/>
      </xdr:nvSpPr>
      <xdr:spPr>
        <a:xfrm rot="16200000" flipH="1">
          <a:off x="19707226" y="-1676401"/>
          <a:ext cx="180975" cy="4048127"/>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xdr:col>
      <xdr:colOff>0</xdr:colOff>
      <xdr:row>49</xdr:row>
      <xdr:rowOff>0</xdr:rowOff>
    </xdr:from>
    <xdr:to>
      <xdr:col>6</xdr:col>
      <xdr:colOff>0</xdr:colOff>
      <xdr:row>71</xdr:row>
      <xdr:rowOff>-1</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151</xdr:row>
      <xdr:rowOff>0</xdr:rowOff>
    </xdr:from>
    <xdr:to>
      <xdr:col>6</xdr:col>
      <xdr:colOff>0</xdr:colOff>
      <xdr:row>178</xdr:row>
      <xdr:rowOff>71436</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333</xdr:row>
      <xdr:rowOff>0</xdr:rowOff>
    </xdr:from>
    <xdr:to>
      <xdr:col>13</xdr:col>
      <xdr:colOff>0</xdr:colOff>
      <xdr:row>357</xdr:row>
      <xdr:rowOff>0</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xdr:colOff>
      <xdr:row>452</xdr:row>
      <xdr:rowOff>0</xdr:rowOff>
    </xdr:from>
    <xdr:to>
      <xdr:col>17</xdr:col>
      <xdr:colOff>0</xdr:colOff>
      <xdr:row>475</xdr:row>
      <xdr:rowOff>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833436</xdr:colOff>
      <xdr:row>259</xdr:row>
      <xdr:rowOff>1</xdr:rowOff>
    </xdr:from>
    <xdr:to>
      <xdr:col>6</xdr:col>
      <xdr:colOff>821530</xdr:colOff>
      <xdr:row>279</xdr:row>
      <xdr:rowOff>35718</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631</xdr:row>
      <xdr:rowOff>0</xdr:rowOff>
    </xdr:from>
    <xdr:to>
      <xdr:col>6</xdr:col>
      <xdr:colOff>821531</xdr:colOff>
      <xdr:row>651</xdr:row>
      <xdr:rowOff>35717</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507</xdr:row>
      <xdr:rowOff>0</xdr:rowOff>
    </xdr:from>
    <xdr:to>
      <xdr:col>6</xdr:col>
      <xdr:colOff>773905</xdr:colOff>
      <xdr:row>527</xdr:row>
      <xdr:rowOff>35717</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xdr:colOff>
      <xdr:row>1</xdr:row>
      <xdr:rowOff>1</xdr:rowOff>
    </xdr:from>
    <xdr:to>
      <xdr:col>15</xdr:col>
      <xdr:colOff>2</xdr:colOff>
      <xdr:row>2</xdr:row>
      <xdr:rowOff>1</xdr:rowOff>
    </xdr:to>
    <xdr:sp macro="" textlink="">
      <xdr:nvSpPr>
        <xdr:cNvPr id="6" name="Accolade fermante 5"/>
        <xdr:cNvSpPr/>
      </xdr:nvSpPr>
      <xdr:spPr>
        <a:xfrm rot="16200000" flipH="1">
          <a:off x="12340830" y="-1482327"/>
          <a:ext cx="178593" cy="3667126"/>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15</xdr:col>
      <xdr:colOff>0</xdr:colOff>
      <xdr:row>1</xdr:row>
      <xdr:rowOff>1</xdr:rowOff>
    </xdr:from>
    <xdr:to>
      <xdr:col>20</xdr:col>
      <xdr:colOff>2</xdr:colOff>
      <xdr:row>2</xdr:row>
      <xdr:rowOff>1</xdr:rowOff>
    </xdr:to>
    <xdr:sp macro="" textlink="">
      <xdr:nvSpPr>
        <xdr:cNvPr id="7" name="Accolade fermante 6"/>
        <xdr:cNvSpPr/>
      </xdr:nvSpPr>
      <xdr:spPr>
        <a:xfrm rot="16200000" flipH="1">
          <a:off x="16698517" y="-2172890"/>
          <a:ext cx="178593" cy="5048252"/>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20</xdr:col>
      <xdr:colOff>0</xdr:colOff>
      <xdr:row>1</xdr:row>
      <xdr:rowOff>0</xdr:rowOff>
    </xdr:from>
    <xdr:to>
      <xdr:col>24</xdr:col>
      <xdr:colOff>904877</xdr:colOff>
      <xdr:row>2</xdr:row>
      <xdr:rowOff>0</xdr:rowOff>
    </xdr:to>
    <xdr:sp macro="" textlink="">
      <xdr:nvSpPr>
        <xdr:cNvPr id="8" name="Accolade fermante 7"/>
        <xdr:cNvSpPr/>
      </xdr:nvSpPr>
      <xdr:spPr>
        <a:xfrm rot="16200000" flipH="1">
          <a:off x="21746767" y="-2172891"/>
          <a:ext cx="178593" cy="5048252"/>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xdr:col>
      <xdr:colOff>833436</xdr:colOff>
      <xdr:row>91</xdr:row>
      <xdr:rowOff>1</xdr:rowOff>
    </xdr:from>
    <xdr:to>
      <xdr:col>6</xdr:col>
      <xdr:colOff>0</xdr:colOff>
      <xdr:row>110</xdr:row>
      <xdr:rowOff>1</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317</xdr:row>
      <xdr:rowOff>-1</xdr:rowOff>
    </xdr:from>
    <xdr:to>
      <xdr:col>6</xdr:col>
      <xdr:colOff>1</xdr:colOff>
      <xdr:row>339</xdr:row>
      <xdr:rowOff>142874</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785812</xdr:colOff>
      <xdr:row>276</xdr:row>
      <xdr:rowOff>71437</xdr:rowOff>
    </xdr:from>
    <xdr:to>
      <xdr:col>9</xdr:col>
      <xdr:colOff>532428</xdr:colOff>
      <xdr:row>290</xdr:row>
      <xdr:rowOff>47315</xdr:rowOff>
    </xdr:to>
    <xdr:pic>
      <xdr:nvPicPr>
        <xdr:cNvPr id="11" name="Image 10"/>
        <xdr:cNvPicPr>
          <a:picLocks noChangeAspect="1"/>
        </xdr:cNvPicPr>
      </xdr:nvPicPr>
      <xdr:blipFill>
        <a:blip xmlns:r="http://schemas.openxmlformats.org/officeDocument/2006/relationships" r:embed="rId3"/>
        <a:stretch>
          <a:fillRect/>
        </a:stretch>
      </xdr:blipFill>
      <xdr:spPr>
        <a:xfrm>
          <a:off x="1619250" y="50101500"/>
          <a:ext cx="7771428" cy="24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1</xdr:row>
      <xdr:rowOff>0</xdr:rowOff>
    </xdr:from>
    <xdr:to>
      <xdr:col>14</xdr:col>
      <xdr:colOff>4762</xdr:colOff>
      <xdr:row>2</xdr:row>
      <xdr:rowOff>0</xdr:rowOff>
    </xdr:to>
    <xdr:sp macro="" textlink="">
      <xdr:nvSpPr>
        <xdr:cNvPr id="4" name="Accolade fermante 3"/>
        <xdr:cNvSpPr/>
      </xdr:nvSpPr>
      <xdr:spPr>
        <a:xfrm rot="16200000" flipH="1">
          <a:off x="8366522" y="-865584"/>
          <a:ext cx="178593" cy="2433637"/>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13</xdr:col>
      <xdr:colOff>809623</xdr:colOff>
      <xdr:row>1</xdr:row>
      <xdr:rowOff>0</xdr:rowOff>
    </xdr:from>
    <xdr:to>
      <xdr:col>18</xdr:col>
      <xdr:colOff>809623</xdr:colOff>
      <xdr:row>2</xdr:row>
      <xdr:rowOff>0</xdr:rowOff>
    </xdr:to>
    <xdr:sp macro="" textlink="">
      <xdr:nvSpPr>
        <xdr:cNvPr id="5" name="Accolade fermante 4"/>
        <xdr:cNvSpPr/>
      </xdr:nvSpPr>
      <xdr:spPr>
        <a:xfrm rot="5400000">
          <a:off x="11602639" y="-1672828"/>
          <a:ext cx="178593" cy="4048125"/>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2</xdr:col>
      <xdr:colOff>1</xdr:colOff>
      <xdr:row>170</xdr:row>
      <xdr:rowOff>1</xdr:rowOff>
    </xdr:from>
    <xdr:to>
      <xdr:col>6</xdr:col>
      <xdr:colOff>0</xdr:colOff>
      <xdr:row>190</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74</xdr:row>
      <xdr:rowOff>0</xdr:rowOff>
    </xdr:from>
    <xdr:to>
      <xdr:col>6</xdr:col>
      <xdr:colOff>0</xdr:colOff>
      <xdr:row>90</xdr:row>
      <xdr:rowOff>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275</xdr:row>
      <xdr:rowOff>179293</xdr:rowOff>
    </xdr:from>
    <xdr:to>
      <xdr:col>6</xdr:col>
      <xdr:colOff>0</xdr:colOff>
      <xdr:row>295</xdr:row>
      <xdr:rowOff>-1</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347</xdr:row>
      <xdr:rowOff>0</xdr:rowOff>
    </xdr:from>
    <xdr:to>
      <xdr:col>6</xdr:col>
      <xdr:colOff>0</xdr:colOff>
      <xdr:row>366</xdr:row>
      <xdr:rowOff>0</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440</xdr:row>
      <xdr:rowOff>0</xdr:rowOff>
    </xdr:from>
    <xdr:to>
      <xdr:col>6</xdr:col>
      <xdr:colOff>0</xdr:colOff>
      <xdr:row>459</xdr:row>
      <xdr:rowOff>0</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573</xdr:row>
      <xdr:rowOff>0</xdr:rowOff>
    </xdr:from>
    <xdr:to>
      <xdr:col>6</xdr:col>
      <xdr:colOff>0</xdr:colOff>
      <xdr:row>595</xdr:row>
      <xdr:rowOff>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hème Office">
  <a:themeElements>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I4CE">
    <a:dk1>
      <a:srgbClr val="404041"/>
    </a:dk1>
    <a:lt1>
      <a:sysClr val="window" lastClr="FFFFFF"/>
    </a:lt1>
    <a:dk2>
      <a:srgbClr val="0B4EA2"/>
    </a:dk2>
    <a:lt2>
      <a:srgbClr val="EEECE1"/>
    </a:lt2>
    <a:accent1>
      <a:srgbClr val="289CDB"/>
    </a:accent1>
    <a:accent2>
      <a:srgbClr val="C94450"/>
    </a:accent2>
    <a:accent3>
      <a:srgbClr val="ACC435"/>
    </a:accent3>
    <a:accent4>
      <a:srgbClr val="944E94"/>
    </a:accent4>
    <a:accent5>
      <a:srgbClr val="87C0C2"/>
    </a:accent5>
    <a:accent6>
      <a:srgbClr val="E09C35"/>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deme.fr/expertises/batiment/elements-contexte/politiques-vigueur/plan-renovation-energetique-lhabitat-preh"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ohesion-territoires.gouv.fr/IMG/pdf/Rapport_Auzannet_Grand_Paris_Express.pdf" TargetMode="External"/><Relationship Id="rId1" Type="http://schemas.openxmlformats.org/officeDocument/2006/relationships/hyperlink" Target="https://www.sncf-reseau.fr/fr/actualite/institutionnel/contrats-etat-sncf-une-visibilite-a-10-an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ademe.fr/actualisation-scenario-energie-climat-ademe-2035-2050" TargetMode="External"/><Relationship Id="rId2" Type="http://schemas.openxmlformats.org/officeDocument/2006/relationships/hyperlink" Target="http://reseaux-chaleur.cerema.fr/wp-content/uploads/02-_DGEC_-_Les_reseaux_de_chaleur_dans_le_Grenelle_de_l_environnement_cle0a9528.pdf" TargetMode="External"/><Relationship Id="rId1" Type="http://schemas.openxmlformats.org/officeDocument/2006/relationships/hyperlink" Target="https://www.ecologique-solidaire.gouv.fr/sites/default/files/Cadre%20de%20la%20mise%20en%20oeuvre%20de%20la%20PPE.pdf"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AF653"/>
  <sheetViews>
    <sheetView showGridLines="0" tabSelected="1" zoomScale="80" zoomScaleNormal="80" workbookViewId="0">
      <selection activeCell="H7" sqref="H7"/>
    </sheetView>
  </sheetViews>
  <sheetFormatPr baseColWidth="10" defaultRowHeight="14.25" x14ac:dyDescent="0.2"/>
  <cols>
    <col min="3" max="6" width="15.625" customWidth="1"/>
    <col min="7" max="7" width="11" style="3"/>
    <col min="8" max="11" width="11" customWidth="1"/>
    <col min="13" max="15" width="11" customWidth="1"/>
    <col min="17" max="19" width="11" customWidth="1"/>
  </cols>
  <sheetData>
    <row r="1" spans="1:32" ht="20.25" x14ac:dyDescent="0.3">
      <c r="A1" s="2"/>
      <c r="B1" s="2"/>
      <c r="C1" s="1" t="s">
        <v>632</v>
      </c>
      <c r="G1" s="6">
        <v>2010</v>
      </c>
      <c r="H1" s="6">
        <v>2011</v>
      </c>
      <c r="I1" s="6">
        <v>2012</v>
      </c>
      <c r="J1" s="6">
        <v>2013</v>
      </c>
      <c r="K1" s="6">
        <v>2014</v>
      </c>
      <c r="L1" s="92">
        <v>2015</v>
      </c>
      <c r="M1" s="6">
        <v>2016</v>
      </c>
      <c r="N1" s="6">
        <v>2017</v>
      </c>
      <c r="O1" s="6">
        <v>2018</v>
      </c>
      <c r="P1" s="6">
        <v>2019</v>
      </c>
      <c r="Q1" s="92">
        <v>2020</v>
      </c>
      <c r="R1" s="6">
        <v>2021</v>
      </c>
      <c r="S1" s="6">
        <v>2022</v>
      </c>
      <c r="T1" s="6">
        <v>2023</v>
      </c>
      <c r="U1" s="6">
        <v>2024</v>
      </c>
      <c r="V1" s="92">
        <v>2025</v>
      </c>
      <c r="W1" s="6">
        <v>2026</v>
      </c>
      <c r="X1" s="6">
        <v>2027</v>
      </c>
      <c r="Y1" s="6">
        <v>2028</v>
      </c>
      <c r="Z1" s="6">
        <v>2029</v>
      </c>
      <c r="AA1" s="92">
        <v>2030</v>
      </c>
      <c r="AB1" s="6">
        <v>2031</v>
      </c>
      <c r="AC1" s="6">
        <v>2032</v>
      </c>
      <c r="AD1" s="6">
        <v>2033</v>
      </c>
      <c r="AE1" s="6">
        <v>2034</v>
      </c>
      <c r="AF1" s="92">
        <v>2035</v>
      </c>
    </row>
    <row r="2" spans="1:32" x14ac:dyDescent="0.2">
      <c r="L2" s="3"/>
      <c r="M2" s="3"/>
      <c r="N2" s="3"/>
      <c r="O2" s="3"/>
      <c r="P2" s="3"/>
      <c r="Q2" s="3"/>
      <c r="R2" s="3"/>
      <c r="S2" s="3"/>
      <c r="T2" s="3"/>
      <c r="U2" s="3"/>
      <c r="V2" s="3"/>
      <c r="W2" s="3"/>
      <c r="X2" s="3"/>
      <c r="Y2" s="3"/>
    </row>
    <row r="3" spans="1:32" x14ac:dyDescent="0.2">
      <c r="C3" s="17" t="s">
        <v>76</v>
      </c>
      <c r="L3" s="3"/>
      <c r="M3" s="3"/>
      <c r="N3" s="3"/>
      <c r="O3" s="3"/>
      <c r="P3" s="3"/>
      <c r="Q3" s="3"/>
      <c r="R3" s="3"/>
      <c r="S3" s="3"/>
      <c r="T3" s="3"/>
      <c r="U3" s="3"/>
      <c r="V3" s="3"/>
      <c r="W3" s="3"/>
      <c r="X3" s="3"/>
      <c r="Y3" s="3"/>
    </row>
    <row r="4" spans="1:32" s="3" customFormat="1" x14ac:dyDescent="0.2">
      <c r="C4" s="86" t="s">
        <v>77</v>
      </c>
      <c r="L4" s="248" t="s">
        <v>222</v>
      </c>
      <c r="M4" s="248"/>
      <c r="N4" s="248"/>
      <c r="O4" s="248"/>
      <c r="P4" s="248" t="s">
        <v>223</v>
      </c>
      <c r="Q4" s="248"/>
      <c r="R4" s="248"/>
      <c r="S4" s="248"/>
      <c r="T4" s="248"/>
      <c r="U4" s="248" t="s">
        <v>224</v>
      </c>
      <c r="V4" s="248"/>
      <c r="W4" s="248"/>
      <c r="X4" s="248"/>
      <c r="Y4" s="248"/>
    </row>
    <row r="5" spans="1:32" s="3" customFormat="1" x14ac:dyDescent="0.2"/>
    <row r="6" spans="1:32" s="3" customFormat="1" ht="18" x14ac:dyDescent="0.25">
      <c r="C6" s="21"/>
    </row>
    <row r="7" spans="1:32" s="3" customFormat="1" ht="20.25" x14ac:dyDescent="0.3">
      <c r="C7" s="5" t="s">
        <v>4</v>
      </c>
    </row>
    <row r="8" spans="1:32" s="3" customFormat="1" x14ac:dyDescent="0.2"/>
    <row r="9" spans="1:32" s="3" customFormat="1" ht="18" x14ac:dyDescent="0.25">
      <c r="C9" s="21" t="s">
        <v>11</v>
      </c>
    </row>
    <row r="11" spans="1:32" s="3" customFormat="1" x14ac:dyDescent="0.2">
      <c r="C11" s="17" t="s">
        <v>349</v>
      </c>
    </row>
    <row r="12" spans="1:32" s="3" customFormat="1" x14ac:dyDescent="0.2"/>
    <row r="13" spans="1:32" s="3" customFormat="1" ht="14.25" customHeight="1" x14ac:dyDescent="0.25">
      <c r="C13" s="25" t="s">
        <v>341</v>
      </c>
      <c r="D13" s="8"/>
      <c r="E13" s="18"/>
      <c r="F13" s="18"/>
      <c r="G13" s="91"/>
      <c r="H13" s="91"/>
      <c r="I13" s="91"/>
      <c r="J13" s="91"/>
      <c r="K13" s="74"/>
      <c r="L13" s="74"/>
      <c r="M13" s="74"/>
      <c r="N13" s="74"/>
      <c r="O13" s="74"/>
      <c r="P13" s="104"/>
      <c r="Q13" s="74"/>
      <c r="R13" s="74"/>
      <c r="S13" s="74"/>
      <c r="T13" s="74"/>
      <c r="U13" s="104"/>
      <c r="V13" s="74"/>
      <c r="W13" s="74"/>
      <c r="X13" s="74"/>
      <c r="Y13" s="74"/>
      <c r="Z13" s="104"/>
    </row>
    <row r="14" spans="1:32" s="3" customFormat="1" ht="18" customHeight="1" x14ac:dyDescent="0.2">
      <c r="C14" s="12"/>
      <c r="D14" s="13"/>
      <c r="E14" s="13" t="s">
        <v>1</v>
      </c>
      <c r="F14" s="13" t="s">
        <v>2</v>
      </c>
      <c r="G14" s="11">
        <f>G$1</f>
        <v>2010</v>
      </c>
      <c r="H14" s="11">
        <f t="shared" ref="H14:AF14" si="0">H$1</f>
        <v>2011</v>
      </c>
      <c r="I14" s="11">
        <f t="shared" si="0"/>
        <v>2012</v>
      </c>
      <c r="J14" s="11">
        <f t="shared" si="0"/>
        <v>2013</v>
      </c>
      <c r="K14" s="11">
        <f t="shared" si="0"/>
        <v>2014</v>
      </c>
      <c r="L14" s="11">
        <f t="shared" si="0"/>
        <v>2015</v>
      </c>
      <c r="M14" s="11">
        <f t="shared" si="0"/>
        <v>2016</v>
      </c>
      <c r="N14" s="11">
        <f t="shared" si="0"/>
        <v>2017</v>
      </c>
      <c r="O14" s="11">
        <f t="shared" si="0"/>
        <v>2018</v>
      </c>
      <c r="P14" s="11">
        <f t="shared" si="0"/>
        <v>2019</v>
      </c>
      <c r="Q14" s="11">
        <f t="shared" si="0"/>
        <v>2020</v>
      </c>
      <c r="R14" s="11">
        <f t="shared" si="0"/>
        <v>2021</v>
      </c>
      <c r="S14" s="11">
        <f t="shared" si="0"/>
        <v>2022</v>
      </c>
      <c r="T14" s="11">
        <f t="shared" si="0"/>
        <v>2023</v>
      </c>
      <c r="U14" s="11">
        <f t="shared" si="0"/>
        <v>2024</v>
      </c>
      <c r="V14" s="11">
        <f t="shared" si="0"/>
        <v>2025</v>
      </c>
      <c r="W14" s="11">
        <f t="shared" si="0"/>
        <v>2026</v>
      </c>
      <c r="X14" s="11">
        <f t="shared" si="0"/>
        <v>2027</v>
      </c>
      <c r="Y14" s="11">
        <f t="shared" si="0"/>
        <v>2028</v>
      </c>
      <c r="Z14" s="11">
        <f t="shared" si="0"/>
        <v>2029</v>
      </c>
      <c r="AA14" s="11">
        <f t="shared" si="0"/>
        <v>2030</v>
      </c>
      <c r="AB14" s="11">
        <f t="shared" si="0"/>
        <v>2031</v>
      </c>
      <c r="AC14" s="11">
        <f t="shared" si="0"/>
        <v>2032</v>
      </c>
      <c r="AD14" s="11">
        <f t="shared" si="0"/>
        <v>2033</v>
      </c>
      <c r="AE14" s="11">
        <f t="shared" si="0"/>
        <v>2034</v>
      </c>
      <c r="AF14" s="11">
        <f t="shared" si="0"/>
        <v>2035</v>
      </c>
    </row>
    <row r="15" spans="1:32" s="3" customFormat="1" ht="18" customHeight="1" x14ac:dyDescent="0.2">
      <c r="C15" s="15" t="s">
        <v>18</v>
      </c>
      <c r="D15" s="8"/>
      <c r="E15" s="8"/>
      <c r="F15" s="8"/>
      <c r="G15" s="49"/>
      <c r="H15" s="49"/>
      <c r="I15" s="49"/>
      <c r="J15" s="49"/>
      <c r="K15" s="49"/>
      <c r="L15" s="105"/>
      <c r="M15" s="105"/>
      <c r="N15" s="105"/>
      <c r="O15" s="105"/>
      <c r="P15" s="105"/>
      <c r="Q15" s="105"/>
      <c r="R15" s="49"/>
      <c r="S15" s="49"/>
      <c r="T15" s="49"/>
      <c r="U15" s="49"/>
      <c r="V15" s="49"/>
      <c r="W15" s="49"/>
      <c r="X15" s="49"/>
      <c r="Y15" s="49"/>
      <c r="Z15" s="49"/>
      <c r="AA15" s="49"/>
      <c r="AB15" s="49"/>
      <c r="AC15" s="49"/>
      <c r="AD15" s="49"/>
      <c r="AE15" s="49"/>
      <c r="AF15" s="49"/>
    </row>
    <row r="16" spans="1:32" s="3" customFormat="1" ht="18" customHeight="1" x14ac:dyDescent="0.2">
      <c r="C16" s="82" t="s">
        <v>6</v>
      </c>
      <c r="D16" s="8"/>
      <c r="E16" s="18" t="s">
        <v>232</v>
      </c>
      <c r="F16" s="8" t="s">
        <v>9</v>
      </c>
      <c r="G16" s="20"/>
      <c r="H16" s="20"/>
      <c r="I16" s="20"/>
      <c r="J16" s="20"/>
      <c r="K16" s="23"/>
      <c r="L16" s="84">
        <v>200</v>
      </c>
      <c r="M16" s="84">
        <v>200</v>
      </c>
      <c r="N16" s="84">
        <f>500-196</f>
        <v>304</v>
      </c>
      <c r="O16" s="84">
        <f t="shared" ref="O16:R17" si="1">500-196</f>
        <v>304</v>
      </c>
      <c r="P16" s="84">
        <f t="shared" si="1"/>
        <v>304</v>
      </c>
      <c r="Q16" s="84">
        <f t="shared" si="1"/>
        <v>304</v>
      </c>
      <c r="R16" s="23"/>
      <c r="S16" s="23"/>
      <c r="T16" s="23"/>
      <c r="U16" s="23"/>
      <c r="V16" s="23"/>
      <c r="W16" s="23"/>
      <c r="X16" s="23"/>
      <c r="Y16" s="23"/>
      <c r="Z16" s="23"/>
      <c r="AA16" s="23"/>
      <c r="AB16" s="23"/>
      <c r="AC16" s="23"/>
      <c r="AD16" s="23"/>
      <c r="AE16" s="23"/>
      <c r="AF16" s="23"/>
    </row>
    <row r="17" spans="3:32" s="3" customFormat="1" ht="18" customHeight="1" x14ac:dyDescent="0.2">
      <c r="C17" s="82" t="s">
        <v>13</v>
      </c>
      <c r="D17" s="8"/>
      <c r="E17" s="18" t="s">
        <v>8</v>
      </c>
      <c r="F17" s="18" t="s">
        <v>8</v>
      </c>
      <c r="G17" s="20"/>
      <c r="H17" s="20"/>
      <c r="I17" s="20"/>
      <c r="J17" s="20"/>
      <c r="K17" s="23"/>
      <c r="L17" s="23"/>
      <c r="M17" s="23"/>
      <c r="N17" s="23"/>
      <c r="O17" s="23"/>
      <c r="P17" s="23"/>
      <c r="Q17" s="23"/>
      <c r="R17" s="84">
        <f t="shared" si="1"/>
        <v>304</v>
      </c>
      <c r="S17" s="84">
        <v>200</v>
      </c>
      <c r="T17" s="84">
        <v>200</v>
      </c>
      <c r="U17" s="84">
        <v>200</v>
      </c>
      <c r="V17" s="84">
        <v>200</v>
      </c>
      <c r="W17" s="84">
        <v>200</v>
      </c>
      <c r="X17" s="84">
        <v>200</v>
      </c>
      <c r="Y17" s="84">
        <v>200</v>
      </c>
      <c r="Z17" s="84">
        <v>200</v>
      </c>
      <c r="AA17" s="84">
        <v>200</v>
      </c>
      <c r="AB17" s="84">
        <v>200</v>
      </c>
      <c r="AC17" s="84">
        <v>200</v>
      </c>
      <c r="AD17" s="84">
        <v>200</v>
      </c>
      <c r="AE17" s="84">
        <v>200</v>
      </c>
      <c r="AF17" s="84">
        <v>200</v>
      </c>
    </row>
    <row r="18" spans="3:32" s="3" customFormat="1" ht="18" customHeight="1" x14ac:dyDescent="0.2">
      <c r="C18" s="114" t="s">
        <v>19</v>
      </c>
      <c r="D18" s="8"/>
      <c r="E18" s="8"/>
      <c r="F18" s="8"/>
      <c r="G18" s="20"/>
      <c r="H18" s="20"/>
      <c r="I18" s="20"/>
      <c r="J18" s="20"/>
      <c r="K18" s="23"/>
      <c r="L18" s="23"/>
      <c r="M18" s="23"/>
      <c r="N18" s="23"/>
      <c r="O18" s="23"/>
      <c r="P18" s="23"/>
      <c r="Q18" s="23"/>
      <c r="R18" s="23"/>
      <c r="S18" s="23"/>
      <c r="T18" s="23"/>
      <c r="U18" s="23"/>
      <c r="V18" s="23"/>
      <c r="W18" s="23"/>
      <c r="X18" s="23"/>
      <c r="Y18" s="23"/>
      <c r="Z18" s="23"/>
      <c r="AA18" s="23"/>
      <c r="AB18" s="23"/>
      <c r="AC18" s="23"/>
      <c r="AD18" s="23"/>
      <c r="AE18" s="23"/>
      <c r="AF18" s="23"/>
    </row>
    <row r="19" spans="3:32" s="3" customFormat="1" ht="18" customHeight="1" x14ac:dyDescent="0.2">
      <c r="C19" s="82" t="s">
        <v>6</v>
      </c>
      <c r="D19" s="8"/>
      <c r="E19" s="8" t="s">
        <v>232</v>
      </c>
      <c r="F19" s="8" t="s">
        <v>9</v>
      </c>
      <c r="G19" s="20"/>
      <c r="H19" s="20"/>
      <c r="I19" s="20"/>
      <c r="J19" s="20"/>
      <c r="K19" s="23"/>
      <c r="L19" s="84">
        <v>130</v>
      </c>
      <c r="M19" s="84">
        <v>130</v>
      </c>
      <c r="N19" s="84">
        <v>196</v>
      </c>
      <c r="O19" s="84">
        <v>196</v>
      </c>
      <c r="P19" s="84">
        <v>196</v>
      </c>
      <c r="Q19" s="84">
        <v>196</v>
      </c>
      <c r="R19" s="23"/>
      <c r="S19" s="23"/>
      <c r="T19" s="23"/>
      <c r="U19" s="23"/>
      <c r="V19" s="23"/>
      <c r="W19" s="23"/>
      <c r="X19" s="23"/>
      <c r="Y19" s="23"/>
      <c r="Z19" s="23"/>
      <c r="AA19" s="23"/>
      <c r="AB19" s="23"/>
      <c r="AC19" s="23"/>
      <c r="AD19" s="23"/>
      <c r="AE19" s="23"/>
      <c r="AF19" s="23"/>
    </row>
    <row r="20" spans="3:32" s="3" customFormat="1" ht="18" customHeight="1" x14ac:dyDescent="0.2">
      <c r="C20" s="83" t="s">
        <v>13</v>
      </c>
      <c r="D20" s="62"/>
      <c r="E20" s="60" t="s">
        <v>8</v>
      </c>
      <c r="F20" s="60" t="s">
        <v>8</v>
      </c>
      <c r="G20" s="81"/>
      <c r="H20" s="81"/>
      <c r="I20" s="81"/>
      <c r="J20" s="81"/>
      <c r="K20" s="44"/>
      <c r="L20" s="44"/>
      <c r="M20" s="44"/>
      <c r="N20" s="44"/>
      <c r="O20" s="44"/>
      <c r="P20" s="44"/>
      <c r="Q20" s="44"/>
      <c r="R20" s="85">
        <v>196</v>
      </c>
      <c r="S20" s="85">
        <v>130</v>
      </c>
      <c r="T20" s="85">
        <v>130</v>
      </c>
      <c r="U20" s="85">
        <v>130</v>
      </c>
      <c r="V20" s="85">
        <v>130</v>
      </c>
      <c r="W20" s="85">
        <v>130</v>
      </c>
      <c r="X20" s="85">
        <v>130</v>
      </c>
      <c r="Y20" s="85">
        <v>130</v>
      </c>
      <c r="Z20" s="85">
        <v>130</v>
      </c>
      <c r="AA20" s="85">
        <v>130</v>
      </c>
      <c r="AB20" s="85">
        <v>130</v>
      </c>
      <c r="AC20" s="85">
        <v>130</v>
      </c>
      <c r="AD20" s="85">
        <v>130</v>
      </c>
      <c r="AE20" s="85">
        <v>130</v>
      </c>
      <c r="AF20" s="85">
        <v>130</v>
      </c>
    </row>
    <row r="21" spans="3:32" s="3" customFormat="1" ht="18" customHeight="1" x14ac:dyDescent="0.2">
      <c r="C21" s="114" t="s">
        <v>37</v>
      </c>
      <c r="D21" s="8"/>
      <c r="E21" s="8"/>
      <c r="F21" s="8"/>
      <c r="G21" s="20"/>
      <c r="H21" s="20"/>
      <c r="I21" s="20"/>
      <c r="J21" s="20"/>
      <c r="K21" s="23"/>
      <c r="L21" s="23">
        <f>SUM(L22:L23)</f>
        <v>330</v>
      </c>
      <c r="M21" s="23">
        <f t="shared" ref="M21:AF21" si="2">SUM(M22:M23)</f>
        <v>330</v>
      </c>
      <c r="N21" s="23">
        <f t="shared" si="2"/>
        <v>500</v>
      </c>
      <c r="O21" s="23">
        <f t="shared" si="2"/>
        <v>500</v>
      </c>
      <c r="P21" s="23">
        <f t="shared" si="2"/>
        <v>500</v>
      </c>
      <c r="Q21" s="23">
        <f t="shared" si="2"/>
        <v>500</v>
      </c>
      <c r="R21" s="23">
        <f t="shared" si="2"/>
        <v>500</v>
      </c>
      <c r="S21" s="23">
        <f t="shared" si="2"/>
        <v>330</v>
      </c>
      <c r="T21" s="23">
        <f t="shared" si="2"/>
        <v>330</v>
      </c>
      <c r="U21" s="23">
        <f t="shared" si="2"/>
        <v>330</v>
      </c>
      <c r="V21" s="23">
        <f t="shared" si="2"/>
        <v>330</v>
      </c>
      <c r="W21" s="23">
        <f t="shared" si="2"/>
        <v>330</v>
      </c>
      <c r="X21" s="23">
        <f t="shared" si="2"/>
        <v>330</v>
      </c>
      <c r="Y21" s="23">
        <f t="shared" si="2"/>
        <v>330</v>
      </c>
      <c r="Z21" s="23">
        <f t="shared" si="2"/>
        <v>330</v>
      </c>
      <c r="AA21" s="23">
        <f t="shared" si="2"/>
        <v>330</v>
      </c>
      <c r="AB21" s="23">
        <f t="shared" si="2"/>
        <v>330</v>
      </c>
      <c r="AC21" s="23">
        <f t="shared" si="2"/>
        <v>330</v>
      </c>
      <c r="AD21" s="23">
        <f t="shared" si="2"/>
        <v>330</v>
      </c>
      <c r="AE21" s="23">
        <f t="shared" si="2"/>
        <v>330</v>
      </c>
      <c r="AF21" s="23">
        <f t="shared" si="2"/>
        <v>330</v>
      </c>
    </row>
    <row r="22" spans="3:32" s="3" customFormat="1" ht="18" customHeight="1" x14ac:dyDescent="0.2">
      <c r="C22" s="82" t="s">
        <v>6</v>
      </c>
      <c r="D22" s="8"/>
      <c r="E22" s="8" t="s">
        <v>232</v>
      </c>
      <c r="F22" s="8"/>
      <c r="G22" s="20"/>
      <c r="H22" s="20"/>
      <c r="I22" s="20"/>
      <c r="J22" s="20"/>
      <c r="K22" s="23"/>
      <c r="L22" s="23">
        <f>L16+L19</f>
        <v>330</v>
      </c>
      <c r="M22" s="23">
        <f t="shared" ref="M22:AF22" si="3">M16+M19</f>
        <v>330</v>
      </c>
      <c r="N22" s="23">
        <f t="shared" si="3"/>
        <v>500</v>
      </c>
      <c r="O22" s="23">
        <f t="shared" si="3"/>
        <v>500</v>
      </c>
      <c r="P22" s="23">
        <f t="shared" si="3"/>
        <v>500</v>
      </c>
      <c r="Q22" s="23">
        <f t="shared" si="3"/>
        <v>500</v>
      </c>
      <c r="R22" s="23">
        <f t="shared" si="3"/>
        <v>0</v>
      </c>
      <c r="S22" s="23">
        <f t="shared" si="3"/>
        <v>0</v>
      </c>
      <c r="T22" s="23">
        <f t="shared" si="3"/>
        <v>0</v>
      </c>
      <c r="U22" s="23">
        <f t="shared" si="3"/>
        <v>0</v>
      </c>
      <c r="V22" s="23">
        <f t="shared" si="3"/>
        <v>0</v>
      </c>
      <c r="W22" s="23">
        <f t="shared" si="3"/>
        <v>0</v>
      </c>
      <c r="X22" s="23">
        <f t="shared" si="3"/>
        <v>0</v>
      </c>
      <c r="Y22" s="23">
        <f t="shared" si="3"/>
        <v>0</v>
      </c>
      <c r="Z22" s="23">
        <f t="shared" si="3"/>
        <v>0</v>
      </c>
      <c r="AA22" s="23">
        <f t="shared" si="3"/>
        <v>0</v>
      </c>
      <c r="AB22" s="23">
        <f t="shared" si="3"/>
        <v>0</v>
      </c>
      <c r="AC22" s="23">
        <f t="shared" si="3"/>
        <v>0</v>
      </c>
      <c r="AD22" s="23">
        <f t="shared" si="3"/>
        <v>0</v>
      </c>
      <c r="AE22" s="23">
        <f t="shared" si="3"/>
        <v>0</v>
      </c>
      <c r="AF22" s="23">
        <f t="shared" si="3"/>
        <v>0</v>
      </c>
    </row>
    <row r="23" spans="3:32" s="3" customFormat="1" ht="18" customHeight="1" x14ac:dyDescent="0.2">
      <c r="C23" s="83" t="s">
        <v>13</v>
      </c>
      <c r="D23" s="62"/>
      <c r="E23" s="60" t="s">
        <v>8</v>
      </c>
      <c r="F23" s="62"/>
      <c r="G23" s="81"/>
      <c r="H23" s="81"/>
      <c r="I23" s="81"/>
      <c r="J23" s="81"/>
      <c r="K23" s="44"/>
      <c r="L23" s="44">
        <f t="shared" ref="L23:Q23" si="4">L17+L20</f>
        <v>0</v>
      </c>
      <c r="M23" s="44">
        <f t="shared" si="4"/>
        <v>0</v>
      </c>
      <c r="N23" s="44">
        <f t="shared" si="4"/>
        <v>0</v>
      </c>
      <c r="O23" s="44">
        <f t="shared" si="4"/>
        <v>0</v>
      </c>
      <c r="P23" s="44">
        <f t="shared" si="4"/>
        <v>0</v>
      </c>
      <c r="Q23" s="44">
        <f t="shared" si="4"/>
        <v>0</v>
      </c>
      <c r="R23" s="44">
        <f>R17+R20</f>
        <v>500</v>
      </c>
      <c r="S23" s="44">
        <f t="shared" ref="S23:AF23" si="5">S17+S20</f>
        <v>330</v>
      </c>
      <c r="T23" s="44">
        <f t="shared" si="5"/>
        <v>330</v>
      </c>
      <c r="U23" s="44">
        <f t="shared" si="5"/>
        <v>330</v>
      </c>
      <c r="V23" s="44">
        <f t="shared" si="5"/>
        <v>330</v>
      </c>
      <c r="W23" s="44">
        <f t="shared" si="5"/>
        <v>330</v>
      </c>
      <c r="X23" s="44">
        <f t="shared" si="5"/>
        <v>330</v>
      </c>
      <c r="Y23" s="44">
        <f t="shared" si="5"/>
        <v>330</v>
      </c>
      <c r="Z23" s="44">
        <f t="shared" si="5"/>
        <v>330</v>
      </c>
      <c r="AA23" s="44">
        <f t="shared" si="5"/>
        <v>330</v>
      </c>
      <c r="AB23" s="44">
        <f t="shared" si="5"/>
        <v>330</v>
      </c>
      <c r="AC23" s="44">
        <f t="shared" si="5"/>
        <v>330</v>
      </c>
      <c r="AD23" s="44">
        <f t="shared" si="5"/>
        <v>330</v>
      </c>
      <c r="AE23" s="44">
        <f t="shared" si="5"/>
        <v>330</v>
      </c>
      <c r="AF23" s="44">
        <f t="shared" si="5"/>
        <v>330</v>
      </c>
    </row>
    <row r="24" spans="3:32" s="3" customFormat="1" x14ac:dyDescent="0.2">
      <c r="C24" s="32"/>
      <c r="D24" s="32"/>
      <c r="E24" s="32"/>
      <c r="F24" s="32"/>
      <c r="G24" s="35"/>
      <c r="H24" s="35"/>
      <c r="I24" s="35"/>
      <c r="J24" s="35"/>
      <c r="K24" s="35"/>
      <c r="L24" s="36"/>
      <c r="M24" s="35"/>
      <c r="N24" s="35"/>
      <c r="O24" s="35"/>
      <c r="P24" s="35"/>
      <c r="Q24" s="35"/>
      <c r="R24" s="35"/>
      <c r="S24" s="35"/>
      <c r="T24" s="35"/>
      <c r="U24" s="35"/>
      <c r="V24" s="35"/>
      <c r="W24" s="35"/>
      <c r="X24" s="35"/>
      <c r="Y24" s="35"/>
      <c r="Z24" s="35"/>
      <c r="AA24" s="35"/>
      <c r="AB24" s="35"/>
      <c r="AC24" s="35"/>
      <c r="AD24" s="35"/>
      <c r="AE24" s="35"/>
      <c r="AF24" s="35"/>
    </row>
    <row r="25" spans="3:32" s="3" customFormat="1" x14ac:dyDescent="0.2">
      <c r="C25" s="53" t="s">
        <v>9</v>
      </c>
      <c r="D25" s="54" t="s">
        <v>342</v>
      </c>
      <c r="E25" s="32"/>
      <c r="F25" s="32"/>
      <c r="G25" s="35"/>
      <c r="H25" s="35"/>
      <c r="I25" s="35"/>
      <c r="J25" s="35"/>
      <c r="K25" s="35"/>
      <c r="L25" s="36"/>
      <c r="M25" s="35"/>
      <c r="N25" s="35"/>
      <c r="O25" s="35"/>
      <c r="P25" s="35"/>
      <c r="Q25" s="35"/>
      <c r="R25" s="35"/>
      <c r="S25" s="35"/>
      <c r="T25" s="35"/>
      <c r="U25" s="35"/>
      <c r="V25" s="35"/>
      <c r="W25" s="35"/>
      <c r="X25" s="35"/>
      <c r="Y25" s="35"/>
      <c r="Z25" s="35"/>
      <c r="AA25" s="35"/>
      <c r="AB25" s="35"/>
      <c r="AC25" s="35"/>
      <c r="AD25" s="35"/>
      <c r="AE25" s="35"/>
      <c r="AF25" s="35"/>
    </row>
    <row r="26" spans="3:32" s="3" customFormat="1" x14ac:dyDescent="0.2">
      <c r="C26" s="32"/>
      <c r="D26" s="54" t="s">
        <v>38</v>
      </c>
      <c r="E26" s="32"/>
      <c r="F26" s="32"/>
      <c r="G26" s="35"/>
      <c r="H26" s="35"/>
      <c r="I26" s="35"/>
      <c r="J26" s="35"/>
      <c r="K26" s="35"/>
      <c r="L26" s="36"/>
      <c r="M26" s="35"/>
      <c r="N26" s="35"/>
      <c r="O26" s="35"/>
      <c r="P26" s="35"/>
      <c r="Q26" s="35"/>
      <c r="R26" s="35"/>
      <c r="S26" s="35"/>
      <c r="T26" s="35"/>
      <c r="U26" s="35"/>
      <c r="V26" s="35"/>
      <c r="W26" s="35"/>
      <c r="X26" s="35"/>
      <c r="Y26" s="35"/>
      <c r="Z26" s="35"/>
      <c r="AA26" s="35"/>
      <c r="AB26" s="35"/>
      <c r="AC26" s="35"/>
      <c r="AD26" s="35"/>
      <c r="AE26" s="35"/>
      <c r="AF26" s="35"/>
    </row>
    <row r="27" spans="3:32" s="3" customFormat="1" x14ac:dyDescent="0.2"/>
    <row r="28" spans="3:32" s="3" customFormat="1" x14ac:dyDescent="0.2"/>
    <row r="29" spans="3:32" ht="15" x14ac:dyDescent="0.25">
      <c r="C29" s="25" t="s">
        <v>343</v>
      </c>
      <c r="D29" s="4"/>
      <c r="E29" s="4"/>
      <c r="F29" s="4"/>
      <c r="G29" s="4"/>
      <c r="H29" s="4"/>
      <c r="I29" s="4"/>
      <c r="J29" s="4"/>
      <c r="K29" s="4"/>
      <c r="L29" s="4"/>
      <c r="M29" s="4"/>
      <c r="N29" s="4"/>
    </row>
    <row r="30" spans="3:32" ht="18" customHeight="1" x14ac:dyDescent="0.2">
      <c r="C30" s="12"/>
      <c r="D30" s="13"/>
      <c r="E30" s="13" t="s">
        <v>1</v>
      </c>
      <c r="F30" s="13" t="s">
        <v>2</v>
      </c>
      <c r="G30" s="11">
        <f>G$1</f>
        <v>2010</v>
      </c>
      <c r="H30" s="11">
        <f>H$1</f>
        <v>2011</v>
      </c>
      <c r="I30" s="11">
        <f t="shared" ref="I30:AE30" si="6">I$1</f>
        <v>2012</v>
      </c>
      <c r="J30" s="11">
        <f t="shared" si="6"/>
        <v>2013</v>
      </c>
      <c r="K30" s="11">
        <f t="shared" si="6"/>
        <v>2014</v>
      </c>
      <c r="L30" s="11">
        <f t="shared" si="6"/>
        <v>2015</v>
      </c>
      <c r="M30" s="11">
        <f t="shared" si="6"/>
        <v>2016</v>
      </c>
      <c r="N30" s="11">
        <f t="shared" si="6"/>
        <v>2017</v>
      </c>
      <c r="O30" s="11">
        <f t="shared" si="6"/>
        <v>2018</v>
      </c>
      <c r="P30" s="11">
        <f t="shared" si="6"/>
        <v>2019</v>
      </c>
      <c r="Q30" s="11">
        <f t="shared" si="6"/>
        <v>2020</v>
      </c>
      <c r="R30" s="11">
        <f t="shared" si="6"/>
        <v>2021</v>
      </c>
      <c r="S30" s="11">
        <f t="shared" si="6"/>
        <v>2022</v>
      </c>
      <c r="T30" s="11">
        <f t="shared" si="6"/>
        <v>2023</v>
      </c>
      <c r="U30" s="11">
        <f t="shared" si="6"/>
        <v>2024</v>
      </c>
      <c r="V30" s="11">
        <f t="shared" si="6"/>
        <v>2025</v>
      </c>
      <c r="W30" s="11">
        <f t="shared" si="6"/>
        <v>2026</v>
      </c>
      <c r="X30" s="11">
        <f t="shared" si="6"/>
        <v>2027</v>
      </c>
      <c r="Y30" s="11">
        <f t="shared" si="6"/>
        <v>2028</v>
      </c>
      <c r="Z30" s="11">
        <f t="shared" si="6"/>
        <v>2029</v>
      </c>
      <c r="AA30" s="11">
        <f t="shared" ref="AA30" si="7">AA$1</f>
        <v>2030</v>
      </c>
      <c r="AB30" s="11">
        <f t="shared" si="6"/>
        <v>2031</v>
      </c>
      <c r="AC30" s="11">
        <f t="shared" si="6"/>
        <v>2032</v>
      </c>
      <c r="AD30" s="11">
        <f t="shared" si="6"/>
        <v>2033</v>
      </c>
      <c r="AE30" s="11">
        <f t="shared" si="6"/>
        <v>2034</v>
      </c>
      <c r="AF30" s="11">
        <f t="shared" ref="AF30" si="8">AF$1</f>
        <v>2035</v>
      </c>
    </row>
    <row r="31" spans="3:32" ht="18" customHeight="1" x14ac:dyDescent="0.2">
      <c r="C31" s="7" t="s">
        <v>344</v>
      </c>
      <c r="D31" s="8"/>
      <c r="E31" s="8"/>
      <c r="F31" s="8"/>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row>
    <row r="32" spans="3:32" s="3" customFormat="1" ht="18" customHeight="1" x14ac:dyDescent="0.2">
      <c r="C32" s="15" t="s">
        <v>5</v>
      </c>
      <c r="D32" s="8"/>
      <c r="E32" s="8" t="s">
        <v>7</v>
      </c>
      <c r="F32" s="8" t="s">
        <v>9</v>
      </c>
      <c r="G32" s="19">
        <v>0</v>
      </c>
      <c r="H32" s="20">
        <f>$G32+($I32-$G32)*(H$1-$G$1)/($I$1-$G$1)</f>
        <v>0.3</v>
      </c>
      <c r="I32" s="19">
        <v>0.6</v>
      </c>
      <c r="J32" s="20">
        <f>$I32+($L32-$I32)*(J$1-$I$1)/($L$1-$I$1)</f>
        <v>0.76666666666666672</v>
      </c>
      <c r="K32" s="20">
        <f>$I32+($L32-$I32)*(K$1-$I$1)/($L$1-$I$1)</f>
        <v>0.93333333333333335</v>
      </c>
      <c r="L32" s="19">
        <v>1.1000000000000001</v>
      </c>
      <c r="M32" s="24">
        <f t="shared" ref="M32:P33" si="9">$L32+($Q32-$L32)*(M$1-$L$1)/($Q$1-$L$1)</f>
        <v>1.1200000000000001</v>
      </c>
      <c r="N32" s="24">
        <f t="shared" si="9"/>
        <v>1.1400000000000001</v>
      </c>
      <c r="O32" s="24">
        <f t="shared" si="9"/>
        <v>1.1599999999999999</v>
      </c>
      <c r="P32" s="24">
        <f t="shared" si="9"/>
        <v>1.18</v>
      </c>
      <c r="Q32" s="19">
        <v>1.2</v>
      </c>
      <c r="R32" s="24">
        <f t="shared" ref="R32:U33" si="10">$Q32+($V32-$Q32)*(R$1-$Q$1)/($V$1-$Q$1)</f>
        <v>1.2</v>
      </c>
      <c r="S32" s="24">
        <f t="shared" si="10"/>
        <v>1.2</v>
      </c>
      <c r="T32" s="24">
        <f t="shared" si="10"/>
        <v>1.2</v>
      </c>
      <c r="U32" s="24">
        <f t="shared" si="10"/>
        <v>1.2</v>
      </c>
      <c r="V32" s="19">
        <v>1.2</v>
      </c>
      <c r="W32" s="24">
        <f t="shared" ref="W32:W33" si="11">$V32+($AA32-$V32)*(W$1-$V$1)/($AA$1-$V$1)</f>
        <v>1.2</v>
      </c>
      <c r="X32" s="24">
        <f t="shared" ref="X32:Z34" si="12">$V32+($AA32-$V32)*(X$1-$V$1)/($AA$1-$V$1)</f>
        <v>1.2</v>
      </c>
      <c r="Y32" s="24">
        <f t="shared" si="12"/>
        <v>1.2</v>
      </c>
      <c r="Z32" s="24">
        <f t="shared" si="12"/>
        <v>1.2</v>
      </c>
      <c r="AA32" s="19">
        <v>1.2</v>
      </c>
      <c r="AB32" s="24">
        <f t="shared" ref="AB32:AB33" si="13">$AA32+($AF32-$AA32)*(AB$1-$AA$1)/($AF$1-$AA$1)</f>
        <v>1.2</v>
      </c>
      <c r="AC32" s="24">
        <f t="shared" ref="AC32:AE34" si="14">$AA32+($AF32-$AA32)*(AC$1-$AA$1)/($AF$1-$AA$1)</f>
        <v>1.2</v>
      </c>
      <c r="AD32" s="24">
        <f t="shared" si="14"/>
        <v>1.2</v>
      </c>
      <c r="AE32" s="24">
        <f t="shared" si="14"/>
        <v>1.2</v>
      </c>
      <c r="AF32" s="19">
        <v>1.2</v>
      </c>
    </row>
    <row r="33" spans="3:32" ht="18" customHeight="1" x14ac:dyDescent="0.2">
      <c r="C33" s="15" t="s">
        <v>6</v>
      </c>
      <c r="D33" s="8"/>
      <c r="E33" s="18" t="s">
        <v>8</v>
      </c>
      <c r="F33" s="18" t="s">
        <v>8</v>
      </c>
      <c r="G33" s="19">
        <v>0</v>
      </c>
      <c r="H33" s="19">
        <v>0</v>
      </c>
      <c r="I33" s="19">
        <v>0</v>
      </c>
      <c r="J33" s="20">
        <f>$I33+($L33-$I33)*(J$1-$I$1)/($L$1-$I$1)</f>
        <v>0.23333333333333331</v>
      </c>
      <c r="K33" s="20">
        <f>$I33+($L33-$I33)*(K$1-$I$1)/($L$1-$I$1)</f>
        <v>0.46666666666666662</v>
      </c>
      <c r="L33" s="19">
        <v>0.7</v>
      </c>
      <c r="M33" s="24">
        <f t="shared" si="9"/>
        <v>1.1400000000000001</v>
      </c>
      <c r="N33" s="24">
        <f t="shared" si="9"/>
        <v>1.58</v>
      </c>
      <c r="O33" s="24">
        <f t="shared" si="9"/>
        <v>2.02</v>
      </c>
      <c r="P33" s="24">
        <f t="shared" si="9"/>
        <v>2.46</v>
      </c>
      <c r="Q33" s="19">
        <v>2.9</v>
      </c>
      <c r="R33" s="24">
        <f t="shared" si="10"/>
        <v>2.9</v>
      </c>
      <c r="S33" s="24">
        <f t="shared" si="10"/>
        <v>2.9</v>
      </c>
      <c r="T33" s="24">
        <f t="shared" si="10"/>
        <v>2.9</v>
      </c>
      <c r="U33" s="24">
        <f t="shared" si="10"/>
        <v>2.9</v>
      </c>
      <c r="V33" s="19">
        <v>2.9</v>
      </c>
      <c r="W33" s="24">
        <f t="shared" si="11"/>
        <v>2.9</v>
      </c>
      <c r="X33" s="24">
        <f t="shared" si="12"/>
        <v>2.9</v>
      </c>
      <c r="Y33" s="24">
        <f t="shared" si="12"/>
        <v>2.9</v>
      </c>
      <c r="Z33" s="24">
        <f t="shared" si="12"/>
        <v>2.9</v>
      </c>
      <c r="AA33" s="19">
        <v>2.9</v>
      </c>
      <c r="AB33" s="24">
        <f t="shared" si="13"/>
        <v>2.9</v>
      </c>
      <c r="AC33" s="24">
        <f t="shared" si="14"/>
        <v>2.9</v>
      </c>
      <c r="AD33" s="24">
        <f t="shared" si="14"/>
        <v>2.9</v>
      </c>
      <c r="AE33" s="24">
        <f t="shared" si="14"/>
        <v>2.9</v>
      </c>
      <c r="AF33" s="19">
        <v>2.9</v>
      </c>
    </row>
    <row r="34" spans="3:32" ht="18" customHeight="1" x14ac:dyDescent="0.2">
      <c r="C34" s="15" t="s">
        <v>13</v>
      </c>
      <c r="D34" s="8"/>
      <c r="E34" s="18" t="s">
        <v>8</v>
      </c>
      <c r="F34" s="18" t="s">
        <v>8</v>
      </c>
      <c r="G34" s="19">
        <v>0</v>
      </c>
      <c r="H34" s="19">
        <v>0</v>
      </c>
      <c r="I34" s="19">
        <v>0</v>
      </c>
      <c r="J34" s="19">
        <v>0</v>
      </c>
      <c r="K34" s="19">
        <v>0</v>
      </c>
      <c r="L34" s="19">
        <v>0</v>
      </c>
      <c r="M34" s="19">
        <v>0</v>
      </c>
      <c r="N34" s="19">
        <v>0</v>
      </c>
      <c r="O34" s="19">
        <v>0</v>
      </c>
      <c r="P34" s="19">
        <v>0</v>
      </c>
      <c r="Q34" s="19">
        <v>0</v>
      </c>
      <c r="R34" s="24">
        <f>$Q34+($V34-$Q34)*(R$1-$Q$1)/($V$1-$Q$1)</f>
        <v>0.36</v>
      </c>
      <c r="S34" s="24">
        <f>$Q34+($V34-$Q34)*(S$1-$Q$1)/($V$1-$Q$1)</f>
        <v>0.72</v>
      </c>
      <c r="T34" s="24">
        <f>$Q34+($V34-$Q34)*(T$1-$Q$1)/($V$1-$Q$1)</f>
        <v>1.08</v>
      </c>
      <c r="U34" s="24">
        <f>$Q34+($V34-$Q34)*(U$1-$Q$1)/($V$1-$Q$1)</f>
        <v>1.44</v>
      </c>
      <c r="V34" s="19">
        <v>1.8</v>
      </c>
      <c r="W34" s="24">
        <f>$V34+($AA34-$V34)*(W$1-$V$1)/($AA$1-$V$1)</f>
        <v>2.08</v>
      </c>
      <c r="X34" s="24">
        <f t="shared" si="12"/>
        <v>2.3600000000000003</v>
      </c>
      <c r="Y34" s="24">
        <f t="shared" si="12"/>
        <v>2.64</v>
      </c>
      <c r="Z34" s="24">
        <f t="shared" si="12"/>
        <v>2.92</v>
      </c>
      <c r="AA34" s="19">
        <v>3.2</v>
      </c>
      <c r="AB34" s="24">
        <f>$AA34+($AF34-$AA34)*(AB$1-$AA$1)/($AF$1-$AA$1)</f>
        <v>3.52</v>
      </c>
      <c r="AC34" s="24">
        <f t="shared" si="14"/>
        <v>3.84</v>
      </c>
      <c r="AD34" s="24">
        <f t="shared" si="14"/>
        <v>4.16</v>
      </c>
      <c r="AE34" s="24">
        <f t="shared" si="14"/>
        <v>4.4800000000000004</v>
      </c>
      <c r="AF34" s="19">
        <v>4.8</v>
      </c>
    </row>
    <row r="35" spans="3:32" s="3" customFormat="1" ht="18" customHeight="1" x14ac:dyDescent="0.2">
      <c r="C35" s="7" t="s">
        <v>12</v>
      </c>
      <c r="D35" s="8"/>
      <c r="E35" s="8"/>
      <c r="F35" s="8"/>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row>
    <row r="36" spans="3:32" s="3" customFormat="1" ht="18" customHeight="1" x14ac:dyDescent="0.2">
      <c r="C36" s="15" t="s">
        <v>5</v>
      </c>
      <c r="D36" s="8"/>
      <c r="E36" s="8" t="s">
        <v>14</v>
      </c>
      <c r="F36" s="8" t="s">
        <v>9</v>
      </c>
      <c r="G36" s="23"/>
      <c r="H36" s="23">
        <f>(H32-G32)*10^3/(H$1-G$1)</f>
        <v>300</v>
      </c>
      <c r="I36" s="23">
        <f t="shared" ref="I36:AF36" si="15">(I32-H32)*10^3/(I$1-H$1)</f>
        <v>300</v>
      </c>
      <c r="J36" s="23">
        <f t="shared" si="15"/>
        <v>166.66666666666674</v>
      </c>
      <c r="K36" s="23">
        <f t="shared" si="15"/>
        <v>166.66666666666663</v>
      </c>
      <c r="L36" s="23">
        <f t="shared" si="15"/>
        <v>166.66666666666674</v>
      </c>
      <c r="M36" s="23">
        <f t="shared" si="15"/>
        <v>20.000000000000018</v>
      </c>
      <c r="N36" s="23">
        <f t="shared" si="15"/>
        <v>20.000000000000018</v>
      </c>
      <c r="O36" s="23">
        <f t="shared" si="15"/>
        <v>19.999999999999794</v>
      </c>
      <c r="P36" s="23">
        <f t="shared" si="15"/>
        <v>20.000000000000018</v>
      </c>
      <c r="Q36" s="23">
        <f t="shared" si="15"/>
        <v>20.000000000000018</v>
      </c>
      <c r="R36" s="23">
        <f t="shared" si="15"/>
        <v>0</v>
      </c>
      <c r="S36" s="23">
        <f t="shared" si="15"/>
        <v>0</v>
      </c>
      <c r="T36" s="23">
        <f t="shared" si="15"/>
        <v>0</v>
      </c>
      <c r="U36" s="23">
        <f t="shared" si="15"/>
        <v>0</v>
      </c>
      <c r="V36" s="23">
        <f t="shared" si="15"/>
        <v>0</v>
      </c>
      <c r="W36" s="23">
        <f t="shared" si="15"/>
        <v>0</v>
      </c>
      <c r="X36" s="23">
        <f t="shared" si="15"/>
        <v>0</v>
      </c>
      <c r="Y36" s="23">
        <f t="shared" si="15"/>
        <v>0</v>
      </c>
      <c r="Z36" s="23">
        <f t="shared" si="15"/>
        <v>0</v>
      </c>
      <c r="AA36" s="23">
        <f t="shared" si="15"/>
        <v>0</v>
      </c>
      <c r="AB36" s="23">
        <f t="shared" si="15"/>
        <v>0</v>
      </c>
      <c r="AC36" s="23">
        <f t="shared" si="15"/>
        <v>0</v>
      </c>
      <c r="AD36" s="23">
        <f t="shared" si="15"/>
        <v>0</v>
      </c>
      <c r="AE36" s="23">
        <f t="shared" si="15"/>
        <v>0</v>
      </c>
      <c r="AF36" s="23">
        <f t="shared" si="15"/>
        <v>0</v>
      </c>
    </row>
    <row r="37" spans="3:32" s="3" customFormat="1" ht="18" customHeight="1" x14ac:dyDescent="0.2">
      <c r="C37" s="15" t="s">
        <v>6</v>
      </c>
      <c r="D37" s="8"/>
      <c r="E37" s="18" t="s">
        <v>8</v>
      </c>
      <c r="F37" s="18" t="s">
        <v>8</v>
      </c>
      <c r="G37" s="23"/>
      <c r="H37" s="23">
        <f>(H33-G33)*10^3/(H$1-G$1)</f>
        <v>0</v>
      </c>
      <c r="I37" s="23">
        <f t="shared" ref="I37:AF37" si="16">(I33-H33)*10^3/(I$1-H$1)</f>
        <v>0</v>
      </c>
      <c r="J37" s="23">
        <f t="shared" si="16"/>
        <v>233.33333333333331</v>
      </c>
      <c r="K37" s="23">
        <f t="shared" si="16"/>
        <v>233.33333333333331</v>
      </c>
      <c r="L37" s="23">
        <f t="shared" si="16"/>
        <v>233.33333333333334</v>
      </c>
      <c r="M37" s="23">
        <f t="shared" si="16"/>
        <v>440.00000000000017</v>
      </c>
      <c r="N37" s="23">
        <f t="shared" si="16"/>
        <v>439.99999999999994</v>
      </c>
      <c r="O37" s="23">
        <f t="shared" si="16"/>
        <v>439.99999999999994</v>
      </c>
      <c r="P37" s="23">
        <f t="shared" si="16"/>
        <v>439.99999999999994</v>
      </c>
      <c r="Q37" s="23">
        <f t="shared" si="16"/>
        <v>439.99999999999994</v>
      </c>
      <c r="R37" s="23">
        <f t="shared" si="16"/>
        <v>0</v>
      </c>
      <c r="S37" s="23">
        <f t="shared" si="16"/>
        <v>0</v>
      </c>
      <c r="T37" s="23">
        <f t="shared" si="16"/>
        <v>0</v>
      </c>
      <c r="U37" s="23">
        <f t="shared" si="16"/>
        <v>0</v>
      </c>
      <c r="V37" s="23">
        <f t="shared" si="16"/>
        <v>0</v>
      </c>
      <c r="W37" s="23">
        <f t="shared" si="16"/>
        <v>0</v>
      </c>
      <c r="X37" s="23">
        <f t="shared" si="16"/>
        <v>0</v>
      </c>
      <c r="Y37" s="23">
        <f t="shared" si="16"/>
        <v>0</v>
      </c>
      <c r="Z37" s="23">
        <f t="shared" si="16"/>
        <v>0</v>
      </c>
      <c r="AA37" s="23">
        <f t="shared" si="16"/>
        <v>0</v>
      </c>
      <c r="AB37" s="23">
        <f t="shared" si="16"/>
        <v>0</v>
      </c>
      <c r="AC37" s="23">
        <f t="shared" si="16"/>
        <v>0</v>
      </c>
      <c r="AD37" s="23">
        <f t="shared" si="16"/>
        <v>0</v>
      </c>
      <c r="AE37" s="23">
        <f t="shared" si="16"/>
        <v>0</v>
      </c>
      <c r="AF37" s="23">
        <f t="shared" si="16"/>
        <v>0</v>
      </c>
    </row>
    <row r="38" spans="3:32" s="3" customFormat="1" ht="18" customHeight="1" x14ac:dyDescent="0.2">
      <c r="C38" s="34" t="s">
        <v>13</v>
      </c>
      <c r="D38" s="8"/>
      <c r="E38" s="18" t="s">
        <v>8</v>
      </c>
      <c r="F38" s="18" t="s">
        <v>8</v>
      </c>
      <c r="G38" s="23"/>
      <c r="H38" s="23">
        <f>(H34-G34)*10^3/(H$1-G$1)</f>
        <v>0</v>
      </c>
      <c r="I38" s="23">
        <f t="shared" ref="I38:AF38" si="17">(I34-H34)*10^3/(I$1-H$1)</f>
        <v>0</v>
      </c>
      <c r="J38" s="23">
        <f t="shared" si="17"/>
        <v>0</v>
      </c>
      <c r="K38" s="23">
        <f t="shared" si="17"/>
        <v>0</v>
      </c>
      <c r="L38" s="23">
        <f t="shared" si="17"/>
        <v>0</v>
      </c>
      <c r="M38" s="23">
        <f t="shared" si="17"/>
        <v>0</v>
      </c>
      <c r="N38" s="23">
        <f t="shared" si="17"/>
        <v>0</v>
      </c>
      <c r="O38" s="23">
        <f t="shared" si="17"/>
        <v>0</v>
      </c>
      <c r="P38" s="23">
        <f t="shared" si="17"/>
        <v>0</v>
      </c>
      <c r="Q38" s="23">
        <f t="shared" si="17"/>
        <v>0</v>
      </c>
      <c r="R38" s="23">
        <f t="shared" si="17"/>
        <v>360</v>
      </c>
      <c r="S38" s="23">
        <f t="shared" si="17"/>
        <v>360</v>
      </c>
      <c r="T38" s="23">
        <f t="shared" si="17"/>
        <v>360.00000000000011</v>
      </c>
      <c r="U38" s="23">
        <f t="shared" si="17"/>
        <v>359.99999999999989</v>
      </c>
      <c r="V38" s="23">
        <f t="shared" si="17"/>
        <v>360.00000000000011</v>
      </c>
      <c r="W38" s="23">
        <f t="shared" si="17"/>
        <v>280</v>
      </c>
      <c r="X38" s="23">
        <f t="shared" si="17"/>
        <v>280.00000000000023</v>
      </c>
      <c r="Y38" s="23">
        <f t="shared" si="17"/>
        <v>279.99999999999983</v>
      </c>
      <c r="Z38" s="23">
        <f t="shared" si="17"/>
        <v>279.99999999999983</v>
      </c>
      <c r="AA38" s="23">
        <f t="shared" si="17"/>
        <v>280.00000000000023</v>
      </c>
      <c r="AB38" s="23">
        <f t="shared" si="17"/>
        <v>319.99999999999983</v>
      </c>
      <c r="AC38" s="23">
        <f t="shared" si="17"/>
        <v>319.99999999999983</v>
      </c>
      <c r="AD38" s="23">
        <f t="shared" si="17"/>
        <v>320.00000000000028</v>
      </c>
      <c r="AE38" s="23">
        <f t="shared" si="17"/>
        <v>320.00000000000028</v>
      </c>
      <c r="AF38" s="23">
        <f t="shared" si="17"/>
        <v>319.99999999999937</v>
      </c>
    </row>
    <row r="39" spans="3:32" ht="18" customHeight="1" x14ac:dyDescent="0.2">
      <c r="C39" s="12" t="s">
        <v>3</v>
      </c>
      <c r="D39" s="13"/>
      <c r="E39" s="13"/>
      <c r="F39" s="13"/>
      <c r="G39" s="14">
        <f>SUM(G36:G38)</f>
        <v>0</v>
      </c>
      <c r="H39" s="14">
        <f t="shared" ref="H39" si="18">SUM(H36:H38)</f>
        <v>300</v>
      </c>
      <c r="I39" s="14">
        <f t="shared" ref="I39:AF39" si="19">SUM(I36:I38)</f>
        <v>300</v>
      </c>
      <c r="J39" s="14">
        <f t="shared" si="19"/>
        <v>400.00000000000006</v>
      </c>
      <c r="K39" s="14">
        <f t="shared" si="19"/>
        <v>399.99999999999994</v>
      </c>
      <c r="L39" s="14">
        <f t="shared" si="19"/>
        <v>400.00000000000011</v>
      </c>
      <c r="M39" s="14">
        <f t="shared" si="19"/>
        <v>460.00000000000017</v>
      </c>
      <c r="N39" s="14">
        <f t="shared" si="19"/>
        <v>459.99999999999994</v>
      </c>
      <c r="O39" s="14">
        <f t="shared" si="19"/>
        <v>459.99999999999972</v>
      </c>
      <c r="P39" s="14">
        <f t="shared" si="19"/>
        <v>459.99999999999994</v>
      </c>
      <c r="Q39" s="14">
        <f t="shared" si="19"/>
        <v>459.99999999999994</v>
      </c>
      <c r="R39" s="14">
        <f t="shared" si="19"/>
        <v>360</v>
      </c>
      <c r="S39" s="14">
        <f t="shared" si="19"/>
        <v>360</v>
      </c>
      <c r="T39" s="14">
        <f t="shared" si="19"/>
        <v>360.00000000000011</v>
      </c>
      <c r="U39" s="14">
        <f t="shared" si="19"/>
        <v>359.99999999999989</v>
      </c>
      <c r="V39" s="14">
        <f t="shared" si="19"/>
        <v>360.00000000000011</v>
      </c>
      <c r="W39" s="14">
        <f t="shared" si="19"/>
        <v>280</v>
      </c>
      <c r="X39" s="14">
        <f t="shared" si="19"/>
        <v>280.00000000000023</v>
      </c>
      <c r="Y39" s="14">
        <f t="shared" si="19"/>
        <v>279.99999999999983</v>
      </c>
      <c r="Z39" s="14">
        <f t="shared" si="19"/>
        <v>279.99999999999983</v>
      </c>
      <c r="AA39" s="14">
        <f t="shared" si="19"/>
        <v>280.00000000000023</v>
      </c>
      <c r="AB39" s="14">
        <f t="shared" si="19"/>
        <v>319.99999999999983</v>
      </c>
      <c r="AC39" s="14">
        <f t="shared" si="19"/>
        <v>319.99999999999983</v>
      </c>
      <c r="AD39" s="14">
        <f t="shared" si="19"/>
        <v>320.00000000000028</v>
      </c>
      <c r="AE39" s="14">
        <f t="shared" si="19"/>
        <v>320.00000000000028</v>
      </c>
      <c r="AF39" s="14">
        <f t="shared" si="19"/>
        <v>319.99999999999937</v>
      </c>
    </row>
    <row r="40" spans="3:32" s="3" customFormat="1" ht="18" customHeight="1" x14ac:dyDescent="0.2">
      <c r="C40" s="8"/>
      <c r="D40" s="8"/>
      <c r="E40" s="8"/>
      <c r="F40" s="8"/>
      <c r="G40" s="30"/>
      <c r="H40" s="30"/>
      <c r="I40" s="30"/>
      <c r="J40" s="30"/>
      <c r="K40" s="30"/>
      <c r="L40" s="30"/>
      <c r="M40" s="30"/>
      <c r="N40" s="30"/>
      <c r="O40" s="30"/>
      <c r="P40" s="30"/>
      <c r="Q40" s="30"/>
      <c r="R40" s="30"/>
      <c r="S40" s="30"/>
      <c r="T40" s="30"/>
      <c r="U40" s="30"/>
      <c r="V40" s="30"/>
      <c r="W40" s="30"/>
      <c r="X40" s="30"/>
    </row>
    <row r="41" spans="3:32" s="3" customFormat="1" x14ac:dyDescent="0.2">
      <c r="C41" s="9" t="s">
        <v>9</v>
      </c>
      <c r="D41" s="17" t="s">
        <v>350</v>
      </c>
      <c r="E41" s="32"/>
      <c r="F41" s="32"/>
      <c r="G41" s="35"/>
      <c r="H41" s="35"/>
      <c r="I41" s="35"/>
      <c r="J41" s="35"/>
      <c r="K41" s="35"/>
      <c r="L41" s="36"/>
      <c r="M41" s="35"/>
      <c r="N41" s="35"/>
      <c r="O41" s="35"/>
      <c r="P41" s="35"/>
      <c r="Q41" s="35"/>
      <c r="R41" s="35"/>
      <c r="S41" s="35"/>
      <c r="T41" s="35"/>
      <c r="U41" s="35"/>
      <c r="V41" s="35"/>
      <c r="W41" s="35"/>
      <c r="X41" s="35"/>
      <c r="Y41" s="35"/>
      <c r="Z41" s="35"/>
      <c r="AA41" s="35"/>
      <c r="AB41" s="35"/>
      <c r="AC41" s="35"/>
      <c r="AD41" s="35"/>
      <c r="AE41" s="35"/>
      <c r="AF41" s="35"/>
    </row>
    <row r="42" spans="3:32" s="3" customFormat="1" x14ac:dyDescent="0.2">
      <c r="C42" s="17"/>
      <c r="D42" s="17" t="s">
        <v>10</v>
      </c>
      <c r="E42" s="32"/>
      <c r="F42" s="32"/>
      <c r="G42" s="35"/>
      <c r="H42" s="35"/>
      <c r="I42" s="35"/>
      <c r="J42" s="35"/>
      <c r="K42" s="35"/>
      <c r="L42" s="36"/>
      <c r="M42" s="35"/>
      <c r="N42" s="35"/>
      <c r="O42" s="35"/>
      <c r="P42" s="35"/>
      <c r="Q42" s="35"/>
      <c r="R42" s="35"/>
      <c r="S42" s="35"/>
      <c r="T42" s="35"/>
      <c r="U42" s="35"/>
      <c r="V42" s="35"/>
      <c r="W42" s="35"/>
      <c r="X42" s="35"/>
      <c r="Y42" s="35"/>
      <c r="Z42" s="35"/>
      <c r="AA42" s="35"/>
      <c r="AB42" s="35"/>
      <c r="AC42" s="35"/>
      <c r="AD42" s="35"/>
      <c r="AE42" s="35"/>
      <c r="AF42" s="35"/>
    </row>
    <row r="43" spans="3:32" s="3" customFormat="1" x14ac:dyDescent="0.2">
      <c r="C43" s="32"/>
      <c r="D43" s="32"/>
      <c r="E43" s="32"/>
      <c r="F43" s="32"/>
      <c r="G43" s="35"/>
      <c r="H43" s="35"/>
      <c r="I43" s="35"/>
      <c r="J43" s="35"/>
      <c r="K43" s="35"/>
      <c r="L43" s="36"/>
      <c r="M43" s="35"/>
      <c r="N43" s="35"/>
      <c r="O43" s="35"/>
      <c r="P43" s="35"/>
      <c r="Q43" s="35"/>
      <c r="R43" s="35"/>
      <c r="S43" s="35"/>
      <c r="T43" s="35"/>
      <c r="U43" s="35"/>
      <c r="V43" s="35"/>
      <c r="W43" s="35"/>
      <c r="X43" s="35"/>
      <c r="Y43" s="35"/>
      <c r="Z43" s="35"/>
      <c r="AA43" s="35"/>
      <c r="AB43" s="35"/>
      <c r="AC43" s="35"/>
      <c r="AD43" s="35"/>
      <c r="AE43" s="35"/>
      <c r="AF43" s="35"/>
    </row>
    <row r="44" spans="3:32" s="3" customFormat="1" x14ac:dyDescent="0.2">
      <c r="C44" s="32"/>
      <c r="D44" s="54" t="s">
        <v>351</v>
      </c>
      <c r="E44" s="32"/>
      <c r="F44" s="32"/>
      <c r="G44" s="35"/>
      <c r="H44" s="35"/>
      <c r="I44" s="35"/>
      <c r="J44" s="35"/>
      <c r="K44" s="35"/>
      <c r="L44" s="36"/>
      <c r="M44" s="35"/>
      <c r="N44" s="35"/>
      <c r="O44" s="35"/>
      <c r="P44" s="35"/>
      <c r="Q44" s="35"/>
      <c r="R44" s="35"/>
      <c r="S44" s="35"/>
      <c r="T44" s="35"/>
      <c r="U44" s="35"/>
      <c r="V44" s="35"/>
      <c r="W44" s="35"/>
      <c r="X44" s="35"/>
      <c r="Y44" s="35"/>
      <c r="Z44" s="35"/>
      <c r="AA44" s="35"/>
      <c r="AB44" s="35"/>
      <c r="AC44" s="35"/>
      <c r="AD44" s="35"/>
      <c r="AE44" s="35"/>
      <c r="AF44" s="35"/>
    </row>
    <row r="45" spans="3:32" s="3" customFormat="1" x14ac:dyDescent="0.2">
      <c r="C45" s="32"/>
      <c r="D45" s="173" t="s">
        <v>352</v>
      </c>
      <c r="E45" s="32"/>
      <c r="F45" s="32"/>
      <c r="G45" s="35"/>
      <c r="H45" s="35"/>
      <c r="I45" s="35"/>
      <c r="J45" s="35"/>
      <c r="K45" s="35"/>
      <c r="L45" s="36"/>
      <c r="M45" s="35"/>
      <c r="N45" s="35"/>
      <c r="O45" s="35"/>
      <c r="P45" s="35"/>
      <c r="Q45" s="35"/>
      <c r="R45" s="35"/>
      <c r="S45" s="35"/>
      <c r="T45" s="35"/>
      <c r="U45" s="35"/>
      <c r="V45" s="35"/>
      <c r="W45" s="35"/>
      <c r="X45" s="35"/>
      <c r="Y45" s="35"/>
      <c r="Z45" s="35"/>
      <c r="AA45" s="35"/>
      <c r="AB45" s="35"/>
      <c r="AC45" s="35"/>
      <c r="AD45" s="35"/>
      <c r="AE45" s="35"/>
      <c r="AF45" s="35"/>
    </row>
    <row r="46" spans="3:32" s="3" customFormat="1" x14ac:dyDescent="0.2">
      <c r="C46" s="32"/>
      <c r="D46" s="173" t="s">
        <v>353</v>
      </c>
      <c r="E46" s="32"/>
      <c r="F46" s="32"/>
      <c r="G46" s="35"/>
      <c r="H46" s="35"/>
      <c r="I46" s="35"/>
      <c r="J46" s="35"/>
      <c r="K46" s="35"/>
      <c r="L46" s="36"/>
      <c r="M46" s="35"/>
      <c r="N46" s="35"/>
      <c r="O46" s="35"/>
      <c r="P46" s="35"/>
      <c r="Q46" s="35"/>
      <c r="R46" s="35"/>
      <c r="S46" s="35"/>
      <c r="T46" s="35"/>
      <c r="U46" s="35"/>
      <c r="V46" s="35"/>
      <c r="W46" s="35"/>
      <c r="X46" s="35"/>
      <c r="Y46" s="35"/>
      <c r="Z46" s="35"/>
      <c r="AA46" s="35"/>
      <c r="AB46" s="35"/>
      <c r="AC46" s="35"/>
      <c r="AD46" s="35"/>
      <c r="AE46" s="35"/>
      <c r="AF46" s="35"/>
    </row>
    <row r="47" spans="3:32" s="3" customFormat="1" x14ac:dyDescent="0.2">
      <c r="C47" s="32"/>
      <c r="D47" s="54" t="s">
        <v>354</v>
      </c>
      <c r="E47" s="32"/>
      <c r="F47" s="32"/>
      <c r="G47" s="35"/>
      <c r="H47" s="35"/>
      <c r="I47" s="35"/>
      <c r="J47" s="35"/>
      <c r="K47" s="35"/>
      <c r="L47" s="36"/>
      <c r="M47" s="35"/>
      <c r="N47" s="35"/>
      <c r="O47" s="35"/>
      <c r="P47" s="35"/>
      <c r="Q47" s="35"/>
      <c r="R47" s="35"/>
      <c r="S47" s="35"/>
      <c r="T47" s="35"/>
      <c r="U47" s="35"/>
      <c r="V47" s="35"/>
      <c r="W47" s="35"/>
      <c r="X47" s="35"/>
      <c r="Y47" s="35"/>
      <c r="Z47" s="35"/>
      <c r="AA47" s="35"/>
      <c r="AB47" s="35"/>
      <c r="AC47" s="35"/>
      <c r="AD47" s="35"/>
      <c r="AE47" s="35"/>
      <c r="AF47" s="35"/>
    </row>
    <row r="48" spans="3:32" s="3" customFormat="1" x14ac:dyDescent="0.2">
      <c r="C48" s="32"/>
      <c r="D48" s="32"/>
      <c r="E48" s="32"/>
      <c r="F48" s="32"/>
      <c r="G48" s="35"/>
      <c r="H48" s="35"/>
      <c r="I48" s="35"/>
      <c r="J48" s="35"/>
      <c r="K48" s="35"/>
      <c r="L48" s="36"/>
      <c r="M48" s="35"/>
      <c r="N48" s="35"/>
      <c r="O48" s="35"/>
      <c r="P48" s="35"/>
      <c r="Q48" s="35"/>
      <c r="R48" s="35"/>
      <c r="S48" s="35"/>
      <c r="T48" s="35"/>
      <c r="U48" s="35"/>
      <c r="V48" s="35"/>
      <c r="W48" s="35"/>
      <c r="X48" s="35"/>
      <c r="Y48" s="35"/>
      <c r="Z48" s="35"/>
      <c r="AA48" s="35"/>
      <c r="AB48" s="35"/>
      <c r="AC48" s="35"/>
      <c r="AD48" s="35"/>
      <c r="AE48" s="35"/>
      <c r="AF48" s="35"/>
    </row>
    <row r="49" spans="3:32" s="3" customFormat="1" x14ac:dyDescent="0.2">
      <c r="C49" s="32"/>
      <c r="D49" s="32"/>
      <c r="E49" s="32"/>
      <c r="F49" s="32"/>
      <c r="G49" s="35"/>
      <c r="H49" s="35"/>
      <c r="I49" s="35"/>
      <c r="J49" s="35"/>
      <c r="K49" s="35"/>
      <c r="L49" s="36"/>
      <c r="M49" s="35"/>
      <c r="N49" s="35"/>
      <c r="O49" s="35"/>
      <c r="P49" s="35"/>
      <c r="Q49" s="35"/>
      <c r="R49" s="35"/>
      <c r="S49" s="35"/>
      <c r="T49" s="35"/>
      <c r="U49" s="35"/>
      <c r="V49" s="35"/>
      <c r="W49" s="35"/>
      <c r="X49" s="35"/>
      <c r="Y49" s="35"/>
      <c r="Z49" s="35"/>
      <c r="AA49" s="35"/>
      <c r="AB49" s="35"/>
      <c r="AC49" s="35"/>
      <c r="AD49" s="35"/>
      <c r="AE49" s="35"/>
      <c r="AF49" s="35"/>
    </row>
    <row r="50" spans="3:32" s="3" customFormat="1" x14ac:dyDescent="0.2">
      <c r="C50" s="32"/>
      <c r="D50" s="32"/>
      <c r="E50" s="32"/>
      <c r="F50" s="32"/>
      <c r="G50" s="35"/>
      <c r="H50" s="35"/>
      <c r="I50" s="35"/>
      <c r="J50" s="35"/>
      <c r="K50" s="35"/>
      <c r="L50" s="36"/>
      <c r="M50" s="35"/>
      <c r="N50" s="35"/>
      <c r="O50" s="35"/>
      <c r="P50" s="35"/>
      <c r="Q50" s="35"/>
      <c r="R50" s="35"/>
      <c r="S50" s="35"/>
      <c r="T50" s="35"/>
      <c r="U50" s="35"/>
      <c r="V50" s="35"/>
      <c r="W50" s="35"/>
      <c r="X50" s="35"/>
      <c r="Y50" s="35"/>
      <c r="Z50" s="35"/>
      <c r="AA50" s="35"/>
      <c r="AB50" s="35"/>
      <c r="AC50" s="35"/>
      <c r="AD50" s="35"/>
      <c r="AE50" s="35"/>
      <c r="AF50" s="35"/>
    </row>
    <row r="51" spans="3:32" s="3" customFormat="1" x14ac:dyDescent="0.2">
      <c r="C51" s="32"/>
      <c r="D51" s="32"/>
      <c r="E51" s="32"/>
      <c r="F51" s="32"/>
      <c r="G51" s="35"/>
      <c r="H51" s="35"/>
      <c r="I51" s="35"/>
      <c r="J51" s="35"/>
      <c r="K51" s="35"/>
      <c r="L51" s="36"/>
      <c r="M51" s="35"/>
      <c r="N51" s="35"/>
      <c r="O51" s="35"/>
      <c r="P51" s="35"/>
      <c r="Q51" s="35"/>
      <c r="R51" s="35"/>
      <c r="S51" s="35"/>
      <c r="T51" s="35"/>
      <c r="U51" s="35"/>
      <c r="V51" s="35"/>
      <c r="W51" s="35"/>
      <c r="X51" s="35"/>
      <c r="Y51" s="35"/>
      <c r="Z51" s="35"/>
      <c r="AA51" s="35"/>
      <c r="AB51" s="35"/>
      <c r="AC51" s="35"/>
      <c r="AD51" s="35"/>
      <c r="AE51" s="35"/>
      <c r="AF51" s="35"/>
    </row>
    <row r="52" spans="3:32" s="3" customFormat="1" x14ac:dyDescent="0.2">
      <c r="C52" s="32"/>
      <c r="D52" s="32"/>
      <c r="E52" s="32"/>
      <c r="F52" s="32"/>
      <c r="G52" s="35"/>
      <c r="H52" s="35"/>
      <c r="I52" s="35"/>
      <c r="J52" s="35"/>
      <c r="K52" s="35"/>
      <c r="L52" s="36"/>
      <c r="M52" s="35"/>
      <c r="N52" s="35"/>
      <c r="O52" s="35"/>
      <c r="P52" s="35"/>
      <c r="Q52" s="35"/>
      <c r="R52" s="35"/>
      <c r="S52" s="35"/>
      <c r="T52" s="35"/>
      <c r="U52" s="35"/>
      <c r="V52" s="35"/>
      <c r="W52" s="35"/>
      <c r="X52" s="35"/>
      <c r="Y52" s="35"/>
      <c r="Z52" s="35"/>
      <c r="AA52" s="35"/>
      <c r="AB52" s="35"/>
      <c r="AC52" s="35"/>
      <c r="AD52" s="35"/>
      <c r="AE52" s="35"/>
      <c r="AF52" s="35"/>
    </row>
    <row r="53" spans="3:32" s="3" customFormat="1" x14ac:dyDescent="0.2">
      <c r="C53" s="32"/>
      <c r="D53" s="32"/>
      <c r="E53" s="32"/>
      <c r="F53" s="32"/>
      <c r="G53" s="35"/>
      <c r="H53" s="35"/>
      <c r="I53" s="35"/>
      <c r="J53" s="35"/>
      <c r="K53" s="35"/>
      <c r="L53" s="36"/>
      <c r="M53" s="35"/>
      <c r="N53" s="35"/>
      <c r="O53" s="35"/>
      <c r="P53" s="35"/>
      <c r="Q53" s="35"/>
      <c r="R53" s="35"/>
      <c r="S53" s="35"/>
      <c r="T53" s="35"/>
      <c r="U53" s="35"/>
      <c r="V53" s="35"/>
      <c r="W53" s="35"/>
      <c r="X53" s="35"/>
      <c r="Y53" s="35"/>
      <c r="Z53" s="35"/>
      <c r="AA53" s="35"/>
      <c r="AB53" s="35"/>
      <c r="AC53" s="35"/>
      <c r="AD53" s="35"/>
      <c r="AE53" s="35"/>
      <c r="AF53" s="35"/>
    </row>
    <row r="54" spans="3:32" s="3" customFormat="1" x14ac:dyDescent="0.2">
      <c r="C54" s="32"/>
      <c r="D54" s="32"/>
      <c r="E54" s="32"/>
      <c r="F54" s="32"/>
      <c r="G54" s="35"/>
      <c r="H54" s="35"/>
      <c r="I54" s="35"/>
      <c r="J54" s="35"/>
      <c r="K54" s="35"/>
      <c r="L54" s="36"/>
      <c r="M54" s="35"/>
      <c r="N54" s="35"/>
      <c r="O54" s="35"/>
      <c r="P54" s="35"/>
      <c r="Q54" s="35"/>
      <c r="R54" s="35"/>
      <c r="S54" s="35"/>
      <c r="T54" s="35"/>
      <c r="U54" s="35"/>
      <c r="V54" s="35"/>
      <c r="W54" s="35"/>
      <c r="X54" s="35"/>
      <c r="Y54" s="35"/>
      <c r="Z54" s="35"/>
      <c r="AA54" s="35"/>
      <c r="AB54" s="35"/>
      <c r="AC54" s="35"/>
      <c r="AD54" s="35"/>
      <c r="AE54" s="35"/>
      <c r="AF54" s="35"/>
    </row>
    <row r="55" spans="3:32" s="3" customFormat="1" x14ac:dyDescent="0.2">
      <c r="C55" s="32"/>
      <c r="D55" s="32"/>
      <c r="E55" s="32"/>
      <c r="F55" s="32"/>
      <c r="G55" s="35"/>
      <c r="H55" s="35"/>
      <c r="I55" s="35"/>
      <c r="J55" s="35"/>
      <c r="K55" s="35"/>
      <c r="L55" s="36"/>
      <c r="M55" s="35"/>
      <c r="N55" s="35"/>
      <c r="O55" s="35"/>
      <c r="P55" s="35"/>
      <c r="Q55" s="35"/>
      <c r="R55" s="35"/>
      <c r="S55" s="35"/>
      <c r="T55" s="35"/>
      <c r="U55" s="35"/>
      <c r="V55" s="35"/>
      <c r="W55" s="35"/>
      <c r="X55" s="35"/>
      <c r="Y55" s="35"/>
      <c r="Z55" s="35"/>
      <c r="AA55" s="35"/>
      <c r="AB55" s="35"/>
      <c r="AC55" s="35"/>
      <c r="AD55" s="35"/>
      <c r="AE55" s="35"/>
      <c r="AF55" s="35"/>
    </row>
    <row r="56" spans="3:32" s="3" customFormat="1" x14ac:dyDescent="0.2">
      <c r="C56" s="32"/>
      <c r="D56" s="32"/>
      <c r="E56" s="32"/>
      <c r="F56" s="32"/>
      <c r="G56" s="35"/>
      <c r="H56" s="35"/>
      <c r="I56" s="35"/>
      <c r="J56" s="35"/>
      <c r="K56" s="35"/>
      <c r="L56" s="36"/>
      <c r="M56" s="35"/>
      <c r="N56" s="35"/>
      <c r="O56" s="35"/>
      <c r="P56" s="35"/>
      <c r="Q56" s="35"/>
      <c r="R56" s="35"/>
      <c r="S56" s="35"/>
      <c r="T56" s="35"/>
      <c r="U56" s="35"/>
      <c r="V56" s="35"/>
      <c r="W56" s="35"/>
      <c r="X56" s="35"/>
      <c r="Y56" s="35"/>
      <c r="Z56" s="35"/>
      <c r="AA56" s="35"/>
      <c r="AB56" s="35"/>
      <c r="AC56" s="35"/>
      <c r="AD56" s="35"/>
      <c r="AE56" s="35"/>
      <c r="AF56" s="35"/>
    </row>
    <row r="57" spans="3:32" s="3" customFormat="1" x14ac:dyDescent="0.2">
      <c r="C57" s="32"/>
      <c r="D57" s="32"/>
      <c r="E57" s="32"/>
      <c r="F57" s="32"/>
      <c r="G57" s="35"/>
      <c r="H57" s="35"/>
      <c r="I57" s="35"/>
      <c r="J57" s="35"/>
      <c r="K57" s="35"/>
      <c r="L57" s="36"/>
      <c r="M57" s="35"/>
      <c r="N57" s="35"/>
      <c r="O57" s="35"/>
      <c r="P57" s="35"/>
      <c r="Q57" s="35"/>
      <c r="R57" s="35"/>
      <c r="S57" s="35"/>
      <c r="T57" s="35"/>
      <c r="U57" s="35"/>
      <c r="V57" s="35"/>
      <c r="W57" s="35"/>
      <c r="X57" s="35"/>
      <c r="Y57" s="35"/>
      <c r="Z57" s="35"/>
      <c r="AA57" s="35"/>
      <c r="AB57" s="35"/>
      <c r="AC57" s="35"/>
      <c r="AD57" s="35"/>
      <c r="AE57" s="35"/>
      <c r="AF57" s="35"/>
    </row>
    <row r="58" spans="3:32" s="3" customFormat="1" x14ac:dyDescent="0.2">
      <c r="C58" s="32"/>
      <c r="D58" s="32"/>
      <c r="E58" s="32"/>
      <c r="F58" s="32"/>
      <c r="G58" s="35"/>
      <c r="H58" s="35"/>
      <c r="I58" s="35"/>
      <c r="J58" s="35"/>
      <c r="K58" s="35"/>
      <c r="L58" s="36"/>
      <c r="M58" s="35"/>
      <c r="N58" s="35"/>
      <c r="O58" s="35"/>
      <c r="P58" s="35"/>
      <c r="Q58" s="35"/>
      <c r="R58" s="35"/>
      <c r="S58" s="35"/>
      <c r="T58" s="35"/>
      <c r="U58" s="35"/>
      <c r="V58" s="35"/>
      <c r="W58" s="35"/>
      <c r="X58" s="35"/>
      <c r="Y58" s="35"/>
      <c r="Z58" s="35"/>
      <c r="AA58" s="35"/>
      <c r="AB58" s="35"/>
      <c r="AC58" s="35"/>
      <c r="AD58" s="35"/>
      <c r="AE58" s="35"/>
      <c r="AF58" s="35"/>
    </row>
    <row r="59" spans="3:32" s="3" customFormat="1" x14ac:dyDescent="0.2">
      <c r="C59" s="32"/>
      <c r="D59" s="32"/>
      <c r="E59" s="32"/>
      <c r="F59" s="32"/>
      <c r="G59" s="35"/>
      <c r="H59" s="35"/>
      <c r="I59" s="35"/>
      <c r="J59" s="35"/>
      <c r="K59" s="35"/>
      <c r="L59" s="36"/>
      <c r="M59" s="35"/>
      <c r="N59" s="35"/>
      <c r="O59" s="35"/>
      <c r="P59" s="35"/>
      <c r="Q59" s="35"/>
      <c r="R59" s="35"/>
      <c r="S59" s="35"/>
      <c r="T59" s="35"/>
      <c r="U59" s="35"/>
      <c r="V59" s="35"/>
      <c r="W59" s="35"/>
      <c r="X59" s="35"/>
      <c r="Y59" s="35"/>
      <c r="Z59" s="35"/>
      <c r="AA59" s="35"/>
      <c r="AB59" s="35"/>
      <c r="AC59" s="35"/>
      <c r="AD59" s="35"/>
      <c r="AE59" s="35"/>
      <c r="AF59" s="35"/>
    </row>
    <row r="60" spans="3:32" s="3" customFormat="1" x14ac:dyDescent="0.2">
      <c r="C60" s="32"/>
      <c r="D60" s="32"/>
      <c r="E60" s="32"/>
      <c r="F60" s="32"/>
      <c r="G60" s="35"/>
      <c r="H60" s="35"/>
      <c r="I60" s="35"/>
      <c r="J60" s="35"/>
      <c r="K60" s="35"/>
      <c r="L60" s="36"/>
      <c r="M60" s="35"/>
      <c r="N60" s="35"/>
      <c r="O60" s="35"/>
      <c r="P60" s="35"/>
      <c r="Q60" s="35"/>
      <c r="R60" s="35"/>
      <c r="S60" s="35"/>
      <c r="T60" s="35"/>
      <c r="U60" s="35"/>
      <c r="V60" s="35"/>
      <c r="W60" s="35"/>
      <c r="X60" s="35"/>
      <c r="Y60" s="35"/>
      <c r="Z60" s="35"/>
      <c r="AA60" s="35"/>
      <c r="AB60" s="35"/>
      <c r="AC60" s="35"/>
      <c r="AD60" s="35"/>
      <c r="AE60" s="35"/>
      <c r="AF60" s="35"/>
    </row>
    <row r="61" spans="3:32" s="3" customFormat="1" x14ac:dyDescent="0.2">
      <c r="C61" s="32"/>
      <c r="D61" s="32"/>
      <c r="E61" s="32"/>
      <c r="F61" s="32"/>
      <c r="G61" s="35"/>
      <c r="H61" s="35"/>
      <c r="I61" s="35"/>
      <c r="J61" s="35"/>
      <c r="K61" s="35"/>
      <c r="L61" s="36"/>
      <c r="M61" s="35"/>
      <c r="N61" s="35"/>
      <c r="O61" s="35"/>
      <c r="P61" s="35"/>
      <c r="Q61" s="35"/>
      <c r="R61" s="35"/>
      <c r="S61" s="35"/>
      <c r="T61" s="35"/>
      <c r="U61" s="35"/>
      <c r="V61" s="35"/>
      <c r="W61" s="35"/>
      <c r="X61" s="35"/>
      <c r="Y61" s="35"/>
      <c r="Z61" s="35"/>
      <c r="AA61" s="35"/>
      <c r="AB61" s="35"/>
      <c r="AC61" s="35"/>
      <c r="AD61" s="35"/>
      <c r="AE61" s="35"/>
      <c r="AF61" s="35"/>
    </row>
    <row r="62" spans="3:32" s="3" customFormat="1" x14ac:dyDescent="0.2">
      <c r="C62" s="32"/>
      <c r="D62" s="32"/>
      <c r="E62" s="32"/>
      <c r="F62" s="32"/>
      <c r="G62" s="35"/>
      <c r="H62" s="35"/>
      <c r="I62" s="35"/>
      <c r="J62" s="35"/>
      <c r="K62" s="35"/>
      <c r="L62" s="36"/>
      <c r="M62" s="35"/>
      <c r="N62" s="35"/>
      <c r="O62" s="35"/>
      <c r="P62" s="35"/>
      <c r="Q62" s="35"/>
      <c r="R62" s="35"/>
      <c r="S62" s="35"/>
      <c r="T62" s="35"/>
      <c r="U62" s="35"/>
      <c r="V62" s="35"/>
      <c r="W62" s="35"/>
      <c r="X62" s="35"/>
      <c r="Y62" s="35"/>
      <c r="Z62" s="35"/>
      <c r="AA62" s="35"/>
      <c r="AB62" s="35"/>
      <c r="AC62" s="35"/>
      <c r="AD62" s="35"/>
      <c r="AE62" s="35"/>
      <c r="AF62" s="35"/>
    </row>
    <row r="63" spans="3:32" s="3" customFormat="1" x14ac:dyDescent="0.2">
      <c r="C63" s="32"/>
      <c r="D63" s="32"/>
      <c r="E63" s="32"/>
      <c r="F63" s="32"/>
      <c r="G63" s="35"/>
      <c r="H63" s="35"/>
      <c r="I63" s="35"/>
      <c r="J63" s="35"/>
      <c r="K63" s="35"/>
      <c r="L63" s="36"/>
      <c r="M63" s="35"/>
      <c r="N63" s="35"/>
      <c r="O63" s="35"/>
      <c r="P63" s="35"/>
      <c r="Q63" s="35"/>
      <c r="R63" s="35"/>
      <c r="S63" s="35"/>
      <c r="T63" s="35"/>
      <c r="U63" s="35"/>
      <c r="V63" s="35"/>
      <c r="W63" s="35"/>
      <c r="X63" s="35"/>
      <c r="Y63" s="35"/>
      <c r="Z63" s="35"/>
      <c r="AA63" s="35"/>
      <c r="AB63" s="35"/>
      <c r="AC63" s="35"/>
      <c r="AD63" s="35"/>
      <c r="AE63" s="35"/>
      <c r="AF63" s="35"/>
    </row>
    <row r="64" spans="3:32" s="3" customFormat="1" x14ac:dyDescent="0.2">
      <c r="C64" s="32"/>
      <c r="D64" s="32"/>
      <c r="E64" s="32"/>
      <c r="F64" s="32"/>
      <c r="G64" s="35"/>
      <c r="H64" s="35"/>
      <c r="I64" s="35"/>
      <c r="J64" s="35"/>
      <c r="K64" s="35"/>
      <c r="L64" s="36"/>
      <c r="M64" s="35"/>
      <c r="N64" s="35"/>
      <c r="O64" s="35"/>
      <c r="P64" s="35"/>
      <c r="Q64" s="35"/>
      <c r="R64" s="35"/>
      <c r="S64" s="35"/>
      <c r="T64" s="35"/>
      <c r="U64" s="35"/>
      <c r="V64" s="35"/>
      <c r="W64" s="35"/>
      <c r="X64" s="35"/>
      <c r="Y64" s="35"/>
      <c r="Z64" s="35"/>
      <c r="AA64" s="35"/>
      <c r="AB64" s="35"/>
      <c r="AC64" s="35"/>
      <c r="AD64" s="35"/>
      <c r="AE64" s="35"/>
      <c r="AF64" s="35"/>
    </row>
    <row r="65" spans="3:32" s="3" customFormat="1" x14ac:dyDescent="0.2">
      <c r="C65" s="32"/>
      <c r="D65" s="32"/>
      <c r="E65" s="32"/>
      <c r="F65" s="32"/>
      <c r="G65" s="35"/>
      <c r="H65" s="35"/>
      <c r="I65" s="35"/>
      <c r="J65" s="35"/>
      <c r="K65" s="35"/>
      <c r="L65" s="36"/>
      <c r="M65" s="35"/>
      <c r="N65" s="35"/>
      <c r="O65" s="35"/>
      <c r="P65" s="35"/>
      <c r="Q65" s="35"/>
      <c r="R65" s="35"/>
      <c r="S65" s="35"/>
      <c r="T65" s="35"/>
      <c r="U65" s="35"/>
      <c r="V65" s="35"/>
      <c r="W65" s="35"/>
      <c r="X65" s="35"/>
      <c r="Y65" s="35"/>
      <c r="Z65" s="35"/>
      <c r="AA65" s="35"/>
      <c r="AB65" s="35"/>
      <c r="AC65" s="35"/>
      <c r="AD65" s="35"/>
      <c r="AE65" s="35"/>
      <c r="AF65" s="35"/>
    </row>
    <row r="66" spans="3:32" s="3" customFormat="1" x14ac:dyDescent="0.2">
      <c r="C66" s="32"/>
      <c r="D66" s="32"/>
      <c r="E66" s="32"/>
      <c r="F66" s="32"/>
      <c r="G66" s="35"/>
      <c r="H66" s="35"/>
      <c r="I66" s="35"/>
      <c r="J66" s="35"/>
      <c r="K66" s="35"/>
      <c r="L66" s="36"/>
      <c r="M66" s="35"/>
      <c r="N66" s="35"/>
      <c r="O66" s="35"/>
      <c r="P66" s="35"/>
      <c r="Q66" s="35"/>
      <c r="R66" s="35"/>
      <c r="S66" s="35"/>
      <c r="T66" s="35"/>
      <c r="U66" s="35"/>
      <c r="V66" s="35"/>
      <c r="W66" s="35"/>
      <c r="X66" s="35"/>
      <c r="Y66" s="35"/>
      <c r="Z66" s="35"/>
      <c r="AA66" s="35"/>
      <c r="AB66" s="35"/>
      <c r="AC66" s="35"/>
      <c r="AD66" s="35"/>
      <c r="AE66" s="35"/>
      <c r="AF66" s="35"/>
    </row>
    <row r="67" spans="3:32" s="3" customFormat="1" x14ac:dyDescent="0.2">
      <c r="C67" s="32"/>
      <c r="D67" s="32"/>
      <c r="E67" s="32"/>
      <c r="F67" s="32"/>
      <c r="G67" s="35"/>
      <c r="H67" s="35"/>
      <c r="I67" s="35"/>
      <c r="J67" s="35"/>
      <c r="K67" s="35"/>
      <c r="L67" s="36"/>
      <c r="M67" s="35"/>
      <c r="N67" s="35"/>
      <c r="O67" s="35"/>
      <c r="P67" s="35"/>
      <c r="Q67" s="35"/>
      <c r="R67" s="35"/>
      <c r="S67" s="35"/>
      <c r="T67" s="35"/>
      <c r="U67" s="35"/>
      <c r="V67" s="35"/>
      <c r="W67" s="35"/>
      <c r="X67" s="35"/>
      <c r="Y67" s="35"/>
      <c r="Z67" s="35"/>
      <c r="AA67" s="35"/>
      <c r="AB67" s="35"/>
      <c r="AC67" s="35"/>
      <c r="AD67" s="35"/>
      <c r="AE67" s="35"/>
      <c r="AF67" s="35"/>
    </row>
    <row r="68" spans="3:32" s="3" customFormat="1" x14ac:dyDescent="0.2">
      <c r="E68" s="32"/>
      <c r="F68" s="32"/>
      <c r="G68" s="35"/>
      <c r="H68" s="35"/>
      <c r="I68" s="35"/>
      <c r="J68" s="35"/>
      <c r="K68" s="35"/>
      <c r="L68" s="36"/>
      <c r="M68" s="35"/>
      <c r="N68" s="35"/>
      <c r="O68" s="35"/>
      <c r="P68" s="35"/>
      <c r="Q68" s="35"/>
      <c r="R68" s="35"/>
      <c r="S68" s="35"/>
      <c r="T68" s="35"/>
      <c r="U68" s="35"/>
      <c r="V68" s="35"/>
      <c r="W68" s="35"/>
      <c r="X68" s="35"/>
      <c r="Y68" s="35"/>
      <c r="Z68" s="35"/>
      <c r="AA68" s="35"/>
      <c r="AB68" s="35"/>
      <c r="AC68" s="35"/>
      <c r="AD68" s="35"/>
      <c r="AE68" s="35"/>
      <c r="AF68" s="35"/>
    </row>
    <row r="69" spans="3:32" s="3" customFormat="1" x14ac:dyDescent="0.2">
      <c r="C69" s="32"/>
      <c r="D69" s="32"/>
      <c r="E69" s="32"/>
      <c r="F69" s="32"/>
      <c r="G69" s="35"/>
      <c r="H69" s="35"/>
      <c r="I69" s="35"/>
      <c r="J69" s="35"/>
      <c r="K69" s="35"/>
      <c r="L69" s="36"/>
      <c r="M69" s="35"/>
      <c r="N69" s="35"/>
      <c r="O69" s="35"/>
      <c r="P69" s="35"/>
      <c r="Q69" s="35"/>
      <c r="R69" s="35"/>
      <c r="S69" s="35"/>
      <c r="T69" s="35"/>
      <c r="U69" s="35"/>
      <c r="V69" s="35"/>
      <c r="W69" s="35"/>
      <c r="X69" s="35"/>
      <c r="Y69" s="35"/>
      <c r="Z69" s="35"/>
      <c r="AA69" s="35"/>
      <c r="AB69" s="35"/>
      <c r="AC69" s="35"/>
      <c r="AD69" s="35"/>
      <c r="AE69" s="35"/>
      <c r="AF69" s="35"/>
    </row>
    <row r="70" spans="3:32" s="3" customFormat="1" x14ac:dyDescent="0.2">
      <c r="C70" s="32"/>
      <c r="D70" s="32"/>
      <c r="E70" s="32"/>
      <c r="F70" s="32"/>
      <c r="G70" s="35"/>
      <c r="H70" s="35"/>
      <c r="I70" s="35"/>
      <c r="J70" s="35"/>
      <c r="K70" s="35"/>
      <c r="L70" s="36"/>
      <c r="M70" s="35"/>
      <c r="N70" s="35"/>
      <c r="O70" s="35"/>
      <c r="P70" s="35"/>
      <c r="Q70" s="35"/>
      <c r="R70" s="35"/>
      <c r="S70" s="35"/>
      <c r="T70" s="35"/>
      <c r="U70" s="35"/>
      <c r="V70" s="35"/>
      <c r="W70" s="35"/>
      <c r="X70" s="35"/>
      <c r="Y70" s="35"/>
      <c r="Z70" s="35"/>
      <c r="AA70" s="35"/>
      <c r="AB70" s="35"/>
      <c r="AC70" s="35"/>
      <c r="AD70" s="35"/>
      <c r="AE70" s="35"/>
      <c r="AF70" s="35"/>
    </row>
    <row r="71" spans="3:32" s="3" customFormat="1" x14ac:dyDescent="0.2">
      <c r="C71" s="32"/>
      <c r="D71" s="32"/>
      <c r="E71" s="32"/>
      <c r="F71" s="32"/>
      <c r="G71" s="35"/>
      <c r="H71" s="35"/>
      <c r="I71" s="35"/>
      <c r="J71" s="35"/>
      <c r="K71" s="35"/>
      <c r="L71" s="36"/>
      <c r="M71" s="35"/>
      <c r="N71" s="35"/>
      <c r="O71" s="35"/>
      <c r="P71" s="35"/>
      <c r="Q71" s="35"/>
      <c r="R71" s="35"/>
      <c r="S71" s="35"/>
      <c r="T71" s="35"/>
      <c r="U71" s="35"/>
      <c r="V71" s="35"/>
      <c r="W71" s="35"/>
      <c r="X71" s="35"/>
      <c r="Y71" s="35"/>
      <c r="Z71" s="35"/>
      <c r="AA71" s="35"/>
      <c r="AB71" s="35"/>
      <c r="AC71" s="35"/>
      <c r="AD71" s="35"/>
      <c r="AE71" s="35"/>
      <c r="AF71" s="35"/>
    </row>
    <row r="72" spans="3:32" s="3" customFormat="1" x14ac:dyDescent="0.2">
      <c r="C72" s="32"/>
      <c r="D72" s="32"/>
      <c r="E72" s="32"/>
      <c r="F72" s="32"/>
      <c r="G72" s="35"/>
      <c r="H72" s="35"/>
      <c r="I72" s="35"/>
      <c r="J72" s="35"/>
      <c r="K72" s="35"/>
      <c r="L72" s="36"/>
      <c r="M72" s="35"/>
      <c r="N72" s="35"/>
      <c r="O72" s="35"/>
      <c r="P72" s="35"/>
      <c r="Q72" s="35"/>
      <c r="R72" s="35"/>
      <c r="S72" s="35"/>
      <c r="T72" s="35"/>
      <c r="U72" s="35"/>
      <c r="V72" s="35"/>
      <c r="W72" s="35"/>
      <c r="X72" s="35"/>
      <c r="Y72" s="35"/>
      <c r="Z72" s="35"/>
      <c r="AA72" s="35"/>
      <c r="AB72" s="35"/>
      <c r="AC72" s="35"/>
      <c r="AD72" s="35"/>
      <c r="AE72" s="35"/>
      <c r="AF72" s="35"/>
    </row>
    <row r="73" spans="3:32" s="3" customFormat="1" ht="18" customHeight="1" x14ac:dyDescent="0.2">
      <c r="C73" s="51" t="s">
        <v>355</v>
      </c>
      <c r="D73" s="8"/>
      <c r="E73" s="8"/>
      <c r="F73" s="8"/>
      <c r="G73" s="30"/>
      <c r="H73" s="30"/>
      <c r="I73" s="30"/>
      <c r="J73" s="30"/>
      <c r="K73" s="30"/>
      <c r="L73" s="30"/>
      <c r="M73" s="30"/>
      <c r="N73" s="30"/>
      <c r="O73" s="30"/>
      <c r="P73" s="30"/>
      <c r="Q73" s="30"/>
      <c r="R73" s="30"/>
      <c r="S73" s="30"/>
      <c r="T73" s="30"/>
      <c r="U73" s="30"/>
      <c r="V73" s="30"/>
      <c r="W73" s="30"/>
      <c r="X73" s="30"/>
    </row>
    <row r="74" spans="3:32" s="3" customFormat="1" ht="18" customHeight="1" x14ac:dyDescent="0.2">
      <c r="C74" s="12"/>
      <c r="D74" s="13"/>
      <c r="E74" s="13" t="s">
        <v>1</v>
      </c>
      <c r="F74" s="52" t="s">
        <v>2</v>
      </c>
      <c r="G74" s="55">
        <f>G$1</f>
        <v>2010</v>
      </c>
      <c r="H74" s="55">
        <f>H$1</f>
        <v>2011</v>
      </c>
      <c r="I74" s="55">
        <f t="shared" ref="I74:V74" si="20">I$1</f>
        <v>2012</v>
      </c>
      <c r="J74" s="55">
        <f t="shared" si="20"/>
        <v>2013</v>
      </c>
      <c r="K74" s="55">
        <f t="shared" si="20"/>
        <v>2014</v>
      </c>
      <c r="L74" s="55">
        <f t="shared" si="20"/>
        <v>2015</v>
      </c>
      <c r="M74" s="55">
        <f t="shared" si="20"/>
        <v>2016</v>
      </c>
      <c r="N74" s="55">
        <f t="shared" si="20"/>
        <v>2017</v>
      </c>
      <c r="O74" s="55">
        <f t="shared" si="20"/>
        <v>2018</v>
      </c>
      <c r="P74" s="55">
        <f t="shared" si="20"/>
        <v>2019</v>
      </c>
      <c r="Q74" s="55">
        <f t="shared" si="20"/>
        <v>2020</v>
      </c>
      <c r="R74" s="55">
        <f t="shared" si="20"/>
        <v>2021</v>
      </c>
      <c r="S74" s="55">
        <f t="shared" si="20"/>
        <v>2022</v>
      </c>
      <c r="T74" s="55">
        <f t="shared" si="20"/>
        <v>2023</v>
      </c>
      <c r="U74" s="55">
        <f t="shared" si="20"/>
        <v>2024</v>
      </c>
      <c r="V74" s="55">
        <f t="shared" si="20"/>
        <v>2025</v>
      </c>
      <c r="W74" s="55">
        <v>2026</v>
      </c>
      <c r="X74" s="55">
        <v>2027</v>
      </c>
      <c r="Y74" s="55">
        <v>2028</v>
      </c>
      <c r="Z74" s="55">
        <v>2029</v>
      </c>
      <c r="AA74" s="55">
        <f>AA$1</f>
        <v>2030</v>
      </c>
      <c r="AB74" s="55">
        <v>2031</v>
      </c>
      <c r="AC74" s="55">
        <v>2032</v>
      </c>
      <c r="AD74" s="55">
        <v>2033</v>
      </c>
      <c r="AE74" s="55">
        <v>2034</v>
      </c>
      <c r="AF74" s="55">
        <f>AF$1</f>
        <v>2035</v>
      </c>
    </row>
    <row r="75" spans="3:32" s="3" customFormat="1" ht="18" customHeight="1" x14ac:dyDescent="0.2">
      <c r="C75" s="7" t="s">
        <v>41</v>
      </c>
      <c r="D75" s="8"/>
      <c r="E75" s="8"/>
      <c r="F75" s="8"/>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row>
    <row r="76" spans="3:32" s="3" customFormat="1" ht="18" customHeight="1" x14ac:dyDescent="0.2">
      <c r="C76" s="7" t="s">
        <v>346</v>
      </c>
      <c r="D76" s="8"/>
      <c r="E76" s="8"/>
      <c r="F76" s="8"/>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row>
    <row r="77" spans="3:32" s="3" customFormat="1" ht="18" customHeight="1" x14ac:dyDescent="0.2">
      <c r="C77" s="98" t="s">
        <v>40</v>
      </c>
      <c r="D77" s="8"/>
      <c r="E77" s="8" t="s">
        <v>345</v>
      </c>
      <c r="F77" s="8" t="s">
        <v>9</v>
      </c>
      <c r="G77" s="23"/>
      <c r="H77" s="23"/>
      <c r="I77" s="23"/>
      <c r="J77" s="23"/>
      <c r="K77" s="23"/>
      <c r="L77" s="37">
        <f>$E128</f>
        <v>2600</v>
      </c>
      <c r="M77" s="37">
        <f t="shared" ref="M77:Q77" si="21">$E128</f>
        <v>2600</v>
      </c>
      <c r="N77" s="37">
        <f t="shared" si="21"/>
        <v>2600</v>
      </c>
      <c r="O77" s="37">
        <f t="shared" si="21"/>
        <v>2600</v>
      </c>
      <c r="P77" s="37">
        <f t="shared" si="21"/>
        <v>2600</v>
      </c>
      <c r="Q77" s="37">
        <f t="shared" si="21"/>
        <v>2600</v>
      </c>
      <c r="R77" s="23"/>
      <c r="S77" s="23"/>
      <c r="T77" s="23"/>
      <c r="U77" s="23"/>
      <c r="V77" s="23"/>
      <c r="W77" s="23"/>
      <c r="X77" s="23"/>
      <c r="Y77" s="23"/>
      <c r="Z77" s="23"/>
      <c r="AA77" s="23"/>
      <c r="AB77" s="23"/>
      <c r="AC77" s="23"/>
      <c r="AD77" s="23"/>
      <c r="AE77" s="23"/>
      <c r="AF77" s="23"/>
    </row>
    <row r="78" spans="3:32" s="3" customFormat="1" ht="18" customHeight="1" x14ac:dyDescent="0.2">
      <c r="C78" s="171" t="s">
        <v>39</v>
      </c>
      <c r="D78" s="62"/>
      <c r="E78" s="60" t="s">
        <v>8</v>
      </c>
      <c r="F78" s="60" t="s">
        <v>8</v>
      </c>
      <c r="G78" s="44"/>
      <c r="H78" s="44"/>
      <c r="I78" s="44"/>
      <c r="J78" s="44"/>
      <c r="K78" s="44"/>
      <c r="L78" s="63">
        <f t="shared" ref="L78:Q78" si="22">$E129</f>
        <v>5200</v>
      </c>
      <c r="M78" s="63">
        <f t="shared" si="22"/>
        <v>5200</v>
      </c>
      <c r="N78" s="63">
        <f t="shared" si="22"/>
        <v>5200</v>
      </c>
      <c r="O78" s="63">
        <f t="shared" si="22"/>
        <v>5200</v>
      </c>
      <c r="P78" s="63">
        <f t="shared" si="22"/>
        <v>5200</v>
      </c>
      <c r="Q78" s="63">
        <f t="shared" si="22"/>
        <v>5200</v>
      </c>
      <c r="R78" s="44"/>
      <c r="S78" s="44"/>
      <c r="T78" s="44"/>
      <c r="U78" s="44"/>
      <c r="V78" s="44"/>
      <c r="W78" s="44"/>
      <c r="X78" s="44"/>
      <c r="Y78" s="44"/>
      <c r="Z78" s="44"/>
      <c r="AA78" s="44"/>
      <c r="AB78" s="44"/>
      <c r="AC78" s="44"/>
      <c r="AD78" s="44"/>
      <c r="AE78" s="44"/>
      <c r="AF78" s="44"/>
    </row>
    <row r="79" spans="3:32" s="3" customFormat="1" ht="18" customHeight="1" x14ac:dyDescent="0.2">
      <c r="C79" s="7" t="s">
        <v>347</v>
      </c>
      <c r="D79" s="8"/>
      <c r="E79" s="8"/>
      <c r="F79" s="8"/>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row>
    <row r="80" spans="3:32" s="3" customFormat="1" ht="18" customHeight="1" x14ac:dyDescent="0.2">
      <c r="C80" s="98" t="s">
        <v>40</v>
      </c>
      <c r="D80" s="8"/>
      <c r="E80" s="8" t="s">
        <v>345</v>
      </c>
      <c r="F80" s="8" t="s">
        <v>29</v>
      </c>
      <c r="G80" s="23"/>
      <c r="H80" s="23"/>
      <c r="I80" s="23"/>
      <c r="J80" s="23"/>
      <c r="K80" s="23"/>
      <c r="L80" s="23"/>
      <c r="M80" s="23"/>
      <c r="N80" s="23"/>
      <c r="O80" s="23"/>
      <c r="P80" s="23"/>
      <c r="Q80" s="23"/>
      <c r="R80" s="37">
        <f>$F128</f>
        <v>7600</v>
      </c>
      <c r="S80" s="37">
        <f t="shared" ref="S80:AF80" si="23">$F128</f>
        <v>7600</v>
      </c>
      <c r="T80" s="37">
        <f t="shared" si="23"/>
        <v>7600</v>
      </c>
      <c r="U80" s="37">
        <f t="shared" si="23"/>
        <v>7600</v>
      </c>
      <c r="V80" s="37">
        <f t="shared" si="23"/>
        <v>7600</v>
      </c>
      <c r="W80" s="37">
        <f t="shared" si="23"/>
        <v>7600</v>
      </c>
      <c r="X80" s="37">
        <f t="shared" si="23"/>
        <v>7600</v>
      </c>
      <c r="Y80" s="37">
        <f t="shared" si="23"/>
        <v>7600</v>
      </c>
      <c r="Z80" s="37">
        <f t="shared" si="23"/>
        <v>7600</v>
      </c>
      <c r="AA80" s="37">
        <f t="shared" si="23"/>
        <v>7600</v>
      </c>
      <c r="AB80" s="37">
        <f t="shared" si="23"/>
        <v>7600</v>
      </c>
      <c r="AC80" s="37">
        <f t="shared" si="23"/>
        <v>7600</v>
      </c>
      <c r="AD80" s="37">
        <f t="shared" si="23"/>
        <v>7600</v>
      </c>
      <c r="AE80" s="37">
        <f t="shared" si="23"/>
        <v>7600</v>
      </c>
      <c r="AF80" s="37">
        <f t="shared" si="23"/>
        <v>7600</v>
      </c>
    </row>
    <row r="81" spans="3:32" s="3" customFormat="1" ht="18" customHeight="1" x14ac:dyDescent="0.2">
      <c r="C81" s="171" t="s">
        <v>39</v>
      </c>
      <c r="D81" s="62"/>
      <c r="E81" s="60" t="s">
        <v>8</v>
      </c>
      <c r="F81" s="60" t="s">
        <v>8</v>
      </c>
      <c r="G81" s="44"/>
      <c r="H81" s="44"/>
      <c r="I81" s="44"/>
      <c r="J81" s="44"/>
      <c r="K81" s="44"/>
      <c r="L81" s="44"/>
      <c r="M81" s="44"/>
      <c r="N81" s="44"/>
      <c r="O81" s="44"/>
      <c r="P81" s="44"/>
      <c r="Q81" s="44"/>
      <c r="R81" s="63">
        <f t="shared" ref="R81:AF81" si="24">$F129</f>
        <v>8900</v>
      </c>
      <c r="S81" s="63">
        <f t="shared" si="24"/>
        <v>8900</v>
      </c>
      <c r="T81" s="63">
        <f t="shared" si="24"/>
        <v>8900</v>
      </c>
      <c r="U81" s="63">
        <f t="shared" si="24"/>
        <v>8900</v>
      </c>
      <c r="V81" s="63">
        <f t="shared" si="24"/>
        <v>8900</v>
      </c>
      <c r="W81" s="63">
        <f t="shared" si="24"/>
        <v>8900</v>
      </c>
      <c r="X81" s="63">
        <f t="shared" si="24"/>
        <v>8900</v>
      </c>
      <c r="Y81" s="63">
        <f t="shared" si="24"/>
        <v>8900</v>
      </c>
      <c r="Z81" s="63">
        <f t="shared" si="24"/>
        <v>8900</v>
      </c>
      <c r="AA81" s="63">
        <f t="shared" si="24"/>
        <v>8900</v>
      </c>
      <c r="AB81" s="63">
        <f t="shared" si="24"/>
        <v>8900</v>
      </c>
      <c r="AC81" s="63">
        <f t="shared" si="24"/>
        <v>8900</v>
      </c>
      <c r="AD81" s="63">
        <f t="shared" si="24"/>
        <v>8900</v>
      </c>
      <c r="AE81" s="63">
        <f t="shared" si="24"/>
        <v>8900</v>
      </c>
      <c r="AF81" s="63">
        <f t="shared" si="24"/>
        <v>8900</v>
      </c>
    </row>
    <row r="82" spans="3:32" s="3" customFormat="1" x14ac:dyDescent="0.2">
      <c r="C82" s="32"/>
      <c r="D82" s="32"/>
      <c r="E82" s="32"/>
      <c r="F82" s="32"/>
      <c r="G82" s="35"/>
      <c r="H82" s="35"/>
      <c r="I82" s="35"/>
      <c r="J82" s="35"/>
      <c r="K82" s="35"/>
      <c r="L82" s="36"/>
      <c r="M82" s="35"/>
      <c r="N82" s="35"/>
      <c r="O82" s="35"/>
      <c r="P82" s="35"/>
      <c r="Q82" s="35"/>
      <c r="R82" s="35"/>
      <c r="S82" s="35"/>
      <c r="T82" s="35"/>
      <c r="U82" s="35"/>
      <c r="V82" s="35"/>
      <c r="W82" s="35"/>
      <c r="X82" s="35"/>
      <c r="Y82" s="35"/>
      <c r="Z82" s="35"/>
      <c r="AA82" s="35"/>
      <c r="AB82" s="35"/>
      <c r="AC82" s="35"/>
      <c r="AD82" s="35"/>
      <c r="AE82" s="35"/>
      <c r="AF82" s="35"/>
    </row>
    <row r="83" spans="3:32" s="3" customFormat="1" x14ac:dyDescent="0.2">
      <c r="C83" s="75" t="s">
        <v>356</v>
      </c>
      <c r="D83" s="32"/>
      <c r="E83" s="32"/>
      <c r="F83" s="32"/>
      <c r="G83" s="35"/>
      <c r="H83" s="35"/>
      <c r="I83" s="35"/>
      <c r="J83" s="35"/>
      <c r="K83" s="35"/>
      <c r="L83" s="36"/>
      <c r="M83" s="35"/>
      <c r="N83" s="35"/>
      <c r="O83" s="35"/>
      <c r="P83" s="35"/>
      <c r="Q83" s="35"/>
      <c r="R83" s="35"/>
      <c r="S83" s="35"/>
      <c r="T83" s="35"/>
      <c r="U83" s="35"/>
      <c r="V83" s="35"/>
      <c r="W83" s="35"/>
      <c r="X83" s="35"/>
      <c r="Y83" s="35"/>
      <c r="Z83" s="35"/>
      <c r="AA83" s="35"/>
      <c r="AB83" s="35"/>
      <c r="AC83" s="35"/>
      <c r="AD83" s="35"/>
      <c r="AE83" s="35"/>
      <c r="AF83" s="35"/>
    </row>
    <row r="84" spans="3:32" s="3" customFormat="1" x14ac:dyDescent="0.2">
      <c r="C84" s="174"/>
      <c r="D84" s="32"/>
      <c r="E84" s="32"/>
      <c r="F84" s="32"/>
      <c r="G84" s="35"/>
      <c r="H84" s="35"/>
      <c r="I84" s="35"/>
      <c r="J84" s="35"/>
      <c r="K84" s="35"/>
      <c r="L84" s="36"/>
      <c r="M84" s="35"/>
      <c r="N84" s="35"/>
      <c r="O84" s="35"/>
      <c r="P84" s="35"/>
      <c r="Q84" s="35"/>
      <c r="R84" s="35"/>
      <c r="S84" s="35"/>
      <c r="T84" s="35"/>
      <c r="U84" s="35"/>
      <c r="V84" s="35"/>
      <c r="W84" s="35"/>
      <c r="X84" s="35"/>
      <c r="Y84" s="35"/>
      <c r="Z84" s="35"/>
      <c r="AA84" s="35"/>
      <c r="AB84" s="35"/>
      <c r="AC84" s="35"/>
      <c r="AD84" s="35"/>
      <c r="AE84" s="35"/>
      <c r="AF84" s="35"/>
    </row>
    <row r="85" spans="3:32" s="3" customFormat="1" x14ac:dyDescent="0.2">
      <c r="C85" s="75" t="s">
        <v>357</v>
      </c>
      <c r="D85" s="32"/>
      <c r="E85" s="32"/>
      <c r="F85" s="32"/>
      <c r="G85" s="35"/>
      <c r="H85" s="35"/>
      <c r="I85" s="35"/>
      <c r="J85" s="35"/>
      <c r="K85" s="35"/>
      <c r="L85" s="36"/>
      <c r="M85" s="35"/>
      <c r="N85" s="35"/>
      <c r="O85" s="35"/>
      <c r="P85" s="35"/>
      <c r="Q85" s="35"/>
      <c r="R85" s="35"/>
      <c r="S85" s="35"/>
      <c r="T85" s="35"/>
      <c r="U85" s="35"/>
      <c r="V85" s="35"/>
      <c r="W85" s="35"/>
      <c r="X85" s="35"/>
      <c r="Y85" s="35"/>
      <c r="Z85" s="35"/>
      <c r="AA85" s="35"/>
      <c r="AB85" s="35"/>
      <c r="AC85" s="35"/>
      <c r="AD85" s="35"/>
      <c r="AE85" s="35"/>
      <c r="AF85" s="35"/>
    </row>
    <row r="86" spans="3:32" s="3" customFormat="1" x14ac:dyDescent="0.2">
      <c r="C86" s="175" t="s">
        <v>358</v>
      </c>
      <c r="D86" s="32"/>
      <c r="E86" s="32"/>
      <c r="F86" s="32"/>
      <c r="G86" s="35"/>
      <c r="H86" s="35"/>
      <c r="I86" s="35"/>
      <c r="J86" s="35"/>
      <c r="K86" s="35"/>
      <c r="L86" s="36"/>
      <c r="M86" s="35"/>
      <c r="N86" s="35"/>
      <c r="O86" s="35"/>
      <c r="P86" s="35"/>
      <c r="Q86" s="35"/>
      <c r="R86" s="35"/>
      <c r="S86" s="35"/>
      <c r="T86" s="35"/>
      <c r="U86" s="35"/>
      <c r="V86" s="35"/>
      <c r="W86" s="35"/>
      <c r="X86" s="35"/>
      <c r="Y86" s="35"/>
      <c r="Z86" s="35"/>
      <c r="AA86" s="35"/>
      <c r="AB86" s="35"/>
      <c r="AC86" s="35"/>
      <c r="AD86" s="35"/>
      <c r="AE86" s="35"/>
      <c r="AF86" s="35"/>
    </row>
    <row r="87" spans="3:32" s="3" customFormat="1" x14ac:dyDescent="0.2">
      <c r="C87" s="175" t="s">
        <v>359</v>
      </c>
      <c r="D87" s="32"/>
      <c r="E87" s="32"/>
      <c r="F87" s="32"/>
      <c r="G87" s="35"/>
      <c r="H87" s="35"/>
      <c r="I87" s="35"/>
      <c r="J87" s="35"/>
      <c r="K87" s="35"/>
      <c r="L87" s="36"/>
      <c r="M87" s="35"/>
      <c r="N87" s="35"/>
      <c r="O87" s="35"/>
      <c r="P87" s="35"/>
      <c r="Q87" s="35"/>
      <c r="R87" s="35"/>
      <c r="S87" s="35"/>
      <c r="T87" s="35"/>
      <c r="U87" s="35"/>
      <c r="V87" s="35"/>
      <c r="W87" s="35"/>
      <c r="X87" s="35"/>
      <c r="Y87" s="35"/>
      <c r="Z87" s="35"/>
      <c r="AA87" s="35"/>
      <c r="AB87" s="35"/>
      <c r="AC87" s="35"/>
      <c r="AD87" s="35"/>
      <c r="AE87" s="35"/>
      <c r="AF87" s="35"/>
    </row>
    <row r="88" spans="3:32" s="3" customFormat="1" x14ac:dyDescent="0.2">
      <c r="C88" s="174"/>
      <c r="D88" s="32"/>
      <c r="E88" s="32"/>
      <c r="F88" s="32"/>
      <c r="G88" s="35"/>
      <c r="H88" s="35"/>
      <c r="I88" s="35"/>
      <c r="J88" s="35"/>
      <c r="K88" s="35"/>
      <c r="L88" s="36"/>
      <c r="M88" s="35"/>
      <c r="N88" s="35"/>
      <c r="O88" s="35"/>
      <c r="P88" s="35"/>
      <c r="Q88" s="35"/>
      <c r="R88" s="35"/>
      <c r="S88" s="35"/>
      <c r="T88" s="35"/>
      <c r="U88" s="35"/>
      <c r="V88" s="35"/>
      <c r="W88" s="35"/>
      <c r="X88" s="35"/>
      <c r="Y88" s="35"/>
      <c r="Z88" s="35"/>
      <c r="AA88" s="35"/>
      <c r="AB88" s="35"/>
      <c r="AC88" s="35"/>
      <c r="AD88" s="35"/>
      <c r="AE88" s="35"/>
      <c r="AF88" s="35"/>
    </row>
    <row r="89" spans="3:32" s="3" customFormat="1" x14ac:dyDescent="0.2">
      <c r="C89" s="174" t="s">
        <v>360</v>
      </c>
      <c r="D89" s="32"/>
      <c r="E89" s="32"/>
      <c r="F89" s="32"/>
      <c r="G89" s="35"/>
      <c r="H89" s="35"/>
      <c r="I89" s="35"/>
      <c r="J89" s="35"/>
      <c r="K89" s="35"/>
      <c r="L89" s="36"/>
      <c r="M89" s="35"/>
      <c r="N89" s="35"/>
      <c r="O89" s="35"/>
      <c r="P89" s="35"/>
      <c r="Q89" s="35"/>
      <c r="R89" s="35"/>
      <c r="S89" s="35"/>
      <c r="T89" s="35"/>
      <c r="U89" s="35"/>
      <c r="V89" s="35"/>
      <c r="W89" s="35"/>
      <c r="X89" s="35"/>
      <c r="Y89" s="35"/>
      <c r="Z89" s="35"/>
      <c r="AA89" s="35"/>
      <c r="AB89" s="35"/>
      <c r="AC89" s="35"/>
      <c r="AD89" s="35"/>
      <c r="AE89" s="35"/>
      <c r="AF89" s="35"/>
    </row>
    <row r="90" spans="3:32" s="3" customFormat="1" x14ac:dyDescent="0.2">
      <c r="C90" s="174" t="s">
        <v>361</v>
      </c>
      <c r="D90" s="32"/>
      <c r="E90" s="32"/>
      <c r="F90" s="32"/>
      <c r="G90" s="35"/>
      <c r="H90" s="35"/>
      <c r="I90" s="35"/>
      <c r="J90" s="35"/>
      <c r="K90" s="35"/>
      <c r="L90" s="36"/>
      <c r="M90" s="35"/>
      <c r="N90" s="35"/>
      <c r="O90" s="35"/>
      <c r="P90" s="35"/>
      <c r="Q90" s="35"/>
      <c r="R90" s="35"/>
      <c r="S90" s="35"/>
      <c r="T90" s="35"/>
      <c r="U90" s="35"/>
      <c r="V90" s="35"/>
      <c r="W90" s="35"/>
      <c r="X90" s="35"/>
      <c r="Y90" s="35"/>
      <c r="Z90" s="35"/>
      <c r="AA90" s="35"/>
      <c r="AB90" s="35"/>
      <c r="AC90" s="35"/>
      <c r="AD90" s="35"/>
      <c r="AE90" s="35"/>
      <c r="AF90" s="35"/>
    </row>
    <row r="91" spans="3:32" s="3" customFormat="1" x14ac:dyDescent="0.2">
      <c r="C91" s="174" t="s">
        <v>362</v>
      </c>
      <c r="D91" s="32"/>
      <c r="E91" s="32"/>
      <c r="F91" s="32"/>
      <c r="G91" s="35"/>
      <c r="H91" s="35"/>
      <c r="I91" s="35"/>
      <c r="J91" s="35"/>
      <c r="K91" s="35"/>
      <c r="L91" s="36"/>
      <c r="M91" s="35"/>
      <c r="N91" s="35"/>
      <c r="O91" s="35"/>
      <c r="P91" s="35"/>
      <c r="Q91" s="35"/>
      <c r="R91" s="35"/>
      <c r="S91" s="35"/>
      <c r="T91" s="35"/>
      <c r="U91" s="35"/>
      <c r="V91" s="35"/>
      <c r="W91" s="35"/>
      <c r="X91" s="35"/>
      <c r="Y91" s="35"/>
      <c r="Z91" s="35"/>
      <c r="AA91" s="35"/>
      <c r="AB91" s="35"/>
      <c r="AC91" s="35"/>
      <c r="AD91" s="35"/>
      <c r="AE91" s="35"/>
      <c r="AF91" s="35"/>
    </row>
    <row r="92" spans="3:32" s="3" customFormat="1" x14ac:dyDescent="0.2">
      <c r="C92" s="174"/>
      <c r="D92" s="32"/>
      <c r="E92" s="32"/>
      <c r="F92" s="32"/>
      <c r="G92" s="35"/>
      <c r="H92" s="35"/>
      <c r="I92" s="35"/>
      <c r="J92" s="35"/>
      <c r="K92" s="35"/>
      <c r="L92" s="36"/>
      <c r="M92" s="35"/>
      <c r="N92" s="35"/>
      <c r="O92" s="35"/>
      <c r="P92" s="35"/>
      <c r="Q92" s="35"/>
      <c r="R92" s="35"/>
      <c r="S92" s="35"/>
      <c r="T92" s="35"/>
      <c r="U92" s="35"/>
      <c r="V92" s="35"/>
      <c r="W92" s="35"/>
      <c r="X92" s="35"/>
      <c r="Y92" s="35"/>
      <c r="Z92" s="35"/>
      <c r="AA92" s="35"/>
      <c r="AB92" s="35"/>
      <c r="AC92" s="35"/>
      <c r="AD92" s="35"/>
      <c r="AE92" s="35"/>
      <c r="AF92" s="35"/>
    </row>
    <row r="93" spans="3:32" s="3" customFormat="1" x14ac:dyDescent="0.2">
      <c r="C93" s="54"/>
      <c r="D93" s="86" t="s">
        <v>363</v>
      </c>
      <c r="E93" s="54" t="s">
        <v>6</v>
      </c>
      <c r="F93" s="54" t="s">
        <v>13</v>
      </c>
      <c r="G93" s="54" t="s">
        <v>373</v>
      </c>
      <c r="H93" s="35"/>
      <c r="I93" s="35"/>
      <c r="J93" s="35"/>
      <c r="K93" s="35"/>
      <c r="L93" s="36"/>
      <c r="M93" s="35"/>
      <c r="N93" s="35"/>
      <c r="O93" s="35"/>
      <c r="P93" s="35"/>
      <c r="Q93" s="35"/>
      <c r="R93" s="35"/>
      <c r="S93" s="35"/>
      <c r="T93" s="35"/>
      <c r="U93" s="35"/>
      <c r="V93" s="35"/>
      <c r="W93" s="35"/>
      <c r="X93" s="35"/>
      <c r="Y93" s="35"/>
      <c r="Z93" s="35"/>
      <c r="AA93" s="35"/>
      <c r="AB93" s="35"/>
      <c r="AC93" s="35"/>
      <c r="AD93" s="35"/>
      <c r="AE93" s="35"/>
      <c r="AF93" s="35"/>
    </row>
    <row r="94" spans="3:32" s="3" customFormat="1" x14ac:dyDescent="0.2">
      <c r="C94" s="54"/>
      <c r="D94" s="164" t="s">
        <v>364</v>
      </c>
      <c r="E94" s="176" t="s">
        <v>9</v>
      </c>
      <c r="F94" s="176" t="s">
        <v>29</v>
      </c>
      <c r="G94" s="177"/>
      <c r="H94" s="35"/>
      <c r="I94" s="35"/>
      <c r="J94" s="35"/>
      <c r="K94" s="35"/>
      <c r="L94" s="36"/>
      <c r="M94" s="35"/>
      <c r="N94" s="35"/>
      <c r="O94" s="35"/>
      <c r="P94" s="35"/>
      <c r="Q94" s="35"/>
      <c r="R94" s="35"/>
      <c r="S94" s="35"/>
      <c r="T94" s="35"/>
      <c r="U94" s="35"/>
      <c r="V94" s="35"/>
      <c r="W94" s="35"/>
      <c r="X94" s="35"/>
      <c r="Y94" s="35"/>
      <c r="Z94" s="35"/>
      <c r="AA94" s="35"/>
      <c r="AB94" s="35"/>
      <c r="AC94" s="35"/>
      <c r="AD94" s="35"/>
      <c r="AE94" s="35"/>
      <c r="AF94" s="35"/>
    </row>
    <row r="95" spans="3:32" s="3" customFormat="1" x14ac:dyDescent="0.2">
      <c r="C95" s="54" t="s">
        <v>365</v>
      </c>
      <c r="D95" s="164"/>
      <c r="E95" s="176"/>
      <c r="F95" s="176"/>
      <c r="G95" s="177"/>
      <c r="H95" s="35"/>
      <c r="I95" s="35"/>
      <c r="J95" s="35"/>
      <c r="K95" s="35"/>
      <c r="L95" s="36"/>
      <c r="M95" s="35"/>
      <c r="N95" s="35"/>
      <c r="O95" s="35"/>
      <c r="P95" s="35"/>
      <c r="Q95" s="35"/>
      <c r="R95" s="35"/>
      <c r="S95" s="35"/>
      <c r="T95" s="35"/>
      <c r="U95" s="35"/>
      <c r="V95" s="35"/>
      <c r="W95" s="35"/>
      <c r="X95" s="35"/>
      <c r="Y95" s="35"/>
      <c r="Z95" s="35"/>
      <c r="AA95" s="35"/>
      <c r="AB95" s="35"/>
      <c r="AC95" s="35"/>
      <c r="AD95" s="35"/>
      <c r="AE95" s="35"/>
      <c r="AF95" s="35"/>
    </row>
    <row r="96" spans="3:32" s="3" customFormat="1" x14ac:dyDescent="0.2">
      <c r="C96" s="178" t="s">
        <v>369</v>
      </c>
      <c r="D96" s="164">
        <v>890</v>
      </c>
      <c r="E96" s="164"/>
      <c r="F96" s="164"/>
      <c r="G96" s="177" t="s">
        <v>374</v>
      </c>
      <c r="H96" s="35"/>
      <c r="I96" s="35"/>
      <c r="J96" s="35"/>
      <c r="K96" s="35"/>
      <c r="L96" s="36"/>
      <c r="M96" s="35"/>
      <c r="N96" s="35"/>
      <c r="O96" s="35"/>
      <c r="P96" s="35"/>
      <c r="Q96" s="35"/>
      <c r="R96" s="35"/>
      <c r="S96" s="35"/>
      <c r="T96" s="35"/>
      <c r="U96" s="35"/>
      <c r="V96" s="35"/>
      <c r="W96" s="35"/>
      <c r="X96" s="35"/>
      <c r="Y96" s="35"/>
      <c r="Z96" s="35"/>
      <c r="AA96" s="35"/>
      <c r="AB96" s="35"/>
      <c r="AC96" s="35"/>
      <c r="AD96" s="35"/>
      <c r="AE96" s="35"/>
      <c r="AF96" s="35"/>
    </row>
    <row r="97" spans="3:32" s="3" customFormat="1" x14ac:dyDescent="0.2">
      <c r="C97" s="178" t="s">
        <v>370</v>
      </c>
      <c r="D97" s="164">
        <v>1090</v>
      </c>
      <c r="E97" s="164"/>
      <c r="F97" s="164"/>
      <c r="G97" s="177" t="s">
        <v>375</v>
      </c>
      <c r="H97" s="35"/>
      <c r="I97" s="35"/>
      <c r="J97" s="35"/>
      <c r="K97" s="35"/>
      <c r="L97" s="36"/>
      <c r="M97" s="35"/>
      <c r="N97" s="35"/>
      <c r="O97" s="35"/>
      <c r="P97" s="35"/>
      <c r="Q97" s="35"/>
      <c r="R97" s="35"/>
      <c r="S97" s="35"/>
      <c r="T97" s="35"/>
      <c r="U97" s="35"/>
      <c r="V97" s="35"/>
      <c r="W97" s="35"/>
      <c r="X97" s="35"/>
      <c r="Y97" s="35"/>
      <c r="Z97" s="35"/>
      <c r="AA97" s="35"/>
      <c r="AB97" s="35"/>
      <c r="AC97" s="35"/>
      <c r="AD97" s="35"/>
      <c r="AE97" s="35"/>
      <c r="AF97" s="35"/>
    </row>
    <row r="98" spans="3:32" s="3" customFormat="1" x14ac:dyDescent="0.2">
      <c r="C98" s="54"/>
      <c r="D98" s="164"/>
      <c r="E98" s="176"/>
      <c r="F98" s="176"/>
      <c r="G98" s="177"/>
      <c r="H98" s="35"/>
      <c r="I98" s="35"/>
      <c r="J98" s="35"/>
      <c r="K98" s="35"/>
      <c r="L98" s="36"/>
      <c r="M98" s="35"/>
      <c r="N98" s="35"/>
      <c r="O98" s="35"/>
      <c r="P98" s="35"/>
      <c r="Q98" s="35"/>
      <c r="R98" s="35"/>
      <c r="S98" s="35"/>
      <c r="T98" s="35"/>
      <c r="U98" s="35"/>
      <c r="V98" s="35"/>
      <c r="W98" s="35"/>
      <c r="X98" s="35"/>
      <c r="Y98" s="35"/>
      <c r="Z98" s="35"/>
      <c r="AA98" s="35"/>
      <c r="AB98" s="35"/>
      <c r="AC98" s="35"/>
      <c r="AD98" s="35"/>
      <c r="AE98" s="35"/>
      <c r="AF98" s="35"/>
    </row>
    <row r="99" spans="3:32" s="3" customFormat="1" x14ac:dyDescent="0.2">
      <c r="C99" s="54" t="s">
        <v>381</v>
      </c>
      <c r="D99" s="164"/>
      <c r="E99" s="176"/>
      <c r="F99" s="176"/>
      <c r="G99" s="177"/>
      <c r="H99" s="35"/>
      <c r="I99" s="35"/>
      <c r="J99" s="35"/>
      <c r="K99" s="35"/>
      <c r="L99" s="36"/>
      <c r="M99" s="35"/>
      <c r="N99" s="35"/>
      <c r="O99" s="35"/>
      <c r="P99" s="35"/>
      <c r="Q99" s="35"/>
      <c r="R99" s="35"/>
      <c r="S99" s="35"/>
      <c r="T99" s="35"/>
      <c r="U99" s="35"/>
      <c r="V99" s="35"/>
      <c r="W99" s="35"/>
      <c r="X99" s="35"/>
      <c r="Y99" s="35"/>
      <c r="Z99" s="35"/>
      <c r="AA99" s="35"/>
      <c r="AB99" s="35"/>
      <c r="AC99" s="35"/>
      <c r="AD99" s="35"/>
      <c r="AE99" s="35"/>
      <c r="AF99" s="35"/>
    </row>
    <row r="100" spans="3:32" s="3" customFormat="1" x14ac:dyDescent="0.2">
      <c r="C100" s="176" t="s">
        <v>382</v>
      </c>
      <c r="D100" s="164"/>
      <c r="E100" s="179"/>
      <c r="F100" s="180"/>
      <c r="G100" s="177"/>
      <c r="H100" s="35"/>
      <c r="I100" s="35"/>
      <c r="J100" s="35"/>
      <c r="K100" s="35"/>
      <c r="L100" s="36"/>
      <c r="M100" s="35"/>
      <c r="N100" s="35"/>
      <c r="O100" s="35"/>
      <c r="P100" s="35"/>
      <c r="Q100" s="35"/>
      <c r="R100" s="35"/>
      <c r="S100" s="35"/>
      <c r="T100" s="35"/>
      <c r="U100" s="35"/>
      <c r="V100" s="35"/>
      <c r="W100" s="35"/>
      <c r="X100" s="35"/>
      <c r="Y100" s="35"/>
      <c r="Z100" s="35"/>
      <c r="AA100" s="35"/>
      <c r="AB100" s="35"/>
      <c r="AC100" s="35"/>
      <c r="AD100" s="35"/>
      <c r="AE100" s="35"/>
      <c r="AF100" s="35"/>
    </row>
    <row r="101" spans="3:32" s="3" customFormat="1" x14ac:dyDescent="0.2">
      <c r="C101" s="178" t="s">
        <v>369</v>
      </c>
      <c r="D101" s="164"/>
      <c r="E101" s="179">
        <v>0.04</v>
      </c>
      <c r="F101" s="180">
        <v>0.08</v>
      </c>
      <c r="G101" s="177" t="s">
        <v>376</v>
      </c>
      <c r="H101" s="35"/>
      <c r="I101" s="35"/>
      <c r="J101" s="35"/>
      <c r="K101" s="35"/>
      <c r="L101" s="36"/>
      <c r="M101" s="35"/>
      <c r="N101" s="35"/>
      <c r="O101" s="35"/>
      <c r="P101" s="35"/>
      <c r="Q101" s="35"/>
      <c r="R101" s="35"/>
      <c r="S101" s="35"/>
      <c r="T101" s="35"/>
      <c r="U101" s="35"/>
      <c r="V101" s="35"/>
      <c r="W101" s="35"/>
      <c r="X101" s="35"/>
      <c r="Y101" s="35"/>
      <c r="Z101" s="35"/>
      <c r="AA101" s="35"/>
      <c r="AB101" s="35"/>
      <c r="AC101" s="35"/>
      <c r="AD101" s="35"/>
      <c r="AE101" s="35"/>
      <c r="AF101" s="35"/>
    </row>
    <row r="102" spans="3:32" s="3" customFormat="1" x14ac:dyDescent="0.2">
      <c r="C102" s="178" t="s">
        <v>370</v>
      </c>
      <c r="D102" s="164"/>
      <c r="E102" s="179">
        <v>0.04</v>
      </c>
      <c r="F102" s="180">
        <v>0.14000000000000001</v>
      </c>
      <c r="G102" s="177" t="s">
        <v>377</v>
      </c>
      <c r="H102" s="35"/>
      <c r="I102" s="35"/>
      <c r="J102" s="35"/>
      <c r="K102" s="35"/>
      <c r="L102" s="36"/>
      <c r="M102" s="35"/>
      <c r="N102" s="35"/>
      <c r="O102" s="35"/>
      <c r="P102" s="35"/>
      <c r="Q102" s="35"/>
      <c r="R102" s="35"/>
      <c r="S102" s="35"/>
      <c r="T102" s="35"/>
      <c r="U102" s="35"/>
      <c r="V102" s="35"/>
      <c r="W102" s="35"/>
      <c r="X102" s="35"/>
      <c r="Y102" s="35"/>
      <c r="Z102" s="35"/>
      <c r="AA102" s="35"/>
      <c r="AB102" s="35"/>
      <c r="AC102" s="35"/>
      <c r="AD102" s="35"/>
      <c r="AE102" s="35"/>
      <c r="AF102" s="35"/>
    </row>
    <row r="103" spans="3:32" s="3" customFormat="1" x14ac:dyDescent="0.2">
      <c r="C103" s="54" t="s">
        <v>383</v>
      </c>
      <c r="D103" s="164"/>
      <c r="E103" s="179"/>
      <c r="F103" s="180"/>
      <c r="G103" s="177"/>
      <c r="H103" s="35"/>
      <c r="I103" s="35"/>
      <c r="J103" s="35"/>
      <c r="K103" s="35"/>
      <c r="L103" s="36"/>
      <c r="M103" s="35"/>
      <c r="N103" s="35"/>
      <c r="O103" s="35"/>
      <c r="P103" s="35"/>
      <c r="Q103" s="35"/>
      <c r="R103" s="35"/>
      <c r="S103" s="35"/>
      <c r="T103" s="35"/>
      <c r="U103" s="35"/>
      <c r="V103" s="35"/>
      <c r="W103" s="35"/>
      <c r="X103" s="35"/>
      <c r="Y103" s="35"/>
      <c r="Z103" s="35"/>
      <c r="AA103" s="35"/>
      <c r="AB103" s="35"/>
      <c r="AC103" s="35"/>
      <c r="AD103" s="35"/>
      <c r="AE103" s="35"/>
      <c r="AF103" s="35"/>
    </row>
    <row r="104" spans="3:32" s="3" customFormat="1" x14ac:dyDescent="0.2">
      <c r="C104" s="178" t="s">
        <v>369</v>
      </c>
      <c r="D104" s="164"/>
      <c r="E104" s="179">
        <v>0.08</v>
      </c>
      <c r="F104" s="180">
        <v>0.1</v>
      </c>
      <c r="G104" s="177" t="s">
        <v>378</v>
      </c>
      <c r="H104" s="35"/>
      <c r="I104" s="35"/>
      <c r="J104" s="35"/>
      <c r="K104" s="35"/>
      <c r="L104" s="36"/>
      <c r="M104" s="35"/>
      <c r="N104" s="35"/>
      <c r="O104" s="35"/>
      <c r="P104" s="35"/>
      <c r="Q104" s="35"/>
      <c r="R104" s="35"/>
      <c r="S104" s="35"/>
      <c r="T104" s="35"/>
      <c r="U104" s="35"/>
      <c r="V104" s="35"/>
      <c r="W104" s="35"/>
      <c r="X104" s="35"/>
      <c r="Y104" s="35"/>
      <c r="Z104" s="35"/>
      <c r="AA104" s="35"/>
      <c r="AB104" s="35"/>
      <c r="AC104" s="35"/>
      <c r="AD104" s="35"/>
      <c r="AE104" s="35"/>
      <c r="AF104" s="35"/>
    </row>
    <row r="105" spans="3:32" s="3" customFormat="1" x14ac:dyDescent="0.2">
      <c r="C105" s="178" t="s">
        <v>370</v>
      </c>
      <c r="D105" s="164"/>
      <c r="E105" s="179">
        <v>0.08</v>
      </c>
      <c r="F105" s="180">
        <v>0.16</v>
      </c>
      <c r="G105" s="177" t="s">
        <v>379</v>
      </c>
      <c r="H105" s="35"/>
      <c r="I105" s="35"/>
      <c r="J105" s="35"/>
      <c r="K105" s="35"/>
      <c r="L105" s="36"/>
      <c r="M105" s="35"/>
      <c r="N105" s="35"/>
      <c r="O105" s="35"/>
      <c r="P105" s="35"/>
      <c r="Q105" s="35"/>
      <c r="R105" s="35"/>
      <c r="S105" s="35"/>
      <c r="T105" s="35"/>
      <c r="U105" s="35"/>
      <c r="V105" s="35"/>
      <c r="W105" s="35"/>
      <c r="X105" s="35"/>
      <c r="Y105" s="35"/>
      <c r="Z105" s="35"/>
      <c r="AA105" s="35"/>
      <c r="AB105" s="35"/>
      <c r="AC105" s="35"/>
      <c r="AD105" s="35"/>
      <c r="AE105" s="35"/>
      <c r="AF105" s="35"/>
    </row>
    <row r="106" spans="3:32" s="3" customFormat="1" x14ac:dyDescent="0.2">
      <c r="C106" s="54"/>
      <c r="D106" s="164"/>
      <c r="E106" s="176"/>
      <c r="F106" s="176"/>
      <c r="G106" s="177" t="s">
        <v>380</v>
      </c>
      <c r="H106" s="35"/>
      <c r="I106" s="35"/>
      <c r="J106" s="35"/>
      <c r="K106" s="35"/>
      <c r="L106" s="36"/>
      <c r="M106" s="35"/>
      <c r="N106" s="35"/>
      <c r="O106" s="35"/>
      <c r="P106" s="35"/>
      <c r="Q106" s="35"/>
      <c r="R106" s="35"/>
      <c r="S106" s="35"/>
      <c r="T106" s="35"/>
      <c r="U106" s="35"/>
      <c r="V106" s="35"/>
      <c r="W106" s="35"/>
      <c r="X106" s="35"/>
      <c r="Y106" s="35"/>
      <c r="Z106" s="35"/>
      <c r="AA106" s="35"/>
      <c r="AB106" s="35"/>
      <c r="AC106" s="35"/>
      <c r="AD106" s="35"/>
      <c r="AE106" s="35"/>
      <c r="AF106" s="35"/>
    </row>
    <row r="107" spans="3:32" s="3" customFormat="1" x14ac:dyDescent="0.2">
      <c r="C107" s="54" t="s">
        <v>372</v>
      </c>
      <c r="D107" s="164"/>
      <c r="E107" s="176"/>
      <c r="F107" s="176"/>
      <c r="G107" s="177"/>
      <c r="H107" s="35"/>
      <c r="I107" s="35"/>
      <c r="J107" s="35"/>
      <c r="K107" s="35"/>
      <c r="L107" s="36"/>
      <c r="M107" s="35"/>
      <c r="N107" s="35"/>
      <c r="O107" s="35"/>
      <c r="P107" s="35"/>
      <c r="Q107" s="35"/>
      <c r="R107" s="35"/>
      <c r="S107" s="35"/>
      <c r="T107" s="35"/>
      <c r="U107" s="35"/>
      <c r="V107" s="35"/>
      <c r="W107" s="35"/>
      <c r="X107" s="35"/>
      <c r="Y107" s="35"/>
      <c r="Z107" s="35"/>
      <c r="AA107" s="35"/>
      <c r="AB107" s="35"/>
      <c r="AC107" s="35"/>
      <c r="AD107" s="35"/>
      <c r="AE107" s="35"/>
      <c r="AF107" s="35"/>
    </row>
    <row r="108" spans="3:32" s="3" customFormat="1" x14ac:dyDescent="0.2">
      <c r="C108" s="176" t="s">
        <v>382</v>
      </c>
      <c r="D108" s="164"/>
      <c r="E108" s="176"/>
      <c r="F108" s="176"/>
      <c r="G108" s="177"/>
      <c r="H108" s="35"/>
      <c r="I108" s="35"/>
      <c r="J108" s="35"/>
      <c r="K108" s="35"/>
      <c r="L108" s="36"/>
      <c r="M108" s="35"/>
      <c r="N108" s="35"/>
      <c r="O108" s="35"/>
      <c r="P108" s="35"/>
      <c r="Q108" s="35"/>
      <c r="R108" s="35"/>
      <c r="S108" s="35"/>
      <c r="T108" s="35"/>
      <c r="U108" s="35"/>
      <c r="V108" s="35"/>
      <c r="W108" s="35"/>
      <c r="X108" s="35"/>
      <c r="Y108" s="35"/>
      <c r="Z108" s="35"/>
      <c r="AA108" s="35"/>
      <c r="AB108" s="35"/>
      <c r="AC108" s="35"/>
      <c r="AD108" s="35"/>
      <c r="AE108" s="35"/>
      <c r="AF108" s="35"/>
    </row>
    <row r="109" spans="3:32" s="3" customFormat="1" x14ac:dyDescent="0.2">
      <c r="C109" s="178" t="s">
        <v>369</v>
      </c>
      <c r="D109" s="164"/>
      <c r="E109" s="181">
        <f>$D$96*E101</f>
        <v>35.6</v>
      </c>
      <c r="F109" s="181">
        <f>$D$96*F101</f>
        <v>71.2</v>
      </c>
      <c r="G109" s="177"/>
      <c r="H109" s="35"/>
      <c r="I109" s="35"/>
      <c r="J109" s="35"/>
      <c r="K109" s="35"/>
      <c r="L109" s="36"/>
      <c r="M109" s="35"/>
      <c r="N109" s="35"/>
      <c r="O109" s="35"/>
      <c r="P109" s="35"/>
      <c r="Q109" s="35"/>
      <c r="R109" s="35"/>
      <c r="S109" s="35"/>
      <c r="T109" s="35"/>
      <c r="U109" s="35"/>
      <c r="V109" s="35"/>
      <c r="W109" s="35"/>
      <c r="X109" s="35"/>
      <c r="Y109" s="35"/>
      <c r="Z109" s="35"/>
      <c r="AA109" s="35"/>
      <c r="AB109" s="35"/>
      <c r="AC109" s="35"/>
      <c r="AD109" s="35"/>
      <c r="AE109" s="35"/>
      <c r="AF109" s="35"/>
    </row>
    <row r="110" spans="3:32" s="3" customFormat="1" x14ac:dyDescent="0.2">
      <c r="C110" s="178" t="s">
        <v>370</v>
      </c>
      <c r="D110" s="164"/>
      <c r="E110" s="181">
        <f t="shared" ref="E110" si="25">$D$96*E102</f>
        <v>35.6</v>
      </c>
      <c r="F110" s="181">
        <f>$D$96*F102</f>
        <v>124.60000000000001</v>
      </c>
      <c r="G110" s="177"/>
      <c r="H110" s="35"/>
      <c r="I110" s="35"/>
      <c r="J110" s="35"/>
      <c r="K110" s="35"/>
      <c r="L110" s="36"/>
      <c r="M110" s="35"/>
      <c r="N110" s="35"/>
      <c r="O110" s="35"/>
      <c r="P110" s="35"/>
      <c r="Q110" s="35"/>
      <c r="R110" s="35"/>
      <c r="S110" s="35"/>
      <c r="T110" s="35"/>
      <c r="U110" s="35"/>
      <c r="V110" s="35"/>
      <c r="W110" s="35"/>
      <c r="X110" s="35"/>
      <c r="Y110" s="35"/>
      <c r="Z110" s="35"/>
      <c r="AA110" s="35"/>
      <c r="AB110" s="35"/>
      <c r="AC110" s="35"/>
      <c r="AD110" s="35"/>
      <c r="AE110" s="35"/>
      <c r="AF110" s="35"/>
    </row>
    <row r="111" spans="3:32" s="3" customFormat="1" x14ac:dyDescent="0.2">
      <c r="C111" s="54" t="s">
        <v>383</v>
      </c>
      <c r="D111" s="164"/>
      <c r="E111" s="181"/>
      <c r="F111" s="181"/>
      <c r="G111" s="177"/>
      <c r="H111" s="35"/>
      <c r="I111" s="35"/>
      <c r="J111" s="35"/>
      <c r="K111" s="35"/>
      <c r="L111" s="36"/>
      <c r="M111" s="35"/>
      <c r="N111" s="35"/>
      <c r="O111" s="35"/>
      <c r="P111" s="35"/>
      <c r="Q111" s="35"/>
      <c r="R111" s="35"/>
      <c r="S111" s="35"/>
      <c r="T111" s="35"/>
      <c r="U111" s="35"/>
      <c r="V111" s="35"/>
      <c r="W111" s="35"/>
      <c r="X111" s="35"/>
      <c r="Y111" s="35"/>
      <c r="Z111" s="35"/>
      <c r="AA111" s="35"/>
      <c r="AB111" s="35"/>
      <c r="AC111" s="35"/>
      <c r="AD111" s="35"/>
      <c r="AE111" s="35"/>
      <c r="AF111" s="35"/>
    </row>
    <row r="112" spans="3:32" s="3" customFormat="1" x14ac:dyDescent="0.2">
      <c r="C112" s="178" t="s">
        <v>369</v>
      </c>
      <c r="D112" s="164"/>
      <c r="E112" s="181">
        <f t="shared" ref="E112" si="26">$D$96*E104</f>
        <v>71.2</v>
      </c>
      <c r="F112" s="181">
        <f>$D$96*F104</f>
        <v>89</v>
      </c>
      <c r="G112" s="177"/>
      <c r="H112" s="35"/>
      <c r="I112" s="35"/>
      <c r="J112" s="35"/>
      <c r="K112" s="35"/>
      <c r="L112" s="36"/>
      <c r="M112" s="35"/>
      <c r="N112" s="35"/>
      <c r="O112" s="35"/>
      <c r="P112" s="35"/>
      <c r="Q112" s="35"/>
      <c r="R112" s="35"/>
      <c r="S112" s="35"/>
      <c r="T112" s="35"/>
      <c r="U112" s="35"/>
      <c r="V112" s="35"/>
      <c r="W112" s="35"/>
      <c r="X112" s="35"/>
      <c r="Y112" s="35"/>
      <c r="Z112" s="35"/>
      <c r="AA112" s="35"/>
      <c r="AB112" s="35"/>
      <c r="AC112" s="35"/>
      <c r="AD112" s="35"/>
      <c r="AE112" s="35"/>
      <c r="AF112" s="35"/>
    </row>
    <row r="113" spans="3:32" s="3" customFormat="1" x14ac:dyDescent="0.2">
      <c r="C113" s="178" t="s">
        <v>370</v>
      </c>
      <c r="D113" s="164"/>
      <c r="E113" s="181">
        <f t="shared" ref="E113" si="27">$D$96*E105</f>
        <v>71.2</v>
      </c>
      <c r="F113" s="181">
        <f>$D$96*F105</f>
        <v>142.4</v>
      </c>
      <c r="G113" s="177"/>
      <c r="H113" s="35"/>
      <c r="I113" s="35"/>
      <c r="J113" s="35"/>
      <c r="K113" s="35"/>
      <c r="L113" s="36"/>
      <c r="M113" s="35"/>
      <c r="N113" s="35"/>
      <c r="O113" s="35"/>
      <c r="P113" s="35"/>
      <c r="Q113" s="35"/>
      <c r="R113" s="35"/>
      <c r="S113" s="35"/>
      <c r="T113" s="35"/>
      <c r="U113" s="35"/>
      <c r="V113" s="35"/>
      <c r="W113" s="35"/>
      <c r="X113" s="35"/>
      <c r="Y113" s="35"/>
      <c r="Z113" s="35"/>
      <c r="AA113" s="35"/>
      <c r="AB113" s="35"/>
      <c r="AC113" s="35"/>
      <c r="AD113" s="35"/>
      <c r="AE113" s="35"/>
      <c r="AF113" s="35"/>
    </row>
    <row r="114" spans="3:32" s="3" customFormat="1" x14ac:dyDescent="0.2">
      <c r="C114" s="54"/>
      <c r="D114" s="164"/>
      <c r="E114" s="176"/>
      <c r="F114" s="176"/>
      <c r="G114" s="177"/>
      <c r="H114" s="35"/>
      <c r="I114" s="35"/>
      <c r="J114" s="35"/>
      <c r="K114" s="35"/>
      <c r="L114" s="36"/>
      <c r="M114" s="35"/>
      <c r="N114" s="35"/>
      <c r="O114" s="35"/>
      <c r="P114" s="35"/>
      <c r="Q114" s="35"/>
      <c r="R114" s="35"/>
      <c r="S114" s="35"/>
      <c r="T114" s="35"/>
      <c r="U114" s="35"/>
      <c r="V114" s="35"/>
      <c r="W114" s="35"/>
      <c r="X114" s="35"/>
      <c r="Y114" s="35"/>
      <c r="Z114" s="35"/>
      <c r="AA114" s="35"/>
      <c r="AB114" s="35"/>
      <c r="AC114" s="35"/>
      <c r="AD114" s="35"/>
      <c r="AE114" s="35"/>
      <c r="AF114" s="35"/>
    </row>
    <row r="115" spans="3:32" s="3" customFormat="1" x14ac:dyDescent="0.2">
      <c r="C115" s="54" t="s">
        <v>366</v>
      </c>
      <c r="D115" s="164"/>
      <c r="E115" s="176"/>
      <c r="F115" s="176"/>
      <c r="G115" s="177"/>
      <c r="H115" s="35"/>
      <c r="I115" s="35"/>
      <c r="J115" s="35"/>
      <c r="K115" s="35"/>
      <c r="L115" s="36"/>
      <c r="M115" s="35"/>
      <c r="N115" s="35"/>
      <c r="O115" s="35"/>
      <c r="P115" s="35"/>
      <c r="Q115" s="35"/>
      <c r="R115" s="35"/>
      <c r="S115" s="35"/>
      <c r="T115" s="35"/>
      <c r="U115" s="35"/>
      <c r="V115" s="35"/>
      <c r="W115" s="35"/>
      <c r="X115" s="35"/>
      <c r="Y115" s="35"/>
      <c r="Z115" s="35"/>
      <c r="AA115" s="35"/>
      <c r="AB115" s="35"/>
      <c r="AC115" s="35"/>
      <c r="AD115" s="35"/>
      <c r="AE115" s="35"/>
      <c r="AF115" s="35"/>
    </row>
    <row r="116" spans="3:32" s="3" customFormat="1" x14ac:dyDescent="0.2">
      <c r="C116" s="178" t="s">
        <v>369</v>
      </c>
      <c r="D116" s="164">
        <v>120</v>
      </c>
      <c r="E116" s="176">
        <v>110</v>
      </c>
      <c r="F116" s="176">
        <v>110</v>
      </c>
      <c r="G116" s="177" t="s">
        <v>410</v>
      </c>
      <c r="H116" s="35"/>
      <c r="I116" s="35"/>
      <c r="J116" s="35"/>
      <c r="K116" s="35"/>
      <c r="L116" s="36"/>
      <c r="M116" s="35"/>
      <c r="N116" s="35"/>
      <c r="O116" s="35"/>
      <c r="P116" s="35"/>
      <c r="Q116" s="35"/>
      <c r="R116" s="35"/>
      <c r="S116" s="35"/>
      <c r="T116" s="35"/>
      <c r="U116" s="35"/>
      <c r="V116" s="35"/>
      <c r="W116" s="35"/>
      <c r="X116" s="35"/>
      <c r="Y116" s="35"/>
      <c r="Z116" s="35"/>
      <c r="AA116" s="35"/>
      <c r="AB116" s="35"/>
      <c r="AC116" s="35"/>
      <c r="AD116" s="35"/>
      <c r="AE116" s="35"/>
      <c r="AF116" s="35"/>
    </row>
    <row r="117" spans="3:32" s="3" customFormat="1" x14ac:dyDescent="0.2">
      <c r="C117" s="178" t="s">
        <v>370</v>
      </c>
      <c r="D117" s="164">
        <v>70</v>
      </c>
      <c r="E117" s="176">
        <v>60</v>
      </c>
      <c r="F117" s="176">
        <v>60</v>
      </c>
      <c r="G117" s="177"/>
      <c r="H117" s="35"/>
      <c r="I117" s="35"/>
      <c r="J117" s="35"/>
      <c r="K117" s="35"/>
      <c r="L117" s="36"/>
      <c r="M117" s="35"/>
      <c r="N117" s="35"/>
      <c r="O117" s="35"/>
      <c r="P117" s="35"/>
      <c r="Q117" s="35"/>
      <c r="R117" s="35"/>
      <c r="S117" s="35"/>
      <c r="T117" s="35"/>
      <c r="U117" s="35"/>
      <c r="V117" s="35"/>
      <c r="W117" s="35"/>
      <c r="X117" s="35"/>
      <c r="Y117" s="35"/>
      <c r="Z117" s="35"/>
      <c r="AA117" s="35"/>
      <c r="AB117" s="35"/>
      <c r="AC117" s="35"/>
      <c r="AD117" s="35"/>
      <c r="AE117" s="35"/>
      <c r="AF117" s="35"/>
    </row>
    <row r="118" spans="3:32" s="3" customFormat="1" x14ac:dyDescent="0.2">
      <c r="C118" s="54"/>
      <c r="D118" s="164"/>
      <c r="E118" s="176"/>
      <c r="F118" s="176"/>
      <c r="G118" s="177"/>
      <c r="H118" s="35"/>
      <c r="I118" s="35"/>
      <c r="J118" s="35"/>
      <c r="K118" s="35"/>
      <c r="L118" s="36"/>
      <c r="M118" s="35"/>
      <c r="N118" s="35"/>
      <c r="O118" s="35"/>
      <c r="P118" s="35"/>
      <c r="Q118" s="35"/>
      <c r="R118" s="35"/>
      <c r="S118" s="35"/>
      <c r="T118" s="35"/>
      <c r="U118" s="35"/>
      <c r="V118" s="35"/>
      <c r="W118" s="35"/>
      <c r="X118" s="35"/>
      <c r="Y118" s="35"/>
      <c r="Z118" s="35"/>
      <c r="AA118" s="35"/>
      <c r="AB118" s="35"/>
      <c r="AC118" s="35"/>
      <c r="AD118" s="35"/>
      <c r="AE118" s="35"/>
      <c r="AF118" s="35"/>
    </row>
    <row r="119" spans="3:32" s="3" customFormat="1" x14ac:dyDescent="0.2">
      <c r="C119" s="54" t="s">
        <v>371</v>
      </c>
      <c r="D119" s="164"/>
      <c r="E119" s="176"/>
      <c r="F119" s="176"/>
      <c r="G119" s="177"/>
      <c r="H119" s="35"/>
      <c r="I119" s="35"/>
      <c r="J119" s="35"/>
      <c r="K119" s="35"/>
      <c r="L119" s="36"/>
      <c r="M119" s="35"/>
      <c r="N119" s="35"/>
      <c r="O119" s="35"/>
      <c r="P119" s="35"/>
      <c r="Q119" s="35"/>
      <c r="R119" s="35"/>
      <c r="S119" s="35"/>
      <c r="T119" s="35"/>
      <c r="U119" s="35"/>
      <c r="V119" s="35"/>
      <c r="W119" s="35"/>
      <c r="X119" s="35"/>
      <c r="Y119" s="35"/>
      <c r="Z119" s="35"/>
      <c r="AA119" s="35"/>
      <c r="AB119" s="35"/>
      <c r="AC119" s="35"/>
      <c r="AD119" s="35"/>
      <c r="AE119" s="35"/>
      <c r="AF119" s="35"/>
    </row>
    <row r="120" spans="3:32" s="3" customFormat="1" x14ac:dyDescent="0.2">
      <c r="C120" s="178" t="s">
        <v>369</v>
      </c>
      <c r="D120" s="180">
        <v>0.35</v>
      </c>
      <c r="E120" s="180">
        <v>0.25</v>
      </c>
      <c r="F120" s="180">
        <v>0.25</v>
      </c>
      <c r="G120" s="177" t="s">
        <v>480</v>
      </c>
      <c r="H120" s="35"/>
      <c r="I120" s="35"/>
      <c r="J120" s="35"/>
      <c r="K120" s="35"/>
      <c r="L120" s="36"/>
      <c r="M120" s="35"/>
      <c r="N120" s="35"/>
      <c r="O120" s="35"/>
      <c r="P120" s="35"/>
      <c r="Q120" s="35"/>
      <c r="R120" s="35"/>
      <c r="S120" s="35"/>
      <c r="T120" s="35"/>
      <c r="U120" s="35"/>
      <c r="V120" s="35"/>
      <c r="W120" s="35"/>
      <c r="X120" s="35"/>
      <c r="Y120" s="35"/>
      <c r="Z120" s="35"/>
      <c r="AA120" s="35"/>
      <c r="AB120" s="35"/>
      <c r="AC120" s="35"/>
      <c r="AD120" s="35"/>
      <c r="AE120" s="35"/>
      <c r="AF120" s="35"/>
    </row>
    <row r="121" spans="3:32" s="3" customFormat="1" x14ac:dyDescent="0.2">
      <c r="C121" s="178" t="s">
        <v>370</v>
      </c>
      <c r="D121" s="180">
        <v>0.65</v>
      </c>
      <c r="E121" s="180">
        <v>0.75</v>
      </c>
      <c r="F121" s="180">
        <v>0.75</v>
      </c>
      <c r="G121" s="191" t="s">
        <v>409</v>
      </c>
      <c r="H121" s="35"/>
      <c r="I121" s="35"/>
      <c r="J121" s="35"/>
      <c r="K121" s="35"/>
      <c r="L121" s="36"/>
      <c r="M121" s="35"/>
      <c r="N121" s="35"/>
      <c r="O121" s="35"/>
      <c r="P121" s="35"/>
      <c r="Q121" s="35"/>
      <c r="R121" s="35"/>
      <c r="S121" s="35"/>
      <c r="T121" s="35"/>
      <c r="U121" s="35"/>
      <c r="V121" s="35"/>
      <c r="W121" s="35"/>
      <c r="X121" s="35"/>
      <c r="Y121" s="35"/>
      <c r="Z121" s="35"/>
      <c r="AA121" s="35"/>
      <c r="AB121" s="35"/>
      <c r="AC121" s="35"/>
      <c r="AD121" s="35"/>
      <c r="AE121" s="35"/>
      <c r="AF121" s="35"/>
    </row>
    <row r="122" spans="3:32" s="3" customFormat="1" x14ac:dyDescent="0.2">
      <c r="C122" s="178"/>
      <c r="D122" s="164"/>
      <c r="E122" s="176"/>
      <c r="F122" s="176"/>
      <c r="G122" s="177"/>
      <c r="H122" s="35"/>
      <c r="I122" s="35"/>
      <c r="J122" s="35"/>
      <c r="K122" s="35"/>
      <c r="L122" s="36"/>
      <c r="M122" s="35"/>
      <c r="N122" s="35"/>
      <c r="O122" s="35"/>
      <c r="P122" s="35"/>
      <c r="Q122" s="35"/>
      <c r="R122" s="35"/>
      <c r="S122" s="35"/>
      <c r="T122" s="35"/>
      <c r="U122" s="35"/>
      <c r="V122" s="35"/>
      <c r="W122" s="35"/>
      <c r="X122" s="35"/>
      <c r="Y122" s="35"/>
      <c r="Z122" s="35"/>
      <c r="AA122" s="35"/>
      <c r="AB122" s="35"/>
      <c r="AC122" s="35"/>
      <c r="AD122" s="35"/>
      <c r="AE122" s="35"/>
      <c r="AF122" s="35"/>
    </row>
    <row r="123" spans="3:32" s="3" customFormat="1" x14ac:dyDescent="0.2">
      <c r="C123" s="54" t="s">
        <v>384</v>
      </c>
      <c r="D123" s="176"/>
      <c r="E123" s="176"/>
      <c r="F123" s="176"/>
      <c r="G123" s="177"/>
      <c r="H123" s="35"/>
      <c r="I123" s="35"/>
      <c r="J123" s="35"/>
      <c r="K123" s="35"/>
      <c r="L123" s="36"/>
      <c r="M123" s="35"/>
      <c r="N123" s="35"/>
      <c r="O123" s="35"/>
      <c r="P123" s="35"/>
      <c r="Q123" s="35"/>
      <c r="R123" s="35"/>
      <c r="S123" s="35"/>
      <c r="T123" s="35"/>
      <c r="U123" s="35"/>
      <c r="V123" s="35"/>
      <c r="W123" s="35"/>
      <c r="X123" s="35"/>
      <c r="Y123" s="35"/>
      <c r="Z123" s="35"/>
      <c r="AA123" s="35"/>
      <c r="AB123" s="35"/>
      <c r="AC123" s="35"/>
      <c r="AD123" s="35"/>
      <c r="AE123" s="35"/>
      <c r="AF123" s="35"/>
    </row>
    <row r="124" spans="3:32" s="3" customFormat="1" x14ac:dyDescent="0.2">
      <c r="C124" s="178" t="s">
        <v>367</v>
      </c>
      <c r="D124" s="176"/>
      <c r="E124" s="176">
        <f>(E$109*E$116*E$120)+(E$110*E$117*E$121)</f>
        <v>2581</v>
      </c>
      <c r="F124" s="181">
        <f>(F$109*F$116*F$120)+(F$110*F$117*F$121)</f>
        <v>7565.0000000000009</v>
      </c>
      <c r="G124" s="177"/>
      <c r="H124" s="35"/>
      <c r="I124" s="35"/>
      <c r="J124" s="35"/>
      <c r="K124" s="35"/>
      <c r="L124" s="36"/>
      <c r="M124" s="35"/>
      <c r="N124" s="35"/>
      <c r="O124" s="35"/>
      <c r="P124" s="35"/>
      <c r="Q124" s="35"/>
      <c r="R124" s="35"/>
      <c r="S124" s="35"/>
      <c r="T124" s="35"/>
      <c r="U124" s="35"/>
      <c r="V124" s="35"/>
      <c r="W124" s="35"/>
      <c r="X124" s="35"/>
      <c r="Y124" s="35"/>
      <c r="Z124" s="35"/>
      <c r="AA124" s="35"/>
      <c r="AB124" s="35"/>
      <c r="AC124" s="35"/>
      <c r="AD124" s="35"/>
      <c r="AE124" s="35"/>
      <c r="AF124" s="35"/>
    </row>
    <row r="125" spans="3:32" s="3" customFormat="1" x14ac:dyDescent="0.2">
      <c r="C125" s="178" t="s">
        <v>368</v>
      </c>
      <c r="D125" s="176"/>
      <c r="E125" s="176">
        <f>(E$112*E$116*E$120)+(E$113*E$117*E$121)</f>
        <v>5162</v>
      </c>
      <c r="F125" s="181">
        <f>(F$112*F$116*F$120)+(F$113*F$117*F$121)</f>
        <v>8855.5</v>
      </c>
      <c r="G125" s="177"/>
      <c r="H125" s="35"/>
      <c r="I125" s="35"/>
      <c r="J125" s="35"/>
      <c r="K125" s="35"/>
      <c r="L125" s="36"/>
      <c r="M125" s="35"/>
      <c r="N125" s="35"/>
      <c r="O125" s="35"/>
      <c r="P125" s="35"/>
      <c r="Q125" s="35"/>
      <c r="R125" s="35"/>
      <c r="S125" s="35"/>
      <c r="T125" s="35"/>
      <c r="U125" s="35"/>
      <c r="V125" s="35"/>
      <c r="W125" s="35"/>
      <c r="X125" s="35"/>
      <c r="Y125" s="35"/>
      <c r="Z125" s="35"/>
      <c r="AA125" s="35"/>
      <c r="AB125" s="35"/>
      <c r="AC125" s="35"/>
      <c r="AD125" s="35"/>
      <c r="AE125" s="35"/>
      <c r="AF125" s="35"/>
    </row>
    <row r="126" spans="3:32" s="3" customFormat="1" x14ac:dyDescent="0.2">
      <c r="C126" s="32"/>
      <c r="D126" s="32"/>
      <c r="E126" s="32"/>
      <c r="F126" s="32"/>
      <c r="G126" s="35"/>
      <c r="H126" s="35"/>
      <c r="I126" s="35"/>
      <c r="J126" s="35"/>
      <c r="K126" s="35"/>
      <c r="L126" s="36"/>
      <c r="M126" s="35"/>
      <c r="N126" s="35"/>
      <c r="O126" s="35"/>
      <c r="P126" s="35"/>
      <c r="Q126" s="35"/>
      <c r="R126" s="35"/>
      <c r="S126" s="35"/>
      <c r="T126" s="35"/>
      <c r="U126" s="35"/>
      <c r="V126" s="35"/>
      <c r="W126" s="35"/>
      <c r="X126" s="35"/>
      <c r="Y126" s="35"/>
      <c r="Z126" s="35"/>
      <c r="AA126" s="35"/>
      <c r="AB126" s="35"/>
      <c r="AC126" s="35"/>
      <c r="AD126" s="35"/>
      <c r="AE126" s="35"/>
      <c r="AF126" s="35"/>
    </row>
    <row r="127" spans="3:32" s="3" customFormat="1" x14ac:dyDescent="0.2">
      <c r="C127" s="54" t="s">
        <v>385</v>
      </c>
      <c r="D127" s="176"/>
      <c r="E127" s="176"/>
      <c r="F127" s="176"/>
      <c r="G127" s="35"/>
      <c r="H127" s="35"/>
      <c r="I127" s="35"/>
      <c r="J127" s="35"/>
      <c r="K127" s="35"/>
      <c r="L127" s="36"/>
      <c r="M127" s="35"/>
      <c r="N127" s="35"/>
      <c r="O127" s="35"/>
      <c r="P127" s="35"/>
      <c r="Q127" s="35"/>
      <c r="R127" s="35"/>
      <c r="S127" s="35"/>
      <c r="T127" s="35"/>
      <c r="U127" s="35"/>
      <c r="V127" s="35"/>
      <c r="W127" s="35"/>
      <c r="X127" s="35"/>
      <c r="Y127" s="35"/>
      <c r="Z127" s="35"/>
      <c r="AA127" s="35"/>
      <c r="AB127" s="35"/>
      <c r="AC127" s="35"/>
      <c r="AD127" s="35"/>
      <c r="AE127" s="35"/>
      <c r="AF127" s="35"/>
    </row>
    <row r="128" spans="3:32" s="3" customFormat="1" x14ac:dyDescent="0.2">
      <c r="C128" s="178" t="s">
        <v>367</v>
      </c>
      <c r="D128" s="176"/>
      <c r="E128" s="176">
        <f>ROUND(E124,-2)</f>
        <v>2600</v>
      </c>
      <c r="F128" s="176">
        <f t="shared" ref="F128:F129" si="28">ROUND(F124,-2)</f>
        <v>7600</v>
      </c>
      <c r="G128" s="35"/>
      <c r="H128" s="35"/>
      <c r="I128" s="35"/>
      <c r="J128" s="35"/>
      <c r="K128" s="35"/>
      <c r="L128" s="36"/>
      <c r="M128" s="35"/>
      <c r="N128" s="35"/>
      <c r="O128" s="35"/>
      <c r="P128" s="35"/>
      <c r="Q128" s="35"/>
      <c r="R128" s="35"/>
      <c r="S128" s="35"/>
      <c r="T128" s="35"/>
      <c r="U128" s="35"/>
      <c r="V128" s="35"/>
      <c r="W128" s="35"/>
      <c r="X128" s="35"/>
      <c r="Y128" s="35"/>
      <c r="Z128" s="35"/>
      <c r="AA128" s="35"/>
      <c r="AB128" s="35"/>
      <c r="AC128" s="35"/>
      <c r="AD128" s="35"/>
      <c r="AE128" s="35"/>
      <c r="AF128" s="35"/>
    </row>
    <row r="129" spans="3:32" s="3" customFormat="1" x14ac:dyDescent="0.2">
      <c r="C129" s="178" t="s">
        <v>368</v>
      </c>
      <c r="D129" s="176"/>
      <c r="E129" s="176">
        <f t="shared" ref="E129" si="29">ROUND(E125,-2)</f>
        <v>5200</v>
      </c>
      <c r="F129" s="176">
        <f t="shared" si="28"/>
        <v>8900</v>
      </c>
      <c r="G129" s="35"/>
      <c r="H129" s="35"/>
      <c r="I129" s="35"/>
      <c r="J129" s="35"/>
      <c r="K129" s="35"/>
      <c r="L129" s="36"/>
      <c r="M129" s="35"/>
      <c r="N129" s="35"/>
      <c r="O129" s="35"/>
      <c r="P129" s="35"/>
      <c r="Q129" s="35"/>
      <c r="R129" s="35"/>
      <c r="S129" s="35"/>
      <c r="T129" s="35"/>
      <c r="U129" s="35"/>
      <c r="V129" s="35"/>
      <c r="W129" s="35"/>
      <c r="X129" s="35"/>
      <c r="Y129" s="35"/>
      <c r="Z129" s="35"/>
      <c r="AA129" s="35"/>
      <c r="AB129" s="35"/>
      <c r="AC129" s="35"/>
      <c r="AD129" s="35"/>
      <c r="AE129" s="35"/>
      <c r="AF129" s="35"/>
    </row>
    <row r="130" spans="3:32" s="3" customFormat="1" x14ac:dyDescent="0.2"/>
    <row r="131" spans="3:32" s="3" customFormat="1" ht="15" x14ac:dyDescent="0.25">
      <c r="C131" s="25" t="s">
        <v>348</v>
      </c>
    </row>
    <row r="132" spans="3:32" s="3" customFormat="1" ht="18" customHeight="1" x14ac:dyDescent="0.2">
      <c r="C132" s="12"/>
      <c r="D132" s="13"/>
      <c r="E132" s="13" t="s">
        <v>1</v>
      </c>
      <c r="F132" s="13" t="s">
        <v>2</v>
      </c>
      <c r="G132" s="11">
        <f>G$1</f>
        <v>2010</v>
      </c>
      <c r="H132" s="11">
        <f t="shared" ref="H132:AF132" si="30">H$1</f>
        <v>2011</v>
      </c>
      <c r="I132" s="11">
        <f t="shared" si="30"/>
        <v>2012</v>
      </c>
      <c r="J132" s="11">
        <f t="shared" si="30"/>
        <v>2013</v>
      </c>
      <c r="K132" s="11">
        <f t="shared" si="30"/>
        <v>2014</v>
      </c>
      <c r="L132" s="11">
        <f t="shared" si="30"/>
        <v>2015</v>
      </c>
      <c r="M132" s="11">
        <f t="shared" si="30"/>
        <v>2016</v>
      </c>
      <c r="N132" s="11">
        <f t="shared" si="30"/>
        <v>2017</v>
      </c>
      <c r="O132" s="11">
        <f t="shared" si="30"/>
        <v>2018</v>
      </c>
      <c r="P132" s="11">
        <f t="shared" si="30"/>
        <v>2019</v>
      </c>
      <c r="Q132" s="11">
        <f t="shared" si="30"/>
        <v>2020</v>
      </c>
      <c r="R132" s="11">
        <f t="shared" si="30"/>
        <v>2021</v>
      </c>
      <c r="S132" s="11">
        <f t="shared" si="30"/>
        <v>2022</v>
      </c>
      <c r="T132" s="11">
        <f t="shared" si="30"/>
        <v>2023</v>
      </c>
      <c r="U132" s="11">
        <f t="shared" si="30"/>
        <v>2024</v>
      </c>
      <c r="V132" s="11">
        <f t="shared" si="30"/>
        <v>2025</v>
      </c>
      <c r="W132" s="11">
        <f t="shared" si="30"/>
        <v>2026</v>
      </c>
      <c r="X132" s="11">
        <f t="shared" si="30"/>
        <v>2027</v>
      </c>
      <c r="Y132" s="11">
        <f t="shared" si="30"/>
        <v>2028</v>
      </c>
      <c r="Z132" s="11">
        <f t="shared" si="30"/>
        <v>2029</v>
      </c>
      <c r="AA132" s="11">
        <f t="shared" si="30"/>
        <v>2030</v>
      </c>
      <c r="AB132" s="11">
        <f t="shared" si="30"/>
        <v>2031</v>
      </c>
      <c r="AC132" s="11">
        <f t="shared" si="30"/>
        <v>2032</v>
      </c>
      <c r="AD132" s="11">
        <f t="shared" si="30"/>
        <v>2033</v>
      </c>
      <c r="AE132" s="11">
        <f t="shared" si="30"/>
        <v>2034</v>
      </c>
      <c r="AF132" s="11">
        <f t="shared" si="30"/>
        <v>2035</v>
      </c>
    </row>
    <row r="133" spans="3:32" s="3" customFormat="1" ht="18" customHeight="1" x14ac:dyDescent="0.2">
      <c r="C133" s="15" t="s">
        <v>18</v>
      </c>
      <c r="D133" s="8"/>
      <c r="E133" s="8"/>
      <c r="F133" s="8"/>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row>
    <row r="134" spans="3:32" s="3" customFormat="1" ht="18" customHeight="1" x14ac:dyDescent="0.2">
      <c r="C134" s="82" t="s">
        <v>165</v>
      </c>
      <c r="D134" s="8" t="s">
        <v>120</v>
      </c>
      <c r="E134" s="8" t="s">
        <v>87</v>
      </c>
      <c r="F134" s="8"/>
      <c r="G134" s="20"/>
      <c r="H134" s="20"/>
      <c r="I134" s="20"/>
      <c r="J134" s="20"/>
      <c r="K134" s="23"/>
      <c r="L134" s="23">
        <f t="shared" ref="L134:Q135" si="31">L$16*L77/10^3</f>
        <v>520</v>
      </c>
      <c r="M134" s="23">
        <f t="shared" si="31"/>
        <v>520</v>
      </c>
      <c r="N134" s="23">
        <f t="shared" si="31"/>
        <v>790.4</v>
      </c>
      <c r="O134" s="23">
        <f t="shared" si="31"/>
        <v>790.4</v>
      </c>
      <c r="P134" s="23">
        <f t="shared" si="31"/>
        <v>790.4</v>
      </c>
      <c r="Q134" s="23">
        <f>Q$16*Q77/10^3</f>
        <v>790.4</v>
      </c>
      <c r="R134" s="23">
        <f t="shared" ref="R134:AF134" si="32">R$17*R80/10^3</f>
        <v>2310.4</v>
      </c>
      <c r="S134" s="23">
        <f t="shared" si="32"/>
        <v>1520</v>
      </c>
      <c r="T134" s="23">
        <f t="shared" si="32"/>
        <v>1520</v>
      </c>
      <c r="U134" s="23">
        <f t="shared" si="32"/>
        <v>1520</v>
      </c>
      <c r="V134" s="23">
        <f t="shared" si="32"/>
        <v>1520</v>
      </c>
      <c r="W134" s="23">
        <f t="shared" si="32"/>
        <v>1520</v>
      </c>
      <c r="X134" s="23">
        <f t="shared" si="32"/>
        <v>1520</v>
      </c>
      <c r="Y134" s="23">
        <f t="shared" si="32"/>
        <v>1520</v>
      </c>
      <c r="Z134" s="23">
        <f t="shared" si="32"/>
        <v>1520</v>
      </c>
      <c r="AA134" s="23">
        <f t="shared" si="32"/>
        <v>1520</v>
      </c>
      <c r="AB134" s="23">
        <f t="shared" si="32"/>
        <v>1520</v>
      </c>
      <c r="AC134" s="23">
        <f t="shared" si="32"/>
        <v>1520</v>
      </c>
      <c r="AD134" s="23">
        <f t="shared" si="32"/>
        <v>1520</v>
      </c>
      <c r="AE134" s="23">
        <f t="shared" si="32"/>
        <v>1520</v>
      </c>
      <c r="AF134" s="23">
        <f t="shared" si="32"/>
        <v>1520</v>
      </c>
    </row>
    <row r="135" spans="3:32" s="3" customFormat="1" ht="18" customHeight="1" x14ac:dyDescent="0.2">
      <c r="C135" s="172" t="s">
        <v>8</v>
      </c>
      <c r="D135" s="62" t="s">
        <v>121</v>
      </c>
      <c r="E135" s="60" t="s">
        <v>8</v>
      </c>
      <c r="F135" s="60"/>
      <c r="G135" s="81"/>
      <c r="H135" s="81"/>
      <c r="I135" s="81"/>
      <c r="J135" s="81"/>
      <c r="K135" s="44"/>
      <c r="L135" s="23">
        <f t="shared" si="31"/>
        <v>1040</v>
      </c>
      <c r="M135" s="23">
        <f t="shared" si="31"/>
        <v>1040</v>
      </c>
      <c r="N135" s="23">
        <f t="shared" si="31"/>
        <v>1580.8</v>
      </c>
      <c r="O135" s="23">
        <f t="shared" si="31"/>
        <v>1580.8</v>
      </c>
      <c r="P135" s="23">
        <f t="shared" si="31"/>
        <v>1580.8</v>
      </c>
      <c r="Q135" s="23">
        <f t="shared" si="31"/>
        <v>1580.8</v>
      </c>
      <c r="R135" s="23">
        <f t="shared" ref="R135:AF135" si="33">R$17*R81/10^3</f>
        <v>2705.6</v>
      </c>
      <c r="S135" s="23">
        <f t="shared" si="33"/>
        <v>1780</v>
      </c>
      <c r="T135" s="23">
        <f t="shared" si="33"/>
        <v>1780</v>
      </c>
      <c r="U135" s="23">
        <f t="shared" si="33"/>
        <v>1780</v>
      </c>
      <c r="V135" s="23">
        <f t="shared" si="33"/>
        <v>1780</v>
      </c>
      <c r="W135" s="23">
        <f t="shared" si="33"/>
        <v>1780</v>
      </c>
      <c r="X135" s="23">
        <f t="shared" si="33"/>
        <v>1780</v>
      </c>
      <c r="Y135" s="23">
        <f t="shared" si="33"/>
        <v>1780</v>
      </c>
      <c r="Z135" s="23">
        <f t="shared" si="33"/>
        <v>1780</v>
      </c>
      <c r="AA135" s="23">
        <f t="shared" si="33"/>
        <v>1780</v>
      </c>
      <c r="AB135" s="23">
        <f t="shared" si="33"/>
        <v>1780</v>
      </c>
      <c r="AC135" s="23">
        <f t="shared" si="33"/>
        <v>1780</v>
      </c>
      <c r="AD135" s="23">
        <f t="shared" si="33"/>
        <v>1780</v>
      </c>
      <c r="AE135" s="23">
        <f t="shared" si="33"/>
        <v>1780</v>
      </c>
      <c r="AF135" s="23">
        <f t="shared" si="33"/>
        <v>1780</v>
      </c>
    </row>
    <row r="136" spans="3:32" s="3" customFormat="1" ht="18" customHeight="1" x14ac:dyDescent="0.2">
      <c r="C136" s="15" t="s">
        <v>19</v>
      </c>
      <c r="D136" s="8"/>
      <c r="E136" s="8"/>
      <c r="F136" s="8"/>
      <c r="G136" s="49"/>
      <c r="H136" s="49"/>
      <c r="I136" s="49"/>
      <c r="J136" s="49"/>
      <c r="K136" s="49"/>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row>
    <row r="137" spans="3:32" s="3" customFormat="1" ht="18" customHeight="1" x14ac:dyDescent="0.2">
      <c r="C137" s="82" t="s">
        <v>165</v>
      </c>
      <c r="D137" s="8" t="s">
        <v>120</v>
      </c>
      <c r="E137" s="8" t="s">
        <v>87</v>
      </c>
      <c r="F137" s="8"/>
      <c r="G137" s="20"/>
      <c r="H137" s="20"/>
      <c r="I137" s="20"/>
      <c r="J137" s="20"/>
      <c r="K137" s="23"/>
      <c r="L137" s="23">
        <f t="shared" ref="L137:Q138" si="34">L$19*L77/10^3</f>
        <v>338</v>
      </c>
      <c r="M137" s="23">
        <f t="shared" si="34"/>
        <v>338</v>
      </c>
      <c r="N137" s="23">
        <f t="shared" si="34"/>
        <v>509.6</v>
      </c>
      <c r="O137" s="23">
        <f t="shared" si="34"/>
        <v>509.6</v>
      </c>
      <c r="P137" s="23">
        <f t="shared" si="34"/>
        <v>509.6</v>
      </c>
      <c r="Q137" s="23">
        <f t="shared" si="34"/>
        <v>509.6</v>
      </c>
      <c r="R137" s="23">
        <f t="shared" ref="R137:AF137" si="35">R$20*R80/10^3</f>
        <v>1489.6</v>
      </c>
      <c r="S137" s="23">
        <f t="shared" si="35"/>
        <v>988</v>
      </c>
      <c r="T137" s="23">
        <f t="shared" si="35"/>
        <v>988</v>
      </c>
      <c r="U137" s="23">
        <f t="shared" si="35"/>
        <v>988</v>
      </c>
      <c r="V137" s="23">
        <f t="shared" si="35"/>
        <v>988</v>
      </c>
      <c r="W137" s="23">
        <f t="shared" si="35"/>
        <v>988</v>
      </c>
      <c r="X137" s="23">
        <f t="shared" si="35"/>
        <v>988</v>
      </c>
      <c r="Y137" s="23">
        <f t="shared" si="35"/>
        <v>988</v>
      </c>
      <c r="Z137" s="23">
        <f t="shared" si="35"/>
        <v>988</v>
      </c>
      <c r="AA137" s="23">
        <f t="shared" si="35"/>
        <v>988</v>
      </c>
      <c r="AB137" s="23">
        <f t="shared" si="35"/>
        <v>988</v>
      </c>
      <c r="AC137" s="23">
        <f t="shared" si="35"/>
        <v>988</v>
      </c>
      <c r="AD137" s="23">
        <f t="shared" si="35"/>
        <v>988</v>
      </c>
      <c r="AE137" s="23">
        <f t="shared" si="35"/>
        <v>988</v>
      </c>
      <c r="AF137" s="23">
        <f t="shared" si="35"/>
        <v>988</v>
      </c>
    </row>
    <row r="138" spans="3:32" s="3" customFormat="1" ht="18" customHeight="1" x14ac:dyDescent="0.2">
      <c r="C138" s="172" t="s">
        <v>8</v>
      </c>
      <c r="D138" s="62" t="s">
        <v>121</v>
      </c>
      <c r="E138" s="60" t="s">
        <v>8</v>
      </c>
      <c r="F138" s="60"/>
      <c r="G138" s="81"/>
      <c r="H138" s="81"/>
      <c r="I138" s="81"/>
      <c r="J138" s="81"/>
      <c r="K138" s="44"/>
      <c r="L138" s="23">
        <f t="shared" si="34"/>
        <v>676</v>
      </c>
      <c r="M138" s="23">
        <f t="shared" si="34"/>
        <v>676</v>
      </c>
      <c r="N138" s="23">
        <f t="shared" si="34"/>
        <v>1019.2</v>
      </c>
      <c r="O138" s="23">
        <f t="shared" si="34"/>
        <v>1019.2</v>
      </c>
      <c r="P138" s="23">
        <f t="shared" si="34"/>
        <v>1019.2</v>
      </c>
      <c r="Q138" s="23">
        <f t="shared" si="34"/>
        <v>1019.2</v>
      </c>
      <c r="R138" s="23">
        <f t="shared" ref="R138:AF138" si="36">R$20*R81/10^3</f>
        <v>1744.4</v>
      </c>
      <c r="S138" s="23">
        <f t="shared" si="36"/>
        <v>1157</v>
      </c>
      <c r="T138" s="23">
        <f t="shared" si="36"/>
        <v>1157</v>
      </c>
      <c r="U138" s="23">
        <f t="shared" si="36"/>
        <v>1157</v>
      </c>
      <c r="V138" s="23">
        <f t="shared" si="36"/>
        <v>1157</v>
      </c>
      <c r="W138" s="23">
        <f t="shared" si="36"/>
        <v>1157</v>
      </c>
      <c r="X138" s="23">
        <f t="shared" si="36"/>
        <v>1157</v>
      </c>
      <c r="Y138" s="23">
        <f t="shared" si="36"/>
        <v>1157</v>
      </c>
      <c r="Z138" s="23">
        <f t="shared" si="36"/>
        <v>1157</v>
      </c>
      <c r="AA138" s="23">
        <f t="shared" si="36"/>
        <v>1157</v>
      </c>
      <c r="AB138" s="23">
        <f t="shared" si="36"/>
        <v>1157</v>
      </c>
      <c r="AC138" s="23">
        <f t="shared" si="36"/>
        <v>1157</v>
      </c>
      <c r="AD138" s="23">
        <f t="shared" si="36"/>
        <v>1157</v>
      </c>
      <c r="AE138" s="23">
        <f t="shared" si="36"/>
        <v>1157</v>
      </c>
      <c r="AF138" s="23">
        <f t="shared" si="36"/>
        <v>1157</v>
      </c>
    </row>
    <row r="139" spans="3:32" s="3" customFormat="1" ht="18" customHeight="1" x14ac:dyDescent="0.2">
      <c r="C139" s="15" t="s">
        <v>85</v>
      </c>
      <c r="D139" s="8"/>
      <c r="E139" s="8"/>
      <c r="F139" s="8"/>
      <c r="G139" s="49"/>
      <c r="H139" s="49"/>
      <c r="I139" s="49"/>
      <c r="J139" s="49"/>
      <c r="K139" s="49"/>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row>
    <row r="140" spans="3:32" s="3" customFormat="1" ht="18" customHeight="1" x14ac:dyDescent="0.2">
      <c r="C140" s="82" t="s">
        <v>165</v>
      </c>
      <c r="D140" s="8" t="s">
        <v>120</v>
      </c>
      <c r="E140" s="8" t="s">
        <v>87</v>
      </c>
      <c r="F140" s="8"/>
      <c r="G140" s="20"/>
      <c r="H140" s="20"/>
      <c r="I140" s="20"/>
      <c r="J140" s="20"/>
      <c r="K140" s="23"/>
      <c r="L140" s="23">
        <f>L134+L137</f>
        <v>858</v>
      </c>
      <c r="M140" s="23">
        <f t="shared" ref="M140:Y140" si="37">M134+M137</f>
        <v>858</v>
      </c>
      <c r="N140" s="23">
        <f t="shared" si="37"/>
        <v>1300</v>
      </c>
      <c r="O140" s="23">
        <f t="shared" si="37"/>
        <v>1300</v>
      </c>
      <c r="P140" s="23">
        <f t="shared" ref="P140:Q140" si="38">P134+P137</f>
        <v>1300</v>
      </c>
      <c r="Q140" s="23">
        <f t="shared" si="38"/>
        <v>1300</v>
      </c>
      <c r="R140" s="23">
        <f t="shared" si="37"/>
        <v>3800</v>
      </c>
      <c r="S140" s="23">
        <f t="shared" si="37"/>
        <v>2508</v>
      </c>
      <c r="T140" s="23">
        <f t="shared" si="37"/>
        <v>2508</v>
      </c>
      <c r="U140" s="23">
        <f t="shared" ref="U140:V140" si="39">U134+U137</f>
        <v>2508</v>
      </c>
      <c r="V140" s="23">
        <f t="shared" si="39"/>
        <v>2508</v>
      </c>
      <c r="W140" s="23">
        <f t="shared" si="37"/>
        <v>2508</v>
      </c>
      <c r="X140" s="23">
        <f t="shared" si="37"/>
        <v>2508</v>
      </c>
      <c r="Y140" s="23">
        <f t="shared" si="37"/>
        <v>2508</v>
      </c>
      <c r="Z140" s="23">
        <f t="shared" ref="Z140:AD140" si="40">Z134+Z137</f>
        <v>2508</v>
      </c>
      <c r="AA140" s="23">
        <f t="shared" si="40"/>
        <v>2508</v>
      </c>
      <c r="AB140" s="23">
        <f t="shared" si="40"/>
        <v>2508</v>
      </c>
      <c r="AC140" s="23">
        <f t="shared" si="40"/>
        <v>2508</v>
      </c>
      <c r="AD140" s="23">
        <f t="shared" si="40"/>
        <v>2508</v>
      </c>
      <c r="AE140" s="23">
        <f t="shared" ref="AE140:AF140" si="41">AE134+AE137</f>
        <v>2508</v>
      </c>
      <c r="AF140" s="23">
        <f t="shared" si="41"/>
        <v>2508</v>
      </c>
    </row>
    <row r="141" spans="3:32" s="3" customFormat="1" ht="18" customHeight="1" x14ac:dyDescent="0.2">
      <c r="C141" s="172" t="s">
        <v>8</v>
      </c>
      <c r="D141" s="62" t="s">
        <v>121</v>
      </c>
      <c r="E141" s="60" t="s">
        <v>8</v>
      </c>
      <c r="F141" s="60"/>
      <c r="G141" s="81"/>
      <c r="H141" s="81"/>
      <c r="I141" s="81"/>
      <c r="J141" s="81"/>
      <c r="K141" s="44"/>
      <c r="L141" s="44">
        <f>L135+L138</f>
        <v>1716</v>
      </c>
      <c r="M141" s="44">
        <f t="shared" ref="M141:Y141" si="42">M135+M138</f>
        <v>1716</v>
      </c>
      <c r="N141" s="44">
        <f t="shared" si="42"/>
        <v>2600</v>
      </c>
      <c r="O141" s="44">
        <f t="shared" si="42"/>
        <v>2600</v>
      </c>
      <c r="P141" s="44">
        <f t="shared" ref="P141:Q141" si="43">P135+P138</f>
        <v>2600</v>
      </c>
      <c r="Q141" s="44">
        <f t="shared" si="43"/>
        <v>2600</v>
      </c>
      <c r="R141" s="44">
        <f t="shared" si="42"/>
        <v>4450</v>
      </c>
      <c r="S141" s="44">
        <f t="shared" si="42"/>
        <v>2937</v>
      </c>
      <c r="T141" s="44">
        <f t="shared" si="42"/>
        <v>2937</v>
      </c>
      <c r="U141" s="44">
        <f t="shared" ref="U141:V141" si="44">U135+U138</f>
        <v>2937</v>
      </c>
      <c r="V141" s="44">
        <f t="shared" si="44"/>
        <v>2937</v>
      </c>
      <c r="W141" s="44">
        <f t="shared" si="42"/>
        <v>2937</v>
      </c>
      <c r="X141" s="44">
        <f t="shared" si="42"/>
        <v>2937</v>
      </c>
      <c r="Y141" s="44">
        <f t="shared" si="42"/>
        <v>2937</v>
      </c>
      <c r="Z141" s="44">
        <f t="shared" ref="Z141:AD141" si="45">Z135+Z138</f>
        <v>2937</v>
      </c>
      <c r="AA141" s="44">
        <f t="shared" si="45"/>
        <v>2937</v>
      </c>
      <c r="AB141" s="44">
        <f t="shared" si="45"/>
        <v>2937</v>
      </c>
      <c r="AC141" s="44">
        <f t="shared" si="45"/>
        <v>2937</v>
      </c>
      <c r="AD141" s="44">
        <f t="shared" si="45"/>
        <v>2937</v>
      </c>
      <c r="AE141" s="44">
        <f t="shared" ref="AE141:AF141" si="46">AE135+AE138</f>
        <v>2937</v>
      </c>
      <c r="AF141" s="44">
        <f t="shared" si="46"/>
        <v>2937</v>
      </c>
    </row>
    <row r="142" spans="3:32" s="3" customFormat="1" ht="18" customHeight="1" x14ac:dyDescent="0.2">
      <c r="C142" s="15" t="s">
        <v>88</v>
      </c>
      <c r="D142" s="8"/>
      <c r="E142" s="8"/>
      <c r="F142" s="8"/>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row>
    <row r="143" spans="3:32" s="3" customFormat="1" ht="18" customHeight="1" x14ac:dyDescent="0.2">
      <c r="C143" s="82" t="s">
        <v>108</v>
      </c>
      <c r="D143" s="8" t="s">
        <v>109</v>
      </c>
      <c r="E143" s="8" t="s">
        <v>87</v>
      </c>
      <c r="F143" s="8"/>
      <c r="G143" s="20"/>
      <c r="H143" s="20"/>
      <c r="I143" s="20"/>
      <c r="J143" s="20"/>
      <c r="K143" s="23"/>
      <c r="L143" s="23">
        <f>SUM($L140:L140)</f>
        <v>858</v>
      </c>
      <c r="M143" s="23">
        <f>SUM($L140:M140)</f>
        <v>1716</v>
      </c>
      <c r="N143" s="23">
        <f>SUM($L140:N140)</f>
        <v>3016</v>
      </c>
      <c r="O143" s="23">
        <f>SUM($L140:O140)</f>
        <v>4316</v>
      </c>
      <c r="P143" s="23">
        <f>SUM($L140:P140)</f>
        <v>5616</v>
      </c>
      <c r="Q143" s="93">
        <f>SUM($L140:Q140)</f>
        <v>6916</v>
      </c>
      <c r="R143" s="23">
        <f>SUM($L140:R140)</f>
        <v>10716</v>
      </c>
      <c r="S143" s="23">
        <f>SUM($L140:S140)</f>
        <v>13224</v>
      </c>
      <c r="T143" s="23">
        <f>SUM($L140:T140)</f>
        <v>15732</v>
      </c>
      <c r="U143" s="23">
        <f>SUM($L140:U140)</f>
        <v>18240</v>
      </c>
      <c r="V143" s="93">
        <f>SUM($L140:V140)</f>
        <v>20748</v>
      </c>
      <c r="W143" s="23">
        <f>SUM($L140:W140)</f>
        <v>23256</v>
      </c>
      <c r="X143" s="23">
        <f>SUM($L140:X140)</f>
        <v>25764</v>
      </c>
      <c r="Y143" s="23">
        <f>SUM($L140:Y140)</f>
        <v>28272</v>
      </c>
      <c r="Z143" s="23">
        <f>SUM($L140:Z140)</f>
        <v>30780</v>
      </c>
      <c r="AA143" s="93">
        <f>SUM($L140:AA140)</f>
        <v>33288</v>
      </c>
      <c r="AB143" s="23">
        <f>SUM($L140:AB140)</f>
        <v>35796</v>
      </c>
      <c r="AC143" s="23">
        <f>SUM($L140:AC140)</f>
        <v>38304</v>
      </c>
      <c r="AD143" s="23">
        <f>SUM($L140:AD140)</f>
        <v>40812</v>
      </c>
      <c r="AE143" s="23">
        <f>SUM($L140:AE140)</f>
        <v>43320</v>
      </c>
      <c r="AF143" s="93">
        <f>SUM($L140:AF140)</f>
        <v>45828</v>
      </c>
    </row>
    <row r="144" spans="3:32" s="3" customFormat="1" ht="18.75" customHeight="1" x14ac:dyDescent="0.2">
      <c r="C144" s="83" t="s">
        <v>110</v>
      </c>
      <c r="D144" s="62" t="s">
        <v>109</v>
      </c>
      <c r="E144" s="60" t="s">
        <v>8</v>
      </c>
      <c r="F144" s="60"/>
      <c r="G144" s="81"/>
      <c r="H144" s="81"/>
      <c r="I144" s="81"/>
      <c r="J144" s="81"/>
      <c r="K144" s="44"/>
      <c r="L144" s="44">
        <f>SUM($L141:L141)</f>
        <v>1716</v>
      </c>
      <c r="M144" s="44">
        <f>SUM($L141:M141)</f>
        <v>3432</v>
      </c>
      <c r="N144" s="44">
        <f>SUM($L141:N141)</f>
        <v>6032</v>
      </c>
      <c r="O144" s="44">
        <f>SUM($L141:O141)</f>
        <v>8632</v>
      </c>
      <c r="P144" s="44">
        <f>SUM($L141:P141)</f>
        <v>11232</v>
      </c>
      <c r="Q144" s="94">
        <f>SUM($L141:Q141)</f>
        <v>13832</v>
      </c>
      <c r="R144" s="44">
        <f>SUM($L141:R141)</f>
        <v>18282</v>
      </c>
      <c r="S144" s="44">
        <f>SUM($L141:S141)</f>
        <v>21219</v>
      </c>
      <c r="T144" s="44">
        <f>SUM($L141:T141)</f>
        <v>24156</v>
      </c>
      <c r="U144" s="44">
        <f>SUM($L141:U141)</f>
        <v>27093</v>
      </c>
      <c r="V144" s="94">
        <f>SUM($L141:V141)</f>
        <v>30030</v>
      </c>
      <c r="W144" s="44">
        <f>SUM($L141:W141)</f>
        <v>32967</v>
      </c>
      <c r="X144" s="44">
        <f>SUM($L141:X141)</f>
        <v>35904</v>
      </c>
      <c r="Y144" s="44">
        <f>SUM($L141:Y141)</f>
        <v>38841</v>
      </c>
      <c r="Z144" s="44">
        <f>SUM($L141:Z141)</f>
        <v>41778</v>
      </c>
      <c r="AA144" s="94">
        <f>SUM($L141:AA141)</f>
        <v>44715</v>
      </c>
      <c r="AB144" s="44">
        <f>SUM($L141:AB141)</f>
        <v>47652</v>
      </c>
      <c r="AC144" s="44">
        <f>SUM($L141:AC141)</f>
        <v>50589</v>
      </c>
      <c r="AD144" s="44">
        <f>SUM($L141:AD141)</f>
        <v>53526</v>
      </c>
      <c r="AE144" s="44">
        <f>SUM($L141:AE141)</f>
        <v>56463</v>
      </c>
      <c r="AF144" s="94">
        <f>SUM($L141:AF141)</f>
        <v>59400</v>
      </c>
    </row>
    <row r="145" spans="3:32" s="3" customFormat="1" ht="18.75" customHeight="1" x14ac:dyDescent="0.2">
      <c r="C145" s="115" t="s">
        <v>131</v>
      </c>
      <c r="D145" s="59"/>
      <c r="E145" s="107"/>
      <c r="F145" s="107"/>
      <c r="G145" s="111"/>
      <c r="H145" s="111"/>
      <c r="I145" s="111"/>
      <c r="J145" s="111"/>
      <c r="K145" s="112"/>
      <c r="L145" s="112"/>
      <c r="M145" s="112"/>
      <c r="N145" s="112"/>
      <c r="O145" s="112"/>
      <c r="P145" s="112"/>
      <c r="Q145" s="113"/>
      <c r="R145" s="112"/>
      <c r="S145" s="112"/>
      <c r="T145" s="112"/>
      <c r="U145" s="112"/>
      <c r="V145" s="113"/>
      <c r="W145" s="112"/>
      <c r="X145" s="112"/>
      <c r="Y145" s="112"/>
      <c r="Z145" s="112"/>
      <c r="AA145" s="112"/>
      <c r="AB145" s="112"/>
      <c r="AC145" s="112"/>
      <c r="AD145" s="112"/>
      <c r="AE145" s="112"/>
      <c r="AF145" s="112"/>
    </row>
    <row r="146" spans="3:32" s="3" customFormat="1" ht="18.75" customHeight="1" x14ac:dyDescent="0.2">
      <c r="C146" s="114" t="s">
        <v>130</v>
      </c>
      <c r="D146" s="8"/>
      <c r="E146" s="18"/>
      <c r="F146" s="18"/>
      <c r="G146" s="20"/>
      <c r="H146" s="20"/>
      <c r="I146" s="20"/>
      <c r="J146" s="20"/>
      <c r="K146" s="23"/>
      <c r="L146" s="23">
        <f t="shared" ref="L146:M146" si="47">MIN(L139:L141)</f>
        <v>858</v>
      </c>
      <c r="M146" s="23">
        <f t="shared" si="47"/>
        <v>858</v>
      </c>
      <c r="N146" s="23">
        <f>MIN(N139:N141)</f>
        <v>1300</v>
      </c>
      <c r="O146" s="23">
        <f>MIN(O139:O141)</f>
        <v>1300</v>
      </c>
      <c r="P146" s="23">
        <f>MIN(P139:P141)</f>
        <v>1300</v>
      </c>
      <c r="Q146" s="93">
        <f t="shared" ref="Q146" si="48">MIN(Q139:Q141)</f>
        <v>1300</v>
      </c>
      <c r="R146" s="23">
        <f t="shared" ref="R146:Y146" si="49">MIN(R139:R141)</f>
        <v>3800</v>
      </c>
      <c r="S146" s="23">
        <f t="shared" si="49"/>
        <v>2508</v>
      </c>
      <c r="T146" s="23">
        <f t="shared" si="49"/>
        <v>2508</v>
      </c>
      <c r="U146" s="23">
        <f t="shared" ref="U146:V146" si="50">MIN(U139:U141)</f>
        <v>2508</v>
      </c>
      <c r="V146" s="93">
        <f t="shared" si="50"/>
        <v>2508</v>
      </c>
      <c r="W146" s="23">
        <f t="shared" si="49"/>
        <v>2508</v>
      </c>
      <c r="X146" s="23">
        <f t="shared" si="49"/>
        <v>2508</v>
      </c>
      <c r="Y146" s="23">
        <f t="shared" si="49"/>
        <v>2508</v>
      </c>
      <c r="Z146" s="23">
        <f t="shared" ref="Z146:AD146" si="51">MIN(Z139:Z141)</f>
        <v>2508</v>
      </c>
      <c r="AA146" s="93">
        <f t="shared" si="51"/>
        <v>2508</v>
      </c>
      <c r="AB146" s="23">
        <f t="shared" si="51"/>
        <v>2508</v>
      </c>
      <c r="AC146" s="23">
        <f t="shared" si="51"/>
        <v>2508</v>
      </c>
      <c r="AD146" s="23">
        <f t="shared" si="51"/>
        <v>2508</v>
      </c>
      <c r="AE146" s="23">
        <f t="shared" ref="AE146:AF146" si="52">MIN(AE139:AE141)</f>
        <v>2508</v>
      </c>
      <c r="AF146" s="93">
        <f t="shared" si="52"/>
        <v>2508</v>
      </c>
    </row>
    <row r="147" spans="3:32" s="3" customFormat="1" ht="18.75" customHeight="1" x14ac:dyDescent="0.2">
      <c r="C147" s="114" t="s">
        <v>123</v>
      </c>
      <c r="D147" s="8"/>
      <c r="E147" s="18"/>
      <c r="F147" s="18"/>
      <c r="G147" s="20"/>
      <c r="H147" s="20"/>
      <c r="I147" s="20"/>
      <c r="J147" s="20"/>
      <c r="K147" s="23"/>
      <c r="L147" s="23">
        <f t="shared" ref="L147:M147" si="53">MIN(L139:L141)</f>
        <v>858</v>
      </c>
      <c r="M147" s="23">
        <f t="shared" si="53"/>
        <v>858</v>
      </c>
      <c r="N147" s="23">
        <f>MIN(N139:N141)</f>
        <v>1300</v>
      </c>
      <c r="O147" s="23">
        <f>MIN(O139:O141)</f>
        <v>1300</v>
      </c>
      <c r="P147" s="23">
        <f>MIN(P139:P141)</f>
        <v>1300</v>
      </c>
      <c r="Q147" s="93">
        <f t="shared" ref="Q147" si="54">MIN(Q139:Q141)</f>
        <v>1300</v>
      </c>
      <c r="R147" s="23">
        <f t="shared" ref="R147:Y147" si="55">MIN(R139:R141)</f>
        <v>3800</v>
      </c>
      <c r="S147" s="23">
        <f t="shared" si="55"/>
        <v>2508</v>
      </c>
      <c r="T147" s="23">
        <f t="shared" si="55"/>
        <v>2508</v>
      </c>
      <c r="U147" s="23">
        <f t="shared" ref="U147:V147" si="56">MIN(U139:U141)</f>
        <v>2508</v>
      </c>
      <c r="V147" s="93">
        <f t="shared" si="56"/>
        <v>2508</v>
      </c>
      <c r="W147" s="23">
        <f t="shared" si="55"/>
        <v>2508</v>
      </c>
      <c r="X147" s="23">
        <f t="shared" si="55"/>
        <v>2508</v>
      </c>
      <c r="Y147" s="23">
        <f t="shared" si="55"/>
        <v>2508</v>
      </c>
      <c r="Z147" s="23">
        <f t="shared" ref="Z147:AD147" si="57">MIN(Z139:Z141)</f>
        <v>2508</v>
      </c>
      <c r="AA147" s="93">
        <f t="shared" si="57"/>
        <v>2508</v>
      </c>
      <c r="AB147" s="23">
        <f t="shared" si="57"/>
        <v>2508</v>
      </c>
      <c r="AC147" s="23">
        <f t="shared" si="57"/>
        <v>2508</v>
      </c>
      <c r="AD147" s="23">
        <f t="shared" si="57"/>
        <v>2508</v>
      </c>
      <c r="AE147" s="23">
        <f t="shared" ref="AE147:AF147" si="58">MIN(AE139:AE141)</f>
        <v>2508</v>
      </c>
      <c r="AF147" s="93">
        <f t="shared" si="58"/>
        <v>2508</v>
      </c>
    </row>
    <row r="148" spans="3:32" s="3" customFormat="1" ht="18.75" customHeight="1" x14ac:dyDescent="0.2">
      <c r="C148" s="114" t="s">
        <v>124</v>
      </c>
      <c r="D148" s="8"/>
      <c r="E148" s="18"/>
      <c r="F148" s="18"/>
      <c r="G148" s="20"/>
      <c r="H148" s="20"/>
      <c r="I148" s="20"/>
      <c r="J148" s="20"/>
      <c r="K148" s="23"/>
      <c r="L148" s="23">
        <v>0</v>
      </c>
      <c r="M148" s="23">
        <v>0</v>
      </c>
      <c r="N148" s="23">
        <v>0</v>
      </c>
      <c r="O148" s="23">
        <v>0</v>
      </c>
      <c r="P148" s="23">
        <v>0</v>
      </c>
      <c r="Q148" s="93">
        <v>0</v>
      </c>
      <c r="R148" s="23">
        <v>0</v>
      </c>
      <c r="S148" s="23">
        <v>0</v>
      </c>
      <c r="T148" s="23">
        <v>0</v>
      </c>
      <c r="U148" s="23">
        <v>0</v>
      </c>
      <c r="V148" s="93">
        <v>0</v>
      </c>
      <c r="W148" s="23">
        <v>0</v>
      </c>
      <c r="X148" s="23">
        <v>0</v>
      </c>
      <c r="Y148" s="23">
        <v>0</v>
      </c>
      <c r="Z148" s="23">
        <v>0</v>
      </c>
      <c r="AA148" s="93">
        <v>0</v>
      </c>
      <c r="AB148" s="23">
        <v>0</v>
      </c>
      <c r="AC148" s="23">
        <v>0</v>
      </c>
      <c r="AD148" s="23">
        <v>0</v>
      </c>
      <c r="AE148" s="23">
        <v>0</v>
      </c>
      <c r="AF148" s="93">
        <v>0</v>
      </c>
    </row>
    <row r="149" spans="3:32" s="3" customFormat="1" ht="18.75" customHeight="1" x14ac:dyDescent="0.2">
      <c r="C149" s="114" t="s">
        <v>125</v>
      </c>
      <c r="D149" s="8"/>
      <c r="E149" s="18"/>
      <c r="F149" s="18"/>
      <c r="G149" s="20"/>
      <c r="H149" s="20"/>
      <c r="I149" s="20"/>
      <c r="J149" s="20"/>
      <c r="K149" s="23"/>
      <c r="L149" s="23">
        <f>L141-L140</f>
        <v>858</v>
      </c>
      <c r="M149" s="23">
        <f t="shared" ref="M149:AF149" si="59">M141-M140</f>
        <v>858</v>
      </c>
      <c r="N149" s="23">
        <f t="shared" si="59"/>
        <v>1300</v>
      </c>
      <c r="O149" s="23">
        <f t="shared" si="59"/>
        <v>1300</v>
      </c>
      <c r="P149" s="23">
        <f t="shared" si="59"/>
        <v>1300</v>
      </c>
      <c r="Q149" s="93">
        <f t="shared" si="59"/>
        <v>1300</v>
      </c>
      <c r="R149" s="23">
        <f t="shared" si="59"/>
        <v>650</v>
      </c>
      <c r="S149" s="23">
        <f t="shared" si="59"/>
        <v>429</v>
      </c>
      <c r="T149" s="23">
        <f t="shared" si="59"/>
        <v>429</v>
      </c>
      <c r="U149" s="23">
        <f t="shared" si="59"/>
        <v>429</v>
      </c>
      <c r="V149" s="93">
        <f t="shared" si="59"/>
        <v>429</v>
      </c>
      <c r="W149" s="23">
        <f t="shared" si="59"/>
        <v>429</v>
      </c>
      <c r="X149" s="23">
        <f t="shared" si="59"/>
        <v>429</v>
      </c>
      <c r="Y149" s="23">
        <f t="shared" si="59"/>
        <v>429</v>
      </c>
      <c r="Z149" s="23">
        <f t="shared" si="59"/>
        <v>429</v>
      </c>
      <c r="AA149" s="93">
        <f t="shared" si="59"/>
        <v>429</v>
      </c>
      <c r="AB149" s="23">
        <f t="shared" si="59"/>
        <v>429</v>
      </c>
      <c r="AC149" s="23">
        <f t="shared" si="59"/>
        <v>429</v>
      </c>
      <c r="AD149" s="23">
        <f t="shared" si="59"/>
        <v>429</v>
      </c>
      <c r="AE149" s="23">
        <f t="shared" si="59"/>
        <v>429</v>
      </c>
      <c r="AF149" s="93">
        <f t="shared" si="59"/>
        <v>429</v>
      </c>
    </row>
    <row r="150" spans="3:32" s="3" customFormat="1" ht="18.75" customHeight="1" x14ac:dyDescent="0.2">
      <c r="C150" s="116" t="s">
        <v>126</v>
      </c>
      <c r="D150" s="62"/>
      <c r="E150" s="60"/>
      <c r="F150" s="60"/>
      <c r="G150" s="81"/>
      <c r="H150" s="81"/>
      <c r="I150" s="81"/>
      <c r="J150" s="81"/>
      <c r="K150" s="44"/>
      <c r="L150" s="44">
        <f t="shared" ref="L150:M150" si="60">MAX(L139:L141)</f>
        <v>1716</v>
      </c>
      <c r="M150" s="44">
        <f t="shared" si="60"/>
        <v>1716</v>
      </c>
      <c r="N150" s="44">
        <f>MAX(N139:N141)</f>
        <v>2600</v>
      </c>
      <c r="O150" s="44">
        <f t="shared" ref="O150:Y150" si="61">MAX(O139:O141)</f>
        <v>2600</v>
      </c>
      <c r="P150" s="44">
        <f t="shared" ref="P150:Q150" si="62">MAX(P139:P141)</f>
        <v>2600</v>
      </c>
      <c r="Q150" s="94">
        <f t="shared" si="62"/>
        <v>2600</v>
      </c>
      <c r="R150" s="44">
        <f t="shared" si="61"/>
        <v>4450</v>
      </c>
      <c r="S150" s="44">
        <f t="shared" si="61"/>
        <v>2937</v>
      </c>
      <c r="T150" s="44">
        <f t="shared" si="61"/>
        <v>2937</v>
      </c>
      <c r="U150" s="44">
        <f t="shared" ref="U150:V150" si="63">MAX(U139:U141)</f>
        <v>2937</v>
      </c>
      <c r="V150" s="94">
        <f t="shared" si="63"/>
        <v>2937</v>
      </c>
      <c r="W150" s="44">
        <f t="shared" si="61"/>
        <v>2937</v>
      </c>
      <c r="X150" s="44">
        <f t="shared" si="61"/>
        <v>2937</v>
      </c>
      <c r="Y150" s="44">
        <f t="shared" si="61"/>
        <v>2937</v>
      </c>
      <c r="Z150" s="44">
        <f t="shared" ref="Z150:AD150" si="64">MAX(Z139:Z141)</f>
        <v>2937</v>
      </c>
      <c r="AA150" s="94">
        <f t="shared" si="64"/>
        <v>2937</v>
      </c>
      <c r="AB150" s="44">
        <f t="shared" si="64"/>
        <v>2937</v>
      </c>
      <c r="AC150" s="44">
        <f t="shared" si="64"/>
        <v>2937</v>
      </c>
      <c r="AD150" s="44">
        <f t="shared" si="64"/>
        <v>2937</v>
      </c>
      <c r="AE150" s="44">
        <f t="shared" ref="AE150:AF150" si="65">MAX(AE139:AE141)</f>
        <v>2937</v>
      </c>
      <c r="AF150" s="94">
        <f t="shared" si="65"/>
        <v>2937</v>
      </c>
    </row>
    <row r="151" spans="3:32" s="3" customFormat="1" x14ac:dyDescent="0.2">
      <c r="C151" s="32"/>
      <c r="D151" s="32"/>
      <c r="E151" s="32"/>
      <c r="F151" s="32"/>
      <c r="G151" s="35"/>
      <c r="H151" s="35"/>
      <c r="I151" s="35"/>
      <c r="J151" s="35"/>
      <c r="K151" s="35"/>
      <c r="L151" s="36"/>
      <c r="M151" s="35"/>
      <c r="N151" s="35"/>
      <c r="O151" s="35"/>
      <c r="P151" s="35"/>
      <c r="Q151" s="35"/>
      <c r="R151" s="35"/>
      <c r="S151" s="35"/>
      <c r="T151" s="35"/>
      <c r="U151" s="35"/>
      <c r="V151" s="35"/>
      <c r="W151" s="35"/>
      <c r="X151" s="35"/>
      <c r="Y151" s="35"/>
      <c r="Z151" s="35"/>
      <c r="AA151" s="35"/>
      <c r="AB151" s="35"/>
      <c r="AC151" s="35"/>
      <c r="AD151" s="35"/>
      <c r="AE151" s="35"/>
      <c r="AF151" s="35"/>
    </row>
    <row r="152" spans="3:32" s="3" customFormat="1" x14ac:dyDescent="0.2">
      <c r="C152" s="32"/>
      <c r="D152" s="32"/>
      <c r="E152" s="32"/>
      <c r="F152" s="32"/>
      <c r="G152" s="35"/>
      <c r="H152" s="35"/>
      <c r="I152" s="35"/>
      <c r="J152" s="35"/>
      <c r="K152" s="35"/>
      <c r="L152" s="36"/>
      <c r="M152" s="35"/>
      <c r="N152" s="35"/>
      <c r="O152" s="35"/>
      <c r="P152" s="35"/>
      <c r="Q152" s="35"/>
      <c r="R152" s="35"/>
      <c r="S152" s="35"/>
      <c r="T152" s="35"/>
      <c r="U152" s="35"/>
      <c r="V152" s="35"/>
      <c r="W152" s="35"/>
      <c r="X152" s="35"/>
      <c r="Y152" s="35"/>
      <c r="Z152" s="35"/>
      <c r="AA152" s="35"/>
      <c r="AB152" s="35"/>
      <c r="AC152" s="35"/>
      <c r="AD152" s="35"/>
      <c r="AE152" s="35"/>
      <c r="AF152" s="35"/>
    </row>
    <row r="153" spans="3:32" s="3" customFormat="1" x14ac:dyDescent="0.2">
      <c r="C153" s="32"/>
      <c r="D153" s="32"/>
      <c r="E153" s="32"/>
      <c r="F153" s="32"/>
      <c r="G153" s="35"/>
      <c r="H153" s="35"/>
      <c r="I153" s="35"/>
      <c r="J153" s="35"/>
      <c r="K153" s="35"/>
      <c r="L153" s="36"/>
      <c r="M153" s="35"/>
      <c r="N153" s="35"/>
      <c r="O153" s="35"/>
      <c r="P153" s="35"/>
      <c r="Q153" s="35"/>
      <c r="R153" s="35"/>
      <c r="S153" s="35"/>
      <c r="T153" s="35"/>
      <c r="U153" s="35"/>
      <c r="V153" s="35"/>
      <c r="W153" s="35"/>
      <c r="X153" s="35"/>
      <c r="Y153" s="35"/>
      <c r="Z153" s="35"/>
      <c r="AA153" s="35"/>
      <c r="AB153" s="35"/>
      <c r="AC153" s="35"/>
      <c r="AD153" s="35"/>
      <c r="AE153" s="35"/>
      <c r="AF153" s="35"/>
    </row>
    <row r="154" spans="3:32" s="3" customFormat="1" x14ac:dyDescent="0.2">
      <c r="C154" s="32"/>
      <c r="D154" s="32"/>
      <c r="E154" s="32"/>
      <c r="F154" s="32"/>
      <c r="G154" s="35"/>
      <c r="H154" s="35"/>
      <c r="I154" s="35"/>
      <c r="J154" s="35"/>
      <c r="K154" s="35"/>
      <c r="L154" s="36"/>
      <c r="M154" s="35"/>
      <c r="N154" s="35"/>
      <c r="O154" s="35"/>
      <c r="P154" s="35"/>
      <c r="Q154" s="35"/>
      <c r="R154" s="35"/>
      <c r="S154" s="35"/>
      <c r="T154" s="35"/>
      <c r="U154" s="35"/>
      <c r="V154" s="35"/>
      <c r="W154" s="35"/>
      <c r="X154" s="35"/>
      <c r="Y154" s="35"/>
      <c r="Z154" s="35"/>
      <c r="AA154" s="35"/>
      <c r="AB154" s="35"/>
      <c r="AC154" s="35"/>
      <c r="AD154" s="35"/>
      <c r="AE154" s="35"/>
      <c r="AF154" s="35"/>
    </row>
    <row r="155" spans="3:32" s="3" customFormat="1" x14ac:dyDescent="0.2">
      <c r="C155" s="32"/>
      <c r="D155" s="32"/>
      <c r="E155" s="32"/>
      <c r="F155" s="32"/>
      <c r="G155" s="35"/>
      <c r="H155" s="35"/>
      <c r="I155" s="35"/>
      <c r="J155" s="35"/>
      <c r="K155" s="35"/>
      <c r="L155" s="36"/>
      <c r="M155" s="35"/>
      <c r="N155" s="35"/>
      <c r="O155" s="35"/>
      <c r="P155" s="35"/>
      <c r="Q155" s="35"/>
      <c r="R155" s="35"/>
      <c r="S155" s="35"/>
      <c r="T155" s="35"/>
      <c r="U155" s="35"/>
      <c r="V155" s="35"/>
      <c r="W155" s="35"/>
      <c r="X155" s="35"/>
      <c r="Y155" s="35"/>
      <c r="Z155" s="35"/>
      <c r="AA155" s="35"/>
      <c r="AB155" s="35"/>
      <c r="AC155" s="35"/>
      <c r="AD155" s="35"/>
      <c r="AE155" s="35"/>
      <c r="AF155" s="35"/>
    </row>
    <row r="156" spans="3:32" s="3" customFormat="1" x14ac:dyDescent="0.2">
      <c r="C156" s="32"/>
      <c r="D156" s="32"/>
      <c r="E156" s="32"/>
      <c r="F156" s="32"/>
      <c r="G156" s="35"/>
      <c r="H156" s="35"/>
      <c r="I156" s="35"/>
      <c r="J156" s="35"/>
      <c r="K156" s="35"/>
      <c r="L156" s="36"/>
      <c r="M156" s="35"/>
      <c r="N156" s="35"/>
      <c r="O156" s="35"/>
      <c r="P156" s="35"/>
      <c r="Q156" s="35"/>
      <c r="R156" s="35"/>
      <c r="S156" s="35"/>
      <c r="T156" s="35"/>
      <c r="U156" s="35"/>
      <c r="V156" s="35"/>
      <c r="W156" s="35"/>
      <c r="X156" s="35"/>
      <c r="Y156" s="35"/>
      <c r="Z156" s="35"/>
      <c r="AA156" s="35"/>
      <c r="AB156" s="35"/>
      <c r="AC156" s="35"/>
      <c r="AD156" s="35"/>
      <c r="AE156" s="35"/>
      <c r="AF156" s="35"/>
    </row>
    <row r="157" spans="3:32" s="3" customFormat="1" x14ac:dyDescent="0.2">
      <c r="C157" s="32"/>
      <c r="D157" s="32"/>
      <c r="E157" s="32"/>
      <c r="F157" s="32"/>
      <c r="G157" s="35"/>
      <c r="H157" s="35"/>
      <c r="I157" s="35"/>
      <c r="J157" s="35"/>
      <c r="K157" s="35"/>
      <c r="L157" s="36"/>
      <c r="M157" s="35"/>
      <c r="N157" s="35"/>
      <c r="O157" s="35"/>
      <c r="P157" s="35"/>
      <c r="Q157" s="35"/>
      <c r="R157" s="35"/>
      <c r="S157" s="35"/>
      <c r="T157" s="35"/>
      <c r="U157" s="35"/>
      <c r="V157" s="35"/>
      <c r="W157" s="35"/>
      <c r="X157" s="35"/>
      <c r="Y157" s="35"/>
      <c r="Z157" s="35"/>
      <c r="AA157" s="35"/>
      <c r="AB157" s="35"/>
      <c r="AC157" s="35"/>
      <c r="AD157" s="35"/>
      <c r="AE157" s="35"/>
      <c r="AF157" s="35"/>
    </row>
    <row r="158" spans="3:32" s="3" customFormat="1" x14ac:dyDescent="0.2">
      <c r="C158" s="32"/>
      <c r="D158" s="32"/>
      <c r="E158" s="32"/>
      <c r="F158" s="32"/>
      <c r="G158" s="35"/>
      <c r="H158" s="35"/>
      <c r="I158" s="35"/>
      <c r="J158" s="35"/>
      <c r="K158" s="35"/>
      <c r="L158" s="36"/>
      <c r="M158" s="35"/>
      <c r="N158" s="35"/>
      <c r="O158" s="35"/>
      <c r="P158" s="35"/>
      <c r="Q158" s="35"/>
      <c r="R158" s="35"/>
      <c r="S158" s="35"/>
      <c r="T158" s="35"/>
      <c r="U158" s="35"/>
      <c r="V158" s="35"/>
      <c r="W158" s="35"/>
      <c r="X158" s="35"/>
      <c r="Y158" s="35"/>
      <c r="Z158" s="35"/>
      <c r="AA158" s="35"/>
      <c r="AB158" s="35"/>
      <c r="AC158" s="35"/>
      <c r="AD158" s="35"/>
      <c r="AE158" s="35"/>
      <c r="AF158" s="35"/>
    </row>
    <row r="159" spans="3:32" s="3" customFormat="1" x14ac:dyDescent="0.2">
      <c r="C159" s="32"/>
      <c r="D159" s="32"/>
      <c r="E159" s="32"/>
      <c r="F159" s="32"/>
      <c r="G159" s="35"/>
      <c r="H159" s="35"/>
      <c r="I159" s="35"/>
      <c r="J159" s="35"/>
      <c r="K159" s="35"/>
      <c r="L159" s="36"/>
      <c r="M159" s="35"/>
      <c r="N159" s="35"/>
      <c r="O159" s="35"/>
      <c r="P159" s="35"/>
      <c r="Q159" s="35"/>
      <c r="R159" s="35"/>
      <c r="S159" s="35"/>
      <c r="T159" s="35"/>
      <c r="U159" s="35"/>
      <c r="V159" s="35"/>
      <c r="W159" s="35"/>
      <c r="X159" s="35"/>
      <c r="Y159" s="35"/>
      <c r="Z159" s="35"/>
      <c r="AA159" s="35"/>
      <c r="AB159" s="35"/>
      <c r="AC159" s="35"/>
      <c r="AD159" s="35"/>
      <c r="AE159" s="35"/>
      <c r="AF159" s="35"/>
    </row>
    <row r="160" spans="3:32" s="3" customFormat="1" x14ac:dyDescent="0.2">
      <c r="C160" s="32"/>
      <c r="D160" s="32"/>
      <c r="E160" s="32"/>
      <c r="F160" s="32"/>
      <c r="G160" s="35"/>
      <c r="H160" s="35"/>
      <c r="I160" s="35"/>
      <c r="J160" s="35"/>
      <c r="K160" s="35"/>
      <c r="L160" s="36"/>
      <c r="M160" s="35"/>
      <c r="N160" s="35"/>
      <c r="O160" s="35"/>
      <c r="P160" s="35"/>
      <c r="Q160" s="35"/>
      <c r="R160" s="35"/>
      <c r="S160" s="35"/>
      <c r="T160" s="35"/>
      <c r="U160" s="35"/>
      <c r="V160" s="35"/>
      <c r="W160" s="35"/>
      <c r="X160" s="35"/>
      <c r="Y160" s="35"/>
      <c r="Z160" s="35"/>
      <c r="AA160" s="35"/>
      <c r="AB160" s="35"/>
      <c r="AC160" s="35"/>
      <c r="AD160" s="35"/>
      <c r="AE160" s="35"/>
      <c r="AF160" s="35"/>
    </row>
    <row r="161" spans="3:32" s="3" customFormat="1" x14ac:dyDescent="0.2">
      <c r="C161" s="32"/>
      <c r="D161" s="32"/>
      <c r="E161" s="32"/>
      <c r="F161" s="32"/>
      <c r="G161" s="35"/>
      <c r="H161" s="35"/>
      <c r="I161" s="35"/>
      <c r="J161" s="35"/>
      <c r="K161" s="35"/>
      <c r="L161" s="36"/>
      <c r="M161" s="35"/>
      <c r="N161" s="35"/>
      <c r="O161" s="35"/>
      <c r="P161" s="35"/>
      <c r="Q161" s="35"/>
      <c r="R161" s="35"/>
      <c r="S161" s="35"/>
      <c r="T161" s="35"/>
      <c r="U161" s="35"/>
      <c r="V161" s="35"/>
      <c r="W161" s="35"/>
      <c r="X161" s="35"/>
      <c r="Y161" s="35"/>
      <c r="Z161" s="35"/>
      <c r="AA161" s="35"/>
      <c r="AB161" s="35"/>
      <c r="AC161" s="35"/>
      <c r="AD161" s="35"/>
      <c r="AE161" s="35"/>
      <c r="AF161" s="35"/>
    </row>
    <row r="162" spans="3:32" s="3" customFormat="1" x14ac:dyDescent="0.2">
      <c r="C162" s="32"/>
      <c r="D162" s="32"/>
      <c r="E162" s="32"/>
      <c r="F162" s="32"/>
      <c r="G162" s="35"/>
      <c r="H162" s="35"/>
      <c r="I162" s="35"/>
      <c r="J162" s="35"/>
      <c r="K162" s="35"/>
      <c r="L162" s="36"/>
      <c r="M162" s="35"/>
      <c r="N162" s="35"/>
      <c r="O162" s="35"/>
      <c r="P162" s="35"/>
      <c r="Q162" s="35"/>
      <c r="R162" s="35"/>
      <c r="S162" s="35"/>
      <c r="T162" s="35"/>
      <c r="U162" s="35"/>
      <c r="V162" s="35"/>
      <c r="W162" s="35"/>
      <c r="X162" s="35"/>
      <c r="Y162" s="35"/>
      <c r="Z162" s="35"/>
      <c r="AA162" s="35"/>
      <c r="AB162" s="35"/>
      <c r="AC162" s="35"/>
      <c r="AD162" s="35"/>
      <c r="AE162" s="35"/>
      <c r="AF162" s="35"/>
    </row>
    <row r="163" spans="3:32" s="3" customFormat="1" x14ac:dyDescent="0.2">
      <c r="C163" s="32"/>
      <c r="D163" s="32"/>
      <c r="E163" s="32"/>
      <c r="F163" s="32"/>
      <c r="G163" s="35"/>
      <c r="H163" s="35"/>
      <c r="I163" s="35"/>
      <c r="J163" s="35"/>
      <c r="K163" s="35"/>
      <c r="L163" s="36"/>
      <c r="M163" s="35"/>
      <c r="N163" s="35"/>
      <c r="O163" s="35"/>
      <c r="P163" s="35"/>
      <c r="Q163" s="35"/>
      <c r="R163" s="35"/>
      <c r="S163" s="35"/>
      <c r="T163" s="35"/>
      <c r="U163" s="35"/>
      <c r="V163" s="35"/>
      <c r="W163" s="35"/>
      <c r="X163" s="35"/>
      <c r="Y163" s="35"/>
      <c r="Z163" s="35"/>
      <c r="AA163" s="35"/>
      <c r="AB163" s="35"/>
      <c r="AC163" s="35"/>
      <c r="AD163" s="35"/>
      <c r="AE163" s="35"/>
      <c r="AF163" s="35"/>
    </row>
    <row r="164" spans="3:32" s="3" customFormat="1" x14ac:dyDescent="0.2">
      <c r="C164" s="32"/>
      <c r="D164" s="32"/>
      <c r="E164" s="32"/>
      <c r="F164" s="32"/>
      <c r="G164" s="35"/>
      <c r="H164" s="35"/>
      <c r="I164" s="35"/>
      <c r="J164" s="35"/>
      <c r="K164" s="35"/>
      <c r="L164" s="36"/>
      <c r="M164" s="35"/>
      <c r="N164" s="35"/>
      <c r="O164" s="35"/>
      <c r="P164" s="35"/>
      <c r="Q164" s="35"/>
      <c r="R164" s="35"/>
      <c r="S164" s="35"/>
      <c r="T164" s="35"/>
      <c r="U164" s="35"/>
      <c r="V164" s="35"/>
      <c r="W164" s="35"/>
      <c r="X164" s="35"/>
      <c r="Y164" s="35"/>
      <c r="Z164" s="35"/>
      <c r="AA164" s="35"/>
      <c r="AB164" s="35"/>
      <c r="AC164" s="35"/>
      <c r="AD164" s="35"/>
      <c r="AE164" s="35"/>
      <c r="AF164" s="35"/>
    </row>
    <row r="165" spans="3:32" s="3" customFormat="1" x14ac:dyDescent="0.2">
      <c r="C165" s="32"/>
      <c r="D165" s="32"/>
      <c r="E165" s="32"/>
      <c r="F165" s="32"/>
      <c r="G165" s="35"/>
      <c r="H165" s="35"/>
      <c r="I165" s="35"/>
      <c r="J165" s="35"/>
      <c r="K165" s="35"/>
      <c r="L165" s="36"/>
      <c r="M165" s="35"/>
      <c r="N165" s="35"/>
      <c r="O165" s="35"/>
      <c r="P165" s="35"/>
      <c r="Q165" s="35"/>
      <c r="R165" s="35"/>
      <c r="S165" s="35"/>
      <c r="T165" s="35"/>
      <c r="U165" s="35"/>
      <c r="V165" s="35"/>
      <c r="W165" s="35"/>
      <c r="X165" s="35"/>
      <c r="Y165" s="35"/>
      <c r="Z165" s="35"/>
      <c r="AA165" s="35"/>
      <c r="AB165" s="35"/>
      <c r="AC165" s="35"/>
      <c r="AD165" s="35"/>
      <c r="AE165" s="35"/>
      <c r="AF165" s="35"/>
    </row>
    <row r="166" spans="3:32" s="3" customFormat="1" x14ac:dyDescent="0.2">
      <c r="C166" s="32"/>
      <c r="D166" s="32"/>
      <c r="E166" s="32"/>
      <c r="F166" s="32"/>
      <c r="G166" s="35"/>
      <c r="H166" s="35"/>
      <c r="I166" s="35"/>
      <c r="J166" s="35"/>
      <c r="K166" s="35"/>
      <c r="L166" s="36"/>
      <c r="M166" s="35"/>
      <c r="N166" s="35"/>
      <c r="O166" s="35"/>
      <c r="P166" s="35"/>
      <c r="Q166" s="35"/>
      <c r="R166" s="35"/>
      <c r="S166" s="35"/>
      <c r="T166" s="35"/>
      <c r="U166" s="35"/>
      <c r="V166" s="35"/>
      <c r="W166" s="35"/>
      <c r="X166" s="35"/>
      <c r="Y166" s="35"/>
      <c r="Z166" s="35"/>
      <c r="AA166" s="35"/>
      <c r="AB166" s="35"/>
      <c r="AC166" s="35"/>
      <c r="AD166" s="35"/>
      <c r="AE166" s="35"/>
      <c r="AF166" s="35"/>
    </row>
    <row r="167" spans="3:32" s="3" customFormat="1" x14ac:dyDescent="0.2">
      <c r="C167" s="32"/>
      <c r="D167" s="32"/>
      <c r="E167" s="32"/>
      <c r="F167" s="32"/>
      <c r="G167" s="35"/>
      <c r="H167" s="35"/>
      <c r="I167" s="35"/>
      <c r="J167" s="35"/>
      <c r="K167" s="35"/>
      <c r="L167" s="36"/>
      <c r="M167" s="35"/>
      <c r="N167" s="35"/>
      <c r="O167" s="35"/>
      <c r="P167" s="35"/>
      <c r="Q167" s="35"/>
      <c r="R167" s="35"/>
      <c r="S167" s="35"/>
      <c r="T167" s="35"/>
      <c r="U167" s="35"/>
      <c r="V167" s="35"/>
      <c r="W167" s="35"/>
      <c r="X167" s="35"/>
      <c r="Y167" s="35"/>
      <c r="Z167" s="35"/>
      <c r="AA167" s="35"/>
      <c r="AB167" s="35"/>
      <c r="AC167" s="35"/>
      <c r="AD167" s="35"/>
      <c r="AE167" s="35"/>
      <c r="AF167" s="35"/>
    </row>
    <row r="168" spans="3:32" s="3" customFormat="1" x14ac:dyDescent="0.2">
      <c r="C168" s="32"/>
      <c r="D168" s="32"/>
      <c r="E168" s="32"/>
      <c r="F168" s="32"/>
      <c r="G168" s="35"/>
      <c r="H168" s="35"/>
      <c r="I168" s="35"/>
      <c r="J168" s="35"/>
      <c r="K168" s="35"/>
      <c r="L168" s="36"/>
      <c r="M168" s="35"/>
      <c r="N168" s="35"/>
      <c r="O168" s="35"/>
      <c r="P168" s="35"/>
      <c r="Q168" s="35"/>
      <c r="R168" s="35"/>
      <c r="S168" s="35"/>
      <c r="T168" s="35"/>
      <c r="U168" s="35"/>
      <c r="V168" s="35"/>
      <c r="W168" s="35"/>
      <c r="X168" s="35"/>
      <c r="Y168" s="35"/>
      <c r="Z168" s="35"/>
      <c r="AA168" s="35"/>
      <c r="AB168" s="35"/>
      <c r="AC168" s="35"/>
      <c r="AD168" s="35"/>
      <c r="AE168" s="35"/>
      <c r="AF168" s="35"/>
    </row>
    <row r="169" spans="3:32" s="3" customFormat="1" x14ac:dyDescent="0.2">
      <c r="C169" s="32"/>
      <c r="D169" s="32"/>
      <c r="E169" s="32"/>
      <c r="F169" s="32"/>
      <c r="G169" s="35"/>
      <c r="H169" s="35"/>
      <c r="I169" s="35"/>
      <c r="J169" s="35"/>
      <c r="K169" s="35"/>
      <c r="L169" s="36"/>
      <c r="M169" s="35"/>
      <c r="N169" s="35"/>
      <c r="O169" s="35"/>
      <c r="P169" s="35"/>
      <c r="Q169" s="35"/>
      <c r="R169" s="35"/>
      <c r="S169" s="35"/>
      <c r="T169" s="35"/>
      <c r="U169" s="35"/>
      <c r="V169" s="35"/>
      <c r="W169" s="35"/>
      <c r="X169" s="35"/>
      <c r="Y169" s="35"/>
      <c r="Z169" s="35"/>
      <c r="AA169" s="35"/>
      <c r="AB169" s="35"/>
      <c r="AC169" s="35"/>
      <c r="AD169" s="35"/>
      <c r="AE169" s="35"/>
      <c r="AF169" s="35"/>
    </row>
    <row r="170" spans="3:32" s="3" customFormat="1" x14ac:dyDescent="0.2">
      <c r="C170" s="32"/>
      <c r="D170" s="32"/>
      <c r="E170" s="32"/>
      <c r="F170" s="32"/>
      <c r="G170" s="35"/>
      <c r="H170" s="35"/>
      <c r="I170" s="35"/>
      <c r="J170" s="35"/>
      <c r="K170" s="35"/>
      <c r="L170" s="36"/>
      <c r="M170" s="35"/>
      <c r="N170" s="35"/>
      <c r="O170" s="35"/>
      <c r="P170" s="35"/>
      <c r="Q170" s="35"/>
      <c r="R170" s="35"/>
      <c r="S170" s="35"/>
      <c r="T170" s="35"/>
      <c r="U170" s="35"/>
      <c r="V170" s="35"/>
      <c r="W170" s="35"/>
      <c r="X170" s="35"/>
      <c r="Y170" s="35"/>
      <c r="Z170" s="35"/>
      <c r="AA170" s="35"/>
      <c r="AB170" s="35"/>
      <c r="AC170" s="35"/>
      <c r="AD170" s="35"/>
      <c r="AE170" s="35"/>
      <c r="AF170" s="35"/>
    </row>
    <row r="171" spans="3:32" s="3" customFormat="1" x14ac:dyDescent="0.2">
      <c r="C171" s="32"/>
      <c r="D171" s="32"/>
      <c r="E171" s="32"/>
      <c r="F171" s="32"/>
      <c r="G171" s="35"/>
      <c r="H171" s="35"/>
      <c r="I171" s="35"/>
      <c r="J171" s="35"/>
      <c r="K171" s="35"/>
      <c r="L171" s="36"/>
      <c r="M171" s="35"/>
      <c r="N171" s="35"/>
      <c r="O171" s="35"/>
      <c r="P171" s="35"/>
      <c r="Q171" s="35"/>
      <c r="R171" s="35"/>
      <c r="S171" s="35"/>
      <c r="T171" s="35"/>
      <c r="U171" s="35"/>
      <c r="V171" s="35"/>
      <c r="W171" s="35"/>
      <c r="X171" s="35"/>
      <c r="Y171" s="35"/>
      <c r="Z171" s="35"/>
      <c r="AA171" s="35"/>
      <c r="AB171" s="35"/>
      <c r="AC171" s="35"/>
      <c r="AD171" s="35"/>
      <c r="AE171" s="35"/>
      <c r="AF171" s="35"/>
    </row>
    <row r="172" spans="3:32" s="3" customFormat="1" x14ac:dyDescent="0.2">
      <c r="C172" s="32"/>
      <c r="D172" s="32"/>
      <c r="E172" s="32"/>
      <c r="F172" s="32"/>
      <c r="G172" s="35"/>
      <c r="H172" s="35"/>
      <c r="I172" s="35"/>
      <c r="J172" s="35"/>
      <c r="K172" s="35"/>
      <c r="L172" s="36"/>
      <c r="M172" s="35"/>
      <c r="N172" s="35"/>
      <c r="O172" s="35"/>
      <c r="P172" s="35"/>
      <c r="Q172" s="35"/>
      <c r="R172" s="35"/>
      <c r="S172" s="35"/>
      <c r="T172" s="35"/>
      <c r="U172" s="35"/>
      <c r="V172" s="35"/>
      <c r="W172" s="35"/>
      <c r="X172" s="35"/>
      <c r="Y172" s="35"/>
      <c r="Z172" s="35"/>
      <c r="AA172" s="35"/>
      <c r="AB172" s="35"/>
      <c r="AC172" s="35"/>
      <c r="AD172" s="35"/>
      <c r="AE172" s="35"/>
      <c r="AF172" s="35"/>
    </row>
    <row r="173" spans="3:32" s="3" customFormat="1" x14ac:dyDescent="0.2">
      <c r="C173" s="32"/>
      <c r="D173" s="32"/>
      <c r="E173" s="32"/>
      <c r="F173" s="32"/>
      <c r="G173" s="35"/>
      <c r="H173" s="35"/>
      <c r="I173" s="35"/>
      <c r="J173" s="35"/>
      <c r="K173" s="35"/>
      <c r="L173" s="36"/>
      <c r="M173" s="35"/>
      <c r="N173" s="35"/>
      <c r="O173" s="35"/>
      <c r="P173" s="35"/>
      <c r="Q173" s="35"/>
      <c r="R173" s="35"/>
      <c r="S173" s="35"/>
      <c r="T173" s="35"/>
      <c r="U173" s="35"/>
      <c r="V173" s="35"/>
      <c r="W173" s="35"/>
      <c r="X173" s="35"/>
      <c r="Y173" s="35"/>
      <c r="Z173" s="35"/>
      <c r="AA173" s="35"/>
      <c r="AB173" s="35"/>
      <c r="AC173" s="35"/>
      <c r="AD173" s="35"/>
      <c r="AE173" s="35"/>
      <c r="AF173" s="35"/>
    </row>
    <row r="174" spans="3:32" s="3" customFormat="1" x14ac:dyDescent="0.2">
      <c r="C174" s="32"/>
      <c r="D174" s="32"/>
      <c r="E174" s="32"/>
      <c r="F174" s="32"/>
      <c r="G174" s="35"/>
      <c r="H174" s="35"/>
      <c r="I174" s="35"/>
      <c r="J174" s="35"/>
      <c r="K174" s="35"/>
      <c r="L174" s="36"/>
      <c r="M174" s="35"/>
      <c r="N174" s="35"/>
      <c r="O174" s="35"/>
      <c r="P174" s="35"/>
      <c r="Q174" s="35"/>
      <c r="R174" s="35"/>
      <c r="S174" s="35"/>
      <c r="T174" s="35"/>
      <c r="U174" s="35"/>
      <c r="V174" s="35"/>
      <c r="W174" s="35"/>
      <c r="X174" s="35"/>
      <c r="Y174" s="35"/>
      <c r="Z174" s="35"/>
      <c r="AA174" s="35"/>
      <c r="AB174" s="35"/>
      <c r="AC174" s="35"/>
      <c r="AD174" s="35"/>
      <c r="AE174" s="35"/>
      <c r="AF174" s="35"/>
    </row>
    <row r="175" spans="3:32" s="3" customFormat="1" x14ac:dyDescent="0.2">
      <c r="C175" s="32"/>
      <c r="D175" s="32"/>
      <c r="E175" s="32"/>
      <c r="F175" s="32"/>
      <c r="G175" s="35"/>
      <c r="H175" s="35"/>
      <c r="I175" s="35"/>
      <c r="J175" s="35"/>
      <c r="K175" s="35"/>
      <c r="L175" s="36"/>
      <c r="M175" s="35"/>
      <c r="N175" s="35"/>
      <c r="O175" s="35"/>
      <c r="P175" s="35"/>
      <c r="Q175" s="35"/>
      <c r="R175" s="35"/>
      <c r="S175" s="35"/>
      <c r="T175" s="35"/>
      <c r="U175" s="35"/>
      <c r="V175" s="35"/>
      <c r="W175" s="35"/>
      <c r="X175" s="35"/>
      <c r="Y175" s="35"/>
      <c r="Z175" s="35"/>
      <c r="AA175" s="35"/>
      <c r="AB175" s="35"/>
      <c r="AC175" s="35"/>
      <c r="AD175" s="35"/>
      <c r="AE175" s="35"/>
      <c r="AF175" s="35"/>
    </row>
    <row r="176" spans="3:32" s="3" customFormat="1" x14ac:dyDescent="0.2">
      <c r="C176" s="32"/>
      <c r="D176" s="32"/>
      <c r="E176" s="32"/>
      <c r="F176" s="32"/>
      <c r="G176" s="35"/>
      <c r="H176" s="35"/>
      <c r="I176" s="35"/>
      <c r="J176" s="35"/>
      <c r="K176" s="35"/>
      <c r="L176" s="36"/>
      <c r="M176" s="35"/>
      <c r="N176" s="35"/>
      <c r="O176" s="35"/>
      <c r="P176" s="35"/>
      <c r="Q176" s="35"/>
      <c r="R176" s="35"/>
      <c r="S176" s="35"/>
      <c r="T176" s="35"/>
      <c r="U176" s="35"/>
      <c r="V176" s="35"/>
      <c r="W176" s="35"/>
      <c r="X176" s="35"/>
      <c r="Y176" s="35"/>
      <c r="Z176" s="35"/>
      <c r="AA176" s="35"/>
      <c r="AB176" s="35"/>
      <c r="AC176" s="35"/>
      <c r="AD176" s="35"/>
      <c r="AE176" s="35"/>
      <c r="AF176" s="35"/>
    </row>
    <row r="177" spans="3:32" s="3" customFormat="1" x14ac:dyDescent="0.2">
      <c r="C177" s="32"/>
      <c r="D177" s="32"/>
      <c r="E177" s="32"/>
      <c r="F177" s="32"/>
      <c r="G177" s="35"/>
      <c r="H177" s="35"/>
      <c r="I177" s="35"/>
      <c r="J177" s="35"/>
      <c r="K177" s="35"/>
      <c r="L177" s="36"/>
      <c r="M177" s="35"/>
      <c r="N177" s="35"/>
      <c r="O177" s="35"/>
      <c r="P177" s="35"/>
      <c r="Q177" s="35"/>
      <c r="R177" s="35"/>
      <c r="S177" s="35"/>
      <c r="T177" s="35"/>
      <c r="U177" s="35"/>
      <c r="V177" s="35"/>
      <c r="W177" s="35"/>
      <c r="X177" s="35"/>
      <c r="Y177" s="35"/>
      <c r="Z177" s="35"/>
      <c r="AA177" s="35"/>
      <c r="AB177" s="35"/>
      <c r="AC177" s="35"/>
      <c r="AD177" s="35"/>
      <c r="AE177" s="35"/>
      <c r="AF177" s="35"/>
    </row>
    <row r="178" spans="3:32" s="3" customFormat="1" x14ac:dyDescent="0.2">
      <c r="C178" s="32"/>
      <c r="D178" s="32"/>
      <c r="E178" s="32"/>
      <c r="F178" s="32"/>
      <c r="G178" s="35"/>
      <c r="H178" s="35"/>
      <c r="I178" s="35"/>
      <c r="J178" s="35"/>
      <c r="K178" s="35"/>
      <c r="L178" s="36"/>
      <c r="M178" s="35"/>
      <c r="N178" s="35"/>
      <c r="O178" s="35"/>
      <c r="P178" s="35"/>
      <c r="Q178" s="35"/>
      <c r="R178" s="35"/>
      <c r="S178" s="35"/>
      <c r="T178" s="35"/>
      <c r="U178" s="35"/>
      <c r="V178" s="35"/>
      <c r="W178" s="35"/>
      <c r="X178" s="35"/>
      <c r="Y178" s="35"/>
      <c r="Z178" s="35"/>
      <c r="AA178" s="35"/>
      <c r="AB178" s="35"/>
      <c r="AC178" s="35"/>
      <c r="AD178" s="35"/>
      <c r="AE178" s="35"/>
      <c r="AF178" s="35"/>
    </row>
    <row r="179" spans="3:32" s="3" customFormat="1" x14ac:dyDescent="0.2">
      <c r="C179" s="32"/>
      <c r="D179" s="32"/>
      <c r="E179" s="32"/>
      <c r="F179" s="32"/>
      <c r="G179" s="35"/>
      <c r="H179" s="35"/>
      <c r="I179" s="35"/>
      <c r="J179" s="35"/>
      <c r="K179" s="35"/>
      <c r="L179" s="36"/>
      <c r="M179" s="35"/>
      <c r="N179" s="35"/>
      <c r="O179" s="35"/>
      <c r="P179" s="35"/>
      <c r="Q179" s="35"/>
      <c r="R179" s="35"/>
      <c r="S179" s="35"/>
      <c r="T179" s="35"/>
      <c r="U179" s="35"/>
      <c r="V179" s="35"/>
      <c r="W179" s="35"/>
      <c r="X179" s="35"/>
      <c r="Y179" s="35"/>
      <c r="Z179" s="35"/>
      <c r="AA179" s="35"/>
      <c r="AB179" s="35"/>
      <c r="AC179" s="35"/>
      <c r="AD179" s="35"/>
      <c r="AE179" s="35"/>
      <c r="AF179" s="35"/>
    </row>
    <row r="180" spans="3:32" s="3" customFormat="1" x14ac:dyDescent="0.2">
      <c r="C180" s="54" t="s">
        <v>386</v>
      </c>
      <c r="D180" s="32"/>
      <c r="E180" s="32"/>
      <c r="F180" s="32"/>
      <c r="G180" s="35"/>
      <c r="H180" s="35"/>
      <c r="I180" s="35"/>
      <c r="J180" s="35"/>
      <c r="K180" s="35"/>
      <c r="L180" s="36"/>
      <c r="M180" s="35"/>
      <c r="N180" s="35"/>
      <c r="O180" s="35"/>
      <c r="P180" s="35"/>
      <c r="Q180" s="35"/>
      <c r="R180" s="35"/>
      <c r="S180" s="35"/>
      <c r="T180" s="35"/>
      <c r="U180" s="35"/>
      <c r="V180" s="35"/>
      <c r="W180" s="35"/>
      <c r="X180" s="35"/>
      <c r="Y180" s="35"/>
      <c r="Z180" s="35"/>
      <c r="AA180" s="35"/>
      <c r="AB180" s="35"/>
      <c r="AC180" s="35"/>
      <c r="AD180" s="35"/>
      <c r="AE180" s="35"/>
      <c r="AF180" s="35"/>
    </row>
    <row r="181" spans="3:32" s="3" customFormat="1" x14ac:dyDescent="0.2">
      <c r="C181" s="32"/>
      <c r="D181" s="32"/>
      <c r="E181" s="32"/>
      <c r="F181" s="32"/>
      <c r="G181" s="35"/>
      <c r="H181" s="35"/>
      <c r="I181" s="35"/>
      <c r="J181" s="35"/>
      <c r="K181" s="35"/>
      <c r="L181" s="36"/>
      <c r="M181" s="35"/>
      <c r="N181" s="35"/>
      <c r="O181" s="35"/>
      <c r="P181" s="35"/>
      <c r="Q181" s="35"/>
      <c r="R181" s="35"/>
      <c r="S181" s="35"/>
      <c r="T181" s="35"/>
      <c r="U181" s="35"/>
      <c r="V181" s="35"/>
      <c r="W181" s="35"/>
      <c r="X181" s="35"/>
    </row>
    <row r="182" spans="3:32" s="3" customFormat="1" x14ac:dyDescent="0.2">
      <c r="C182" s="32"/>
      <c r="D182" s="32"/>
      <c r="E182" s="32"/>
      <c r="F182" s="32"/>
      <c r="G182" s="35"/>
      <c r="H182" s="35"/>
      <c r="I182" s="35"/>
      <c r="J182" s="35"/>
      <c r="K182" s="35"/>
      <c r="L182" s="36"/>
      <c r="M182" s="35"/>
      <c r="N182" s="35"/>
      <c r="O182" s="35"/>
      <c r="P182" s="35"/>
      <c r="Q182" s="35"/>
      <c r="R182" s="35"/>
      <c r="S182" s="35"/>
      <c r="T182" s="35"/>
      <c r="U182" s="35"/>
      <c r="V182" s="35"/>
      <c r="W182" s="35"/>
      <c r="X182" s="35"/>
    </row>
    <row r="183" spans="3:32" s="3" customFormat="1" ht="18" x14ac:dyDescent="0.25">
      <c r="C183" s="21" t="s">
        <v>387</v>
      </c>
      <c r="D183" s="32"/>
      <c r="E183" s="32"/>
      <c r="F183" s="32"/>
      <c r="G183" s="35"/>
      <c r="H183" s="35"/>
      <c r="I183" s="35"/>
      <c r="J183" s="35"/>
      <c r="K183" s="35"/>
      <c r="L183" s="36"/>
      <c r="M183" s="35"/>
      <c r="N183" s="35"/>
      <c r="O183" s="35"/>
      <c r="P183" s="35"/>
      <c r="Q183" s="35"/>
      <c r="R183" s="35"/>
      <c r="S183" s="35"/>
      <c r="T183" s="35"/>
      <c r="U183" s="35"/>
      <c r="V183" s="35"/>
      <c r="W183" s="35"/>
      <c r="X183" s="35"/>
    </row>
    <row r="184" spans="3:32" s="3" customFormat="1" x14ac:dyDescent="0.2">
      <c r="C184" s="32"/>
      <c r="D184" s="32"/>
      <c r="E184" s="32"/>
      <c r="F184" s="32"/>
      <c r="G184" s="35"/>
      <c r="H184" s="35"/>
      <c r="I184" s="35"/>
      <c r="J184" s="35"/>
      <c r="K184" s="35"/>
      <c r="L184" s="36"/>
      <c r="M184" s="35"/>
      <c r="N184" s="35"/>
      <c r="O184" s="35"/>
      <c r="P184" s="35"/>
      <c r="Q184" s="35"/>
      <c r="R184" s="35"/>
      <c r="S184" s="35"/>
      <c r="T184" s="35"/>
      <c r="U184" s="35"/>
      <c r="V184" s="35"/>
      <c r="W184" s="35"/>
      <c r="X184" s="35"/>
    </row>
    <row r="185" spans="3:32" s="3" customFormat="1" x14ac:dyDescent="0.2">
      <c r="C185" s="32"/>
      <c r="D185" s="32"/>
      <c r="E185" s="32"/>
      <c r="F185" s="32"/>
      <c r="G185" s="35"/>
      <c r="H185" s="35"/>
      <c r="I185" s="35"/>
      <c r="J185" s="35"/>
      <c r="K185" s="35"/>
      <c r="L185" s="36"/>
      <c r="M185" s="35"/>
      <c r="N185" s="35"/>
      <c r="O185" s="35"/>
      <c r="P185" s="35"/>
      <c r="Q185" s="35"/>
      <c r="R185" s="35"/>
      <c r="S185" s="35"/>
      <c r="T185" s="35"/>
      <c r="U185" s="35"/>
      <c r="V185" s="35"/>
      <c r="W185" s="35"/>
      <c r="X185" s="35"/>
      <c r="Y185" s="35"/>
      <c r="Z185" s="35"/>
      <c r="AA185" s="35"/>
      <c r="AB185" s="35"/>
      <c r="AC185" s="35"/>
      <c r="AD185" s="35"/>
      <c r="AE185" s="35"/>
      <c r="AF185" s="35"/>
    </row>
    <row r="186" spans="3:32" s="3" customFormat="1" ht="15" x14ac:dyDescent="0.25">
      <c r="C186" s="25" t="s">
        <v>460</v>
      </c>
    </row>
    <row r="187" spans="3:32" s="3" customFormat="1" ht="18" customHeight="1" x14ac:dyDescent="0.2">
      <c r="C187" s="12"/>
      <c r="D187" s="13"/>
      <c r="E187" s="13" t="s">
        <v>1</v>
      </c>
      <c r="F187" s="13" t="s">
        <v>2</v>
      </c>
      <c r="G187" s="11">
        <f>G$1</f>
        <v>2010</v>
      </c>
      <c r="H187" s="11">
        <f>H$1</f>
        <v>2011</v>
      </c>
      <c r="I187" s="11">
        <f t="shared" ref="I187:AE187" si="66">I$1</f>
        <v>2012</v>
      </c>
      <c r="J187" s="11">
        <f t="shared" si="66"/>
        <v>2013</v>
      </c>
      <c r="K187" s="11">
        <f t="shared" si="66"/>
        <v>2014</v>
      </c>
      <c r="L187" s="11">
        <f t="shared" si="66"/>
        <v>2015</v>
      </c>
      <c r="M187" s="11">
        <f t="shared" si="66"/>
        <v>2016</v>
      </c>
      <c r="N187" s="11">
        <f t="shared" si="66"/>
        <v>2017</v>
      </c>
      <c r="O187" s="11">
        <f t="shared" si="66"/>
        <v>2018</v>
      </c>
      <c r="P187" s="11">
        <f t="shared" si="66"/>
        <v>2019</v>
      </c>
      <c r="Q187" s="11">
        <f t="shared" si="66"/>
        <v>2020</v>
      </c>
      <c r="R187" s="11">
        <f t="shared" si="66"/>
        <v>2021</v>
      </c>
      <c r="S187" s="11">
        <f t="shared" si="66"/>
        <v>2022</v>
      </c>
      <c r="T187" s="11">
        <f t="shared" si="66"/>
        <v>2023</v>
      </c>
      <c r="U187" s="11">
        <f t="shared" si="66"/>
        <v>2024</v>
      </c>
      <c r="V187" s="11">
        <f t="shared" si="66"/>
        <v>2025</v>
      </c>
      <c r="W187" s="11">
        <f t="shared" si="66"/>
        <v>2026</v>
      </c>
      <c r="X187" s="11">
        <f t="shared" si="66"/>
        <v>2027</v>
      </c>
      <c r="Y187" s="11">
        <f t="shared" si="66"/>
        <v>2028</v>
      </c>
      <c r="Z187" s="11">
        <f t="shared" si="66"/>
        <v>2029</v>
      </c>
      <c r="AA187" s="11">
        <f>AA$1</f>
        <v>2030</v>
      </c>
      <c r="AB187" s="11">
        <f t="shared" si="66"/>
        <v>2031</v>
      </c>
      <c r="AC187" s="11">
        <f t="shared" si="66"/>
        <v>2032</v>
      </c>
      <c r="AD187" s="11">
        <f t="shared" si="66"/>
        <v>2033</v>
      </c>
      <c r="AE187" s="11">
        <f t="shared" si="66"/>
        <v>2034</v>
      </c>
      <c r="AF187" s="11">
        <f>AF$1</f>
        <v>2035</v>
      </c>
    </row>
    <row r="188" spans="3:32" s="3" customFormat="1" ht="18" customHeight="1" x14ac:dyDescent="0.2">
      <c r="C188" s="7" t="s">
        <v>471</v>
      </c>
      <c r="D188" s="8"/>
      <c r="E188" s="8"/>
      <c r="F188" s="8"/>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row>
    <row r="189" spans="3:32" s="3" customFormat="1" ht="18" customHeight="1" x14ac:dyDescent="0.2">
      <c r="C189" s="98" t="s">
        <v>464</v>
      </c>
      <c r="D189" s="8"/>
      <c r="E189" s="8"/>
      <c r="F189" s="8"/>
      <c r="G189" s="37">
        <v>922</v>
      </c>
      <c r="H189" s="23">
        <f t="shared" ref="H189:I189" si="67">$G189+($L189-$G189)*(H$1-$G$1)/($L$1-$G$1)</f>
        <v>922.4</v>
      </c>
      <c r="I189" s="23">
        <f t="shared" si="67"/>
        <v>922.8</v>
      </c>
      <c r="J189" s="23">
        <f>$G189+($L189-$G189)*(J$1-$G$1)/($L$1-$G$1)</f>
        <v>923.2</v>
      </c>
      <c r="K189" s="23">
        <f t="shared" ref="K189" si="68">$G189+($L189-$G189)*(K$1-$G$1)/($L$1-$G$1)</f>
        <v>923.6</v>
      </c>
      <c r="L189" s="37">
        <v>924</v>
      </c>
      <c r="M189" s="23">
        <f t="shared" ref="M189:P191" si="69">$L189+($Q189-$L189)*(M$1-$L$1)/($Q$1-$L$1)</f>
        <v>920.4</v>
      </c>
      <c r="N189" s="23">
        <f t="shared" si="69"/>
        <v>916.8</v>
      </c>
      <c r="O189" s="23">
        <f t="shared" si="69"/>
        <v>913.2</v>
      </c>
      <c r="P189" s="23">
        <f t="shared" si="69"/>
        <v>909.6</v>
      </c>
      <c r="Q189" s="37">
        <v>906</v>
      </c>
      <c r="R189" s="23">
        <f>$Q189+($V189-$Q189)*(R$1-$Q$1)/($V$1-$Q$1)</f>
        <v>904.4</v>
      </c>
      <c r="S189" s="23">
        <f>$Q189+($V189-$Q189)*(S$1-$Q$1)/($V$1-$Q$1)</f>
        <v>902.8</v>
      </c>
      <c r="T189" s="23">
        <f>$Q189+($V189-$Q189)*(T$1-$Q$1)/($V$1-$Q$1)</f>
        <v>901.2</v>
      </c>
      <c r="U189" s="23">
        <f>$Q189+($V189-$Q189)*(U$1-$Q$1)/($V$1-$Q$1)</f>
        <v>899.6</v>
      </c>
      <c r="V189" s="37">
        <v>898</v>
      </c>
      <c r="W189" s="23">
        <f>$V189+($AA189-$V189)*(W$1-$V$1)/($AA$1-$V$1)</f>
        <v>896.4</v>
      </c>
      <c r="X189" s="23">
        <f t="shared" ref="X189:Z189" si="70">$V189+($AA189-$V189)*(X$1-$V$1)/($AA$1-$V$1)</f>
        <v>894.8</v>
      </c>
      <c r="Y189" s="23">
        <f t="shared" si="70"/>
        <v>893.2</v>
      </c>
      <c r="Z189" s="23">
        <f t="shared" si="70"/>
        <v>891.6</v>
      </c>
      <c r="AA189" s="37">
        <v>890</v>
      </c>
      <c r="AB189" s="23">
        <f>$AA189+($AF189-$AA189)*(AB$1-$AA$1)/($AF$1-$AA$1)</f>
        <v>888.4</v>
      </c>
      <c r="AC189" s="23">
        <f t="shared" ref="AC189:AE189" si="71">$AA189+($AF189-$AA189)*(AC$1-$AA$1)/($AF$1-$AA$1)</f>
        <v>886.8</v>
      </c>
      <c r="AD189" s="23">
        <f t="shared" si="71"/>
        <v>885.2</v>
      </c>
      <c r="AE189" s="23">
        <f t="shared" si="71"/>
        <v>883.6</v>
      </c>
      <c r="AF189" s="37">
        <v>882</v>
      </c>
    </row>
    <row r="190" spans="3:32" s="3" customFormat="1" ht="18" customHeight="1" x14ac:dyDescent="0.2">
      <c r="C190" s="98" t="s">
        <v>5</v>
      </c>
      <c r="D190" s="8"/>
      <c r="E190" s="8" t="s">
        <v>20</v>
      </c>
      <c r="F190" s="8" t="s">
        <v>9</v>
      </c>
      <c r="G190" s="37">
        <v>0</v>
      </c>
      <c r="H190" s="23">
        <f>$G190+($I190-$G190)*(H$1-$G$1)/($I$1-$G$1)</f>
        <v>8.75</v>
      </c>
      <c r="I190" s="37">
        <f>35/2</f>
        <v>17.5</v>
      </c>
      <c r="J190" s="23">
        <v>0</v>
      </c>
      <c r="K190" s="23">
        <v>0</v>
      </c>
      <c r="L190" s="37">
        <v>0</v>
      </c>
      <c r="M190" s="23">
        <v>0</v>
      </c>
      <c r="N190" s="23">
        <v>0</v>
      </c>
      <c r="O190" s="23">
        <v>0</v>
      </c>
      <c r="P190" s="23">
        <v>0</v>
      </c>
      <c r="Q190" s="37">
        <v>0</v>
      </c>
      <c r="R190" s="23">
        <v>0</v>
      </c>
      <c r="S190" s="23">
        <v>0</v>
      </c>
      <c r="T190" s="23">
        <v>0</v>
      </c>
      <c r="U190" s="23">
        <v>0</v>
      </c>
      <c r="V190" s="37">
        <v>0</v>
      </c>
      <c r="W190" s="23">
        <v>0</v>
      </c>
      <c r="X190" s="23">
        <v>0</v>
      </c>
      <c r="Y190" s="23">
        <v>0</v>
      </c>
      <c r="Z190" s="23">
        <v>0</v>
      </c>
      <c r="AA190" s="37">
        <v>0</v>
      </c>
      <c r="AB190" s="23">
        <v>0</v>
      </c>
      <c r="AC190" s="23">
        <v>0</v>
      </c>
      <c r="AD190" s="23">
        <v>0</v>
      </c>
      <c r="AE190" s="23">
        <v>0</v>
      </c>
      <c r="AF190" s="37">
        <v>0</v>
      </c>
    </row>
    <row r="191" spans="3:32" s="3" customFormat="1" ht="18" customHeight="1" x14ac:dyDescent="0.2">
      <c r="C191" s="98" t="s">
        <v>6</v>
      </c>
      <c r="D191" s="8"/>
      <c r="E191" s="8" t="s">
        <v>8</v>
      </c>
      <c r="F191" s="18" t="s">
        <v>8</v>
      </c>
      <c r="G191" s="37">
        <v>0</v>
      </c>
      <c r="H191" s="37">
        <v>0</v>
      </c>
      <c r="I191" s="37">
        <v>0</v>
      </c>
      <c r="J191" s="23">
        <f>$I191+($L191-$I191)*(J$1-$I$1)/($L$1-$I$1)</f>
        <v>11.666666666666666</v>
      </c>
      <c r="K191" s="23">
        <f t="shared" ref="K191" si="72">$I191+($L191-$I191)*(K$1-$I$1)/($L$1-$I$1)</f>
        <v>23.333333333333332</v>
      </c>
      <c r="L191" s="37">
        <f>35</f>
        <v>35</v>
      </c>
      <c r="M191" s="23">
        <f t="shared" si="69"/>
        <v>45.8</v>
      </c>
      <c r="N191" s="23">
        <f t="shared" si="69"/>
        <v>56.6</v>
      </c>
      <c r="O191" s="23">
        <f t="shared" si="69"/>
        <v>67.400000000000006</v>
      </c>
      <c r="P191" s="23">
        <f t="shared" si="69"/>
        <v>78.2</v>
      </c>
      <c r="Q191" s="37">
        <v>89</v>
      </c>
      <c r="R191" s="23">
        <v>0</v>
      </c>
      <c r="S191" s="23">
        <v>0</v>
      </c>
      <c r="T191" s="23">
        <v>0</v>
      </c>
      <c r="U191" s="23">
        <v>0</v>
      </c>
      <c r="V191" s="37">
        <v>0</v>
      </c>
      <c r="W191" s="23">
        <v>0</v>
      </c>
      <c r="X191" s="23">
        <v>0</v>
      </c>
      <c r="Y191" s="23">
        <v>0</v>
      </c>
      <c r="Z191" s="23">
        <v>0</v>
      </c>
      <c r="AA191" s="37">
        <v>0</v>
      </c>
      <c r="AB191" s="23">
        <v>0</v>
      </c>
      <c r="AC191" s="23">
        <v>0</v>
      </c>
      <c r="AD191" s="23">
        <v>0</v>
      </c>
      <c r="AE191" s="23">
        <v>0</v>
      </c>
      <c r="AF191" s="37">
        <v>0</v>
      </c>
    </row>
    <row r="192" spans="3:32" s="3" customFormat="1" ht="18" customHeight="1" x14ac:dyDescent="0.2">
      <c r="C192" s="98" t="s">
        <v>13</v>
      </c>
      <c r="D192" s="8"/>
      <c r="E192" s="18" t="s">
        <v>8</v>
      </c>
      <c r="F192" s="18" t="s">
        <v>390</v>
      </c>
      <c r="G192" s="37">
        <v>0</v>
      </c>
      <c r="H192" s="23">
        <v>0</v>
      </c>
      <c r="I192" s="23">
        <v>0</v>
      </c>
      <c r="J192" s="23">
        <v>0</v>
      </c>
      <c r="K192" s="23">
        <v>0</v>
      </c>
      <c r="L192" s="37">
        <v>0</v>
      </c>
      <c r="M192" s="23">
        <v>0</v>
      </c>
      <c r="N192" s="23">
        <v>0</v>
      </c>
      <c r="O192" s="23">
        <v>0</v>
      </c>
      <c r="P192" s="23">
        <v>0</v>
      </c>
      <c r="Q192" s="37">
        <v>0</v>
      </c>
      <c r="R192" s="23">
        <f>$Q192+($V192-$Q192)*(R$1-$Q$1)/($V$1-$Q$1)</f>
        <v>28.4</v>
      </c>
      <c r="S192" s="23">
        <f>$Q192+($V192-$Q192)*(S$1-$Q$1)/($V$1-$Q$1)</f>
        <v>56.8</v>
      </c>
      <c r="T192" s="23">
        <f>$Q192+($V192-$Q192)*(T$1-$Q$1)/($V$1-$Q$1)</f>
        <v>85.2</v>
      </c>
      <c r="U192" s="23">
        <f>$Q192+($V192-$Q192)*(U$1-$Q$1)/($V$1-$Q$1)</f>
        <v>113.6</v>
      </c>
      <c r="V192" s="37">
        <v>142</v>
      </c>
      <c r="W192" s="23">
        <f>$V192+($AA192-$V192)*(W$1-$V$1)/($AA$1-$V$1)</f>
        <v>152.4</v>
      </c>
      <c r="X192" s="23">
        <f t="shared" ref="X192:Z192" si="73">$V192+($AA192-$V192)*(X$1-$V$1)/($AA$1-$V$1)</f>
        <v>162.80000000000001</v>
      </c>
      <c r="Y192" s="23">
        <f t="shared" si="73"/>
        <v>173.2</v>
      </c>
      <c r="Z192" s="23">
        <f t="shared" si="73"/>
        <v>183.6</v>
      </c>
      <c r="AA192" s="37">
        <v>194</v>
      </c>
      <c r="AB192" s="23">
        <f>$AA192+($AF192-$AA192)*(AB$1-$AA$1)/($AF$1-$AA$1)</f>
        <v>204.8</v>
      </c>
      <c r="AC192" s="23">
        <f t="shared" ref="AC192:AE192" si="74">$AA192+($AF192-$AA192)*(AC$1-$AA$1)/($AF$1-$AA$1)</f>
        <v>215.6</v>
      </c>
      <c r="AD192" s="23">
        <f t="shared" si="74"/>
        <v>226.4</v>
      </c>
      <c r="AE192" s="23">
        <f t="shared" si="74"/>
        <v>237.2</v>
      </c>
      <c r="AF192" s="37">
        <v>248</v>
      </c>
    </row>
    <row r="193" spans="3:32" s="3" customFormat="1" ht="18" customHeight="1" x14ac:dyDescent="0.2">
      <c r="C193" s="12" t="s">
        <v>463</v>
      </c>
      <c r="D193" s="13"/>
      <c r="E193" s="13"/>
      <c r="F193" s="13"/>
      <c r="G193" s="14">
        <f>SUM(G189:G192)</f>
        <v>922</v>
      </c>
      <c r="H193" s="14">
        <f t="shared" ref="H193:AF193" si="75">SUM(H189:H192)</f>
        <v>931.15</v>
      </c>
      <c r="I193" s="14">
        <f t="shared" si="75"/>
        <v>940.3</v>
      </c>
      <c r="J193" s="14">
        <f t="shared" si="75"/>
        <v>934.86666666666667</v>
      </c>
      <c r="K193" s="14">
        <f t="shared" si="75"/>
        <v>946.93333333333339</v>
      </c>
      <c r="L193" s="14">
        <f t="shared" si="75"/>
        <v>959</v>
      </c>
      <c r="M193" s="14">
        <f t="shared" si="75"/>
        <v>966.19999999999993</v>
      </c>
      <c r="N193" s="14">
        <f t="shared" si="75"/>
        <v>973.4</v>
      </c>
      <c r="O193" s="14">
        <f t="shared" si="75"/>
        <v>980.6</v>
      </c>
      <c r="P193" s="14">
        <f t="shared" si="75"/>
        <v>987.80000000000007</v>
      </c>
      <c r="Q193" s="14">
        <f t="shared" si="75"/>
        <v>995</v>
      </c>
      <c r="R193" s="14">
        <f t="shared" si="75"/>
        <v>932.8</v>
      </c>
      <c r="S193" s="14">
        <f t="shared" si="75"/>
        <v>959.59999999999991</v>
      </c>
      <c r="T193" s="14">
        <f t="shared" si="75"/>
        <v>986.40000000000009</v>
      </c>
      <c r="U193" s="14">
        <f t="shared" si="75"/>
        <v>1013.2</v>
      </c>
      <c r="V193" s="14">
        <f t="shared" si="75"/>
        <v>1040</v>
      </c>
      <c r="W193" s="14">
        <f t="shared" si="75"/>
        <v>1048.8</v>
      </c>
      <c r="X193" s="14">
        <f t="shared" si="75"/>
        <v>1057.5999999999999</v>
      </c>
      <c r="Y193" s="14">
        <f t="shared" si="75"/>
        <v>1066.4000000000001</v>
      </c>
      <c r="Z193" s="14">
        <f t="shared" si="75"/>
        <v>1075.2</v>
      </c>
      <c r="AA193" s="14">
        <f t="shared" si="75"/>
        <v>1084</v>
      </c>
      <c r="AB193" s="14">
        <f t="shared" si="75"/>
        <v>1093.2</v>
      </c>
      <c r="AC193" s="14">
        <f t="shared" si="75"/>
        <v>1102.3999999999999</v>
      </c>
      <c r="AD193" s="14">
        <f t="shared" si="75"/>
        <v>1111.6000000000001</v>
      </c>
      <c r="AE193" s="14">
        <f t="shared" si="75"/>
        <v>1120.8</v>
      </c>
      <c r="AF193" s="14">
        <f t="shared" si="75"/>
        <v>1130</v>
      </c>
    </row>
    <row r="194" spans="3:32" s="3" customFormat="1" ht="18" customHeight="1" x14ac:dyDescent="0.2">
      <c r="C194" s="7" t="s">
        <v>12</v>
      </c>
      <c r="D194" s="8"/>
      <c r="E194" s="8"/>
      <c r="F194" s="8"/>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row>
    <row r="195" spans="3:32" s="3" customFormat="1" ht="18" customHeight="1" x14ac:dyDescent="0.2">
      <c r="C195" s="98" t="s">
        <v>5</v>
      </c>
      <c r="D195" s="8"/>
      <c r="E195" s="8" t="s">
        <v>20</v>
      </c>
      <c r="F195" s="8"/>
      <c r="G195" s="23"/>
      <c r="H195" s="23">
        <f>H190-G190</f>
        <v>8.75</v>
      </c>
      <c r="I195" s="23">
        <f>I190-H190</f>
        <v>8.75</v>
      </c>
      <c r="J195" s="23">
        <v>0</v>
      </c>
      <c r="K195" s="23">
        <v>0</v>
      </c>
      <c r="L195" s="23">
        <v>0</v>
      </c>
      <c r="M195" s="23">
        <v>0</v>
      </c>
      <c r="N195" s="23">
        <v>0</v>
      </c>
      <c r="O195" s="23">
        <v>0</v>
      </c>
      <c r="P195" s="23">
        <v>0</v>
      </c>
      <c r="Q195" s="23">
        <v>0</v>
      </c>
      <c r="R195" s="23">
        <v>0</v>
      </c>
      <c r="S195" s="23">
        <v>0</v>
      </c>
      <c r="T195" s="23">
        <v>0</v>
      </c>
      <c r="U195" s="23">
        <v>0</v>
      </c>
      <c r="V195" s="23">
        <v>0</v>
      </c>
      <c r="W195" s="23">
        <v>0</v>
      </c>
      <c r="X195" s="23">
        <v>0</v>
      </c>
      <c r="Y195" s="23">
        <v>0</v>
      </c>
      <c r="Z195" s="23">
        <v>0</v>
      </c>
      <c r="AA195" s="23">
        <v>0</v>
      </c>
      <c r="AB195" s="23">
        <v>0</v>
      </c>
      <c r="AC195" s="23">
        <v>0</v>
      </c>
      <c r="AD195" s="23">
        <v>0</v>
      </c>
      <c r="AE195" s="23">
        <v>0</v>
      </c>
      <c r="AF195" s="23">
        <v>0</v>
      </c>
    </row>
    <row r="196" spans="3:32" s="3" customFormat="1" ht="18" customHeight="1" x14ac:dyDescent="0.2">
      <c r="C196" s="98" t="s">
        <v>6</v>
      </c>
      <c r="D196" s="8"/>
      <c r="E196" s="8" t="s">
        <v>8</v>
      </c>
      <c r="F196" s="8"/>
      <c r="G196" s="23"/>
      <c r="H196" s="23">
        <f>H191-G191</f>
        <v>0</v>
      </c>
      <c r="I196" s="23">
        <f>I191-H191</f>
        <v>0</v>
      </c>
      <c r="J196" s="23">
        <f t="shared" ref="J196:Q196" si="76">J191-I191</f>
        <v>11.666666666666666</v>
      </c>
      <c r="K196" s="23">
        <f t="shared" si="76"/>
        <v>11.666666666666666</v>
      </c>
      <c r="L196" s="23">
        <f t="shared" si="76"/>
        <v>11.666666666666668</v>
      </c>
      <c r="M196" s="23">
        <f t="shared" si="76"/>
        <v>10.799999999999997</v>
      </c>
      <c r="N196" s="23">
        <f t="shared" si="76"/>
        <v>10.800000000000004</v>
      </c>
      <c r="O196" s="23">
        <f t="shared" si="76"/>
        <v>10.800000000000004</v>
      </c>
      <c r="P196" s="23">
        <f t="shared" si="76"/>
        <v>10.799999999999997</v>
      </c>
      <c r="Q196" s="23">
        <f t="shared" si="76"/>
        <v>10.799999999999997</v>
      </c>
      <c r="R196" s="23">
        <v>0</v>
      </c>
      <c r="S196" s="23">
        <f t="shared" ref="S196:AF196" si="77">S191-R191</f>
        <v>0</v>
      </c>
      <c r="T196" s="23">
        <f t="shared" si="77"/>
        <v>0</v>
      </c>
      <c r="U196" s="23">
        <f t="shared" si="77"/>
        <v>0</v>
      </c>
      <c r="V196" s="23">
        <f t="shared" si="77"/>
        <v>0</v>
      </c>
      <c r="W196" s="23">
        <f t="shared" si="77"/>
        <v>0</v>
      </c>
      <c r="X196" s="23">
        <f t="shared" si="77"/>
        <v>0</v>
      </c>
      <c r="Y196" s="23">
        <f t="shared" si="77"/>
        <v>0</v>
      </c>
      <c r="Z196" s="23">
        <f t="shared" si="77"/>
        <v>0</v>
      </c>
      <c r="AA196" s="23">
        <f t="shared" si="77"/>
        <v>0</v>
      </c>
      <c r="AB196" s="23">
        <f t="shared" si="77"/>
        <v>0</v>
      </c>
      <c r="AC196" s="23">
        <f t="shared" si="77"/>
        <v>0</v>
      </c>
      <c r="AD196" s="23">
        <f t="shared" si="77"/>
        <v>0</v>
      </c>
      <c r="AE196" s="23">
        <f t="shared" si="77"/>
        <v>0</v>
      </c>
      <c r="AF196" s="23">
        <f t="shared" si="77"/>
        <v>0</v>
      </c>
    </row>
    <row r="197" spans="3:32" s="3" customFormat="1" ht="18" customHeight="1" x14ac:dyDescent="0.2">
      <c r="C197" s="203" t="s">
        <v>13</v>
      </c>
      <c r="D197" s="8"/>
      <c r="E197" s="18" t="s">
        <v>8</v>
      </c>
      <c r="F197" s="18"/>
      <c r="G197" s="23"/>
      <c r="H197" s="23">
        <f t="shared" ref="H197:AF197" si="78">H192-G192</f>
        <v>0</v>
      </c>
      <c r="I197" s="23">
        <f t="shared" si="78"/>
        <v>0</v>
      </c>
      <c r="J197" s="23">
        <f t="shared" si="78"/>
        <v>0</v>
      </c>
      <c r="K197" s="23">
        <f t="shared" si="78"/>
        <v>0</v>
      </c>
      <c r="L197" s="23">
        <f t="shared" si="78"/>
        <v>0</v>
      </c>
      <c r="M197" s="23">
        <f t="shared" si="78"/>
        <v>0</v>
      </c>
      <c r="N197" s="23">
        <f t="shared" si="78"/>
        <v>0</v>
      </c>
      <c r="O197" s="23">
        <f t="shared" si="78"/>
        <v>0</v>
      </c>
      <c r="P197" s="23">
        <f t="shared" si="78"/>
        <v>0</v>
      </c>
      <c r="Q197" s="23">
        <f t="shared" si="78"/>
        <v>0</v>
      </c>
      <c r="R197" s="23">
        <f t="shared" si="78"/>
        <v>28.4</v>
      </c>
      <c r="S197" s="23">
        <f t="shared" si="78"/>
        <v>28.4</v>
      </c>
      <c r="T197" s="23">
        <f t="shared" si="78"/>
        <v>28.400000000000006</v>
      </c>
      <c r="U197" s="23">
        <f t="shared" si="78"/>
        <v>28.399999999999991</v>
      </c>
      <c r="V197" s="23">
        <f t="shared" si="78"/>
        <v>28.400000000000006</v>
      </c>
      <c r="W197" s="23">
        <f t="shared" si="78"/>
        <v>10.400000000000006</v>
      </c>
      <c r="X197" s="23">
        <f t="shared" si="78"/>
        <v>10.400000000000006</v>
      </c>
      <c r="Y197" s="23">
        <f t="shared" si="78"/>
        <v>10.399999999999977</v>
      </c>
      <c r="Z197" s="23">
        <f t="shared" si="78"/>
        <v>10.400000000000006</v>
      </c>
      <c r="AA197" s="23">
        <f t="shared" si="78"/>
        <v>10.400000000000006</v>
      </c>
      <c r="AB197" s="23">
        <f t="shared" si="78"/>
        <v>10.800000000000011</v>
      </c>
      <c r="AC197" s="23">
        <f t="shared" si="78"/>
        <v>10.799999999999983</v>
      </c>
      <c r="AD197" s="23">
        <f t="shared" si="78"/>
        <v>10.800000000000011</v>
      </c>
      <c r="AE197" s="23">
        <f t="shared" si="78"/>
        <v>10.799999999999983</v>
      </c>
      <c r="AF197" s="23">
        <f t="shared" si="78"/>
        <v>10.800000000000011</v>
      </c>
    </row>
    <row r="198" spans="3:32" s="3" customFormat="1" ht="18" customHeight="1" x14ac:dyDescent="0.2">
      <c r="C198" s="12" t="s">
        <v>462</v>
      </c>
      <c r="D198" s="13"/>
      <c r="E198" s="13"/>
      <c r="F198" s="13"/>
      <c r="G198" s="14"/>
      <c r="H198" s="14">
        <f t="shared" ref="H198:V198" si="79">SUM(H195:H197)</f>
        <v>8.75</v>
      </c>
      <c r="I198" s="14">
        <f t="shared" si="79"/>
        <v>8.75</v>
      </c>
      <c r="J198" s="14">
        <f t="shared" si="79"/>
        <v>11.666666666666666</v>
      </c>
      <c r="K198" s="14">
        <f t="shared" si="79"/>
        <v>11.666666666666666</v>
      </c>
      <c r="L198" s="14">
        <f t="shared" si="79"/>
        <v>11.666666666666668</v>
      </c>
      <c r="M198" s="14">
        <f t="shared" si="79"/>
        <v>10.799999999999997</v>
      </c>
      <c r="N198" s="14">
        <f t="shared" si="79"/>
        <v>10.800000000000004</v>
      </c>
      <c r="O198" s="14">
        <f t="shared" si="79"/>
        <v>10.800000000000004</v>
      </c>
      <c r="P198" s="14">
        <f t="shared" si="79"/>
        <v>10.799999999999997</v>
      </c>
      <c r="Q198" s="14">
        <f t="shared" si="79"/>
        <v>10.799999999999997</v>
      </c>
      <c r="R198" s="14">
        <f t="shared" si="79"/>
        <v>28.4</v>
      </c>
      <c r="S198" s="14">
        <f t="shared" si="79"/>
        <v>28.4</v>
      </c>
      <c r="T198" s="14">
        <f t="shared" si="79"/>
        <v>28.400000000000006</v>
      </c>
      <c r="U198" s="14">
        <f t="shared" si="79"/>
        <v>28.399999999999991</v>
      </c>
      <c r="V198" s="14">
        <f t="shared" si="79"/>
        <v>28.400000000000006</v>
      </c>
      <c r="W198" s="14">
        <f t="shared" ref="W198:Z198" si="80">SUM(W195:W197)</f>
        <v>10.400000000000006</v>
      </c>
      <c r="X198" s="14">
        <f t="shared" si="80"/>
        <v>10.400000000000006</v>
      </c>
      <c r="Y198" s="14">
        <f t="shared" si="80"/>
        <v>10.399999999999977</v>
      </c>
      <c r="Z198" s="14">
        <f t="shared" si="80"/>
        <v>10.400000000000006</v>
      </c>
      <c r="AA198" s="14">
        <f>SUM(AA195:AA197)</f>
        <v>10.400000000000006</v>
      </c>
      <c r="AB198" s="14">
        <f t="shared" ref="AB198:AE198" si="81">SUM(AB195:AB197)</f>
        <v>10.800000000000011</v>
      </c>
      <c r="AC198" s="14">
        <f t="shared" si="81"/>
        <v>10.799999999999983</v>
      </c>
      <c r="AD198" s="14">
        <f t="shared" si="81"/>
        <v>10.800000000000011</v>
      </c>
      <c r="AE198" s="14">
        <f t="shared" si="81"/>
        <v>10.799999999999983</v>
      </c>
      <c r="AF198" s="14">
        <f>SUM(AF195:AF197)</f>
        <v>10.800000000000011</v>
      </c>
    </row>
    <row r="199" spans="3:32" s="3" customFormat="1" x14ac:dyDescent="0.2">
      <c r="C199" s="32"/>
      <c r="D199" s="32"/>
      <c r="E199" s="32"/>
      <c r="F199" s="32"/>
      <c r="G199" s="35"/>
      <c r="H199" s="35"/>
      <c r="I199" s="35"/>
      <c r="J199" s="35"/>
      <c r="K199" s="35"/>
      <c r="L199" s="36"/>
      <c r="M199" s="35"/>
      <c r="N199" s="35"/>
      <c r="O199" s="35"/>
      <c r="P199" s="35"/>
      <c r="Q199" s="35"/>
      <c r="R199" s="35"/>
      <c r="S199" s="35"/>
      <c r="T199" s="35"/>
      <c r="U199" s="35"/>
      <c r="V199" s="35"/>
      <c r="W199" s="35"/>
      <c r="X199" s="35"/>
    </row>
    <row r="200" spans="3:32" s="3" customFormat="1" x14ac:dyDescent="0.2">
      <c r="C200" s="9" t="s">
        <v>9</v>
      </c>
      <c r="D200" s="17" t="s">
        <v>350</v>
      </c>
      <c r="E200" s="32"/>
      <c r="F200" s="32"/>
      <c r="G200" s="35"/>
      <c r="H200" s="35"/>
      <c r="I200" s="35"/>
      <c r="J200" s="35"/>
      <c r="K200" s="35"/>
      <c r="L200" s="36"/>
      <c r="M200" s="35"/>
      <c r="N200" s="35"/>
      <c r="O200" s="35"/>
      <c r="P200" s="35"/>
      <c r="Q200" s="35"/>
      <c r="R200" s="35"/>
      <c r="S200" s="35"/>
      <c r="T200" s="35"/>
      <c r="U200" s="35"/>
      <c r="V200" s="35"/>
      <c r="W200" s="35"/>
      <c r="X200" s="35"/>
    </row>
    <row r="201" spans="3:32" s="3" customFormat="1" x14ac:dyDescent="0.2">
      <c r="C201" s="17"/>
      <c r="D201" s="17" t="s">
        <v>461</v>
      </c>
      <c r="E201" s="32"/>
      <c r="F201" s="32"/>
      <c r="G201" s="35"/>
      <c r="H201" s="35"/>
      <c r="I201" s="35"/>
      <c r="J201" s="35"/>
      <c r="K201" s="35"/>
      <c r="L201" s="36"/>
      <c r="M201" s="35"/>
      <c r="N201" s="35"/>
      <c r="O201" s="35"/>
      <c r="P201" s="35"/>
      <c r="Q201" s="35"/>
      <c r="R201" s="35"/>
      <c r="S201" s="35"/>
      <c r="T201" s="35"/>
      <c r="U201" s="35"/>
      <c r="V201" s="35"/>
      <c r="W201" s="35"/>
      <c r="X201" s="35"/>
    </row>
    <row r="202" spans="3:32" s="3" customFormat="1" x14ac:dyDescent="0.2">
      <c r="C202" s="32"/>
      <c r="D202" s="204" t="s">
        <v>465</v>
      </c>
      <c r="E202" s="32"/>
      <c r="F202" s="32"/>
      <c r="G202" s="35"/>
      <c r="H202" s="35"/>
      <c r="I202" s="35"/>
      <c r="J202" s="35"/>
      <c r="K202" s="35"/>
      <c r="L202" s="36"/>
      <c r="M202" s="35"/>
      <c r="N202" s="35"/>
      <c r="O202" s="35"/>
      <c r="P202" s="35"/>
      <c r="Q202" s="35"/>
      <c r="R202" s="35"/>
      <c r="S202" s="35"/>
      <c r="T202" s="35"/>
      <c r="U202" s="35"/>
      <c r="V202" s="35"/>
      <c r="W202" s="35"/>
      <c r="X202" s="35"/>
    </row>
    <row r="203" spans="3:32" s="3" customFormat="1" x14ac:dyDescent="0.2">
      <c r="C203" s="32"/>
      <c r="D203" s="32"/>
      <c r="E203" s="32"/>
      <c r="F203" s="32"/>
      <c r="G203" s="35"/>
      <c r="H203" s="35"/>
      <c r="I203" s="35"/>
      <c r="J203" s="35"/>
      <c r="K203" s="35"/>
      <c r="L203" s="36"/>
      <c r="M203" s="35"/>
      <c r="N203" s="35"/>
      <c r="O203" s="35"/>
      <c r="P203" s="35"/>
      <c r="Q203" s="35"/>
      <c r="R203" s="35"/>
      <c r="S203" s="35"/>
      <c r="T203" s="35"/>
      <c r="U203" s="35"/>
      <c r="V203" s="35"/>
      <c r="W203" s="35"/>
      <c r="X203" s="35"/>
    </row>
    <row r="204" spans="3:32" s="3" customFormat="1" x14ac:dyDescent="0.2">
      <c r="C204" s="32"/>
      <c r="D204" s="32"/>
      <c r="E204" s="32"/>
      <c r="F204" s="32"/>
      <c r="G204" s="35"/>
      <c r="H204" s="35"/>
      <c r="I204" s="35"/>
      <c r="J204" s="35"/>
      <c r="K204" s="35"/>
      <c r="L204" s="36"/>
      <c r="M204" s="35"/>
      <c r="N204" s="35"/>
      <c r="O204" s="35"/>
      <c r="P204" s="35"/>
      <c r="Q204" s="35"/>
      <c r="R204" s="35"/>
      <c r="S204" s="35"/>
      <c r="T204" s="35"/>
      <c r="U204" s="35"/>
      <c r="V204" s="35"/>
      <c r="W204" s="35"/>
      <c r="X204" s="35"/>
      <c r="Y204" s="35"/>
      <c r="Z204" s="35"/>
      <c r="AA204" s="35"/>
      <c r="AB204" s="35"/>
      <c r="AC204" s="35"/>
      <c r="AD204" s="35"/>
      <c r="AE204" s="35"/>
      <c r="AF204" s="35"/>
    </row>
    <row r="205" spans="3:32" s="3" customFormat="1" ht="18" customHeight="1" x14ac:dyDescent="0.2">
      <c r="C205" s="51" t="s">
        <v>466</v>
      </c>
      <c r="D205" s="8"/>
      <c r="E205" s="8"/>
      <c r="F205" s="8"/>
      <c r="G205" s="30"/>
      <c r="H205" s="30"/>
      <c r="I205" s="30"/>
      <c r="J205" s="30"/>
      <c r="K205" s="30"/>
      <c r="L205" s="30"/>
      <c r="M205" s="30"/>
      <c r="N205" s="30"/>
      <c r="O205" s="30"/>
      <c r="P205" s="30"/>
      <c r="Q205" s="30"/>
      <c r="R205" s="30"/>
      <c r="S205" s="30"/>
      <c r="T205" s="30"/>
      <c r="U205" s="30"/>
      <c r="V205" s="30"/>
      <c r="W205" s="30"/>
      <c r="X205" s="30"/>
    </row>
    <row r="206" spans="3:32" s="3" customFormat="1" ht="18" customHeight="1" x14ac:dyDescent="0.2">
      <c r="C206" s="12"/>
      <c r="D206" s="13"/>
      <c r="E206" s="13" t="s">
        <v>1</v>
      </c>
      <c r="F206" s="52" t="s">
        <v>2</v>
      </c>
      <c r="G206" s="55">
        <f>G$1</f>
        <v>2010</v>
      </c>
      <c r="H206" s="55">
        <f>H$1</f>
        <v>2011</v>
      </c>
      <c r="I206" s="55">
        <f t="shared" ref="I206:V206" si="82">I$1</f>
        <v>2012</v>
      </c>
      <c r="J206" s="55">
        <f t="shared" si="82"/>
        <v>2013</v>
      </c>
      <c r="K206" s="55">
        <f t="shared" si="82"/>
        <v>2014</v>
      </c>
      <c r="L206" s="55">
        <f t="shared" si="82"/>
        <v>2015</v>
      </c>
      <c r="M206" s="55">
        <f t="shared" si="82"/>
        <v>2016</v>
      </c>
      <c r="N206" s="55">
        <f t="shared" si="82"/>
        <v>2017</v>
      </c>
      <c r="O206" s="55">
        <f t="shared" si="82"/>
        <v>2018</v>
      </c>
      <c r="P206" s="55">
        <f t="shared" si="82"/>
        <v>2019</v>
      </c>
      <c r="Q206" s="55">
        <f t="shared" si="82"/>
        <v>2020</v>
      </c>
      <c r="R206" s="55">
        <f t="shared" si="82"/>
        <v>2021</v>
      </c>
      <c r="S206" s="55">
        <f t="shared" si="82"/>
        <v>2022</v>
      </c>
      <c r="T206" s="55">
        <f t="shared" si="82"/>
        <v>2023</v>
      </c>
      <c r="U206" s="55">
        <f t="shared" si="82"/>
        <v>2024</v>
      </c>
      <c r="V206" s="55">
        <f t="shared" si="82"/>
        <v>2025</v>
      </c>
      <c r="W206" s="55">
        <v>2026</v>
      </c>
      <c r="X206" s="55">
        <v>2027</v>
      </c>
      <c r="Y206" s="55">
        <v>2028</v>
      </c>
      <c r="Z206" s="55">
        <v>2029</v>
      </c>
      <c r="AA206" s="55">
        <f>AA$1</f>
        <v>2030</v>
      </c>
      <c r="AB206" s="55">
        <v>2031</v>
      </c>
      <c r="AC206" s="55">
        <v>2032</v>
      </c>
      <c r="AD206" s="55">
        <v>2033</v>
      </c>
      <c r="AE206" s="55">
        <v>2034</v>
      </c>
      <c r="AF206" s="55">
        <f>AF$1</f>
        <v>2035</v>
      </c>
    </row>
    <row r="207" spans="3:32" s="3" customFormat="1" ht="18" customHeight="1" x14ac:dyDescent="0.2">
      <c r="C207" s="7" t="s">
        <v>468</v>
      </c>
      <c r="D207" s="8"/>
      <c r="E207" s="8"/>
      <c r="F207" s="8"/>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row>
    <row r="208" spans="3:32" s="3" customFormat="1" ht="18" customHeight="1" x14ac:dyDescent="0.2">
      <c r="C208" s="98" t="s">
        <v>40</v>
      </c>
      <c r="D208" s="8"/>
      <c r="E208" s="8" t="s">
        <v>467</v>
      </c>
      <c r="F208" s="8" t="s">
        <v>9</v>
      </c>
      <c r="G208" s="23"/>
      <c r="H208" s="23"/>
      <c r="I208" s="23"/>
      <c r="J208" s="84">
        <v>150</v>
      </c>
      <c r="K208" s="84">
        <v>150</v>
      </c>
      <c r="L208" s="84">
        <v>150</v>
      </c>
      <c r="M208" s="84">
        <v>150</v>
      </c>
      <c r="N208" s="84">
        <v>150</v>
      </c>
      <c r="O208" s="84">
        <v>150</v>
      </c>
      <c r="P208" s="84">
        <v>150</v>
      </c>
      <c r="Q208" s="84">
        <v>150</v>
      </c>
      <c r="R208" s="23"/>
      <c r="S208" s="23"/>
      <c r="T208" s="23"/>
      <c r="U208" s="23"/>
      <c r="V208" s="23"/>
      <c r="W208" s="23"/>
      <c r="X208" s="23"/>
      <c r="Y208" s="23"/>
      <c r="Z208" s="23"/>
      <c r="AA208" s="23"/>
      <c r="AB208" s="23"/>
      <c r="AC208" s="23"/>
      <c r="AD208" s="23"/>
      <c r="AE208" s="23"/>
      <c r="AF208" s="23"/>
    </row>
    <row r="209" spans="3:32" s="3" customFormat="1" ht="18" customHeight="1" x14ac:dyDescent="0.2">
      <c r="C209" s="171" t="s">
        <v>39</v>
      </c>
      <c r="D209" s="62"/>
      <c r="E209" s="60" t="s">
        <v>8</v>
      </c>
      <c r="F209" s="60" t="s">
        <v>8</v>
      </c>
      <c r="G209" s="44"/>
      <c r="H209" s="44"/>
      <c r="I209" s="44"/>
      <c r="J209" s="85">
        <v>250</v>
      </c>
      <c r="K209" s="85">
        <v>250</v>
      </c>
      <c r="L209" s="85">
        <v>250</v>
      </c>
      <c r="M209" s="85">
        <v>250</v>
      </c>
      <c r="N209" s="85">
        <v>250</v>
      </c>
      <c r="O209" s="85">
        <v>250</v>
      </c>
      <c r="P209" s="85">
        <v>250</v>
      </c>
      <c r="Q209" s="85">
        <v>250</v>
      </c>
      <c r="R209" s="44"/>
      <c r="S209" s="44"/>
      <c r="T209" s="44"/>
      <c r="U209" s="44"/>
      <c r="V209" s="44"/>
      <c r="W209" s="44"/>
      <c r="X209" s="44"/>
      <c r="Y209" s="44"/>
      <c r="Z209" s="44"/>
      <c r="AA209" s="44"/>
      <c r="AB209" s="44"/>
      <c r="AC209" s="44"/>
      <c r="AD209" s="44"/>
      <c r="AE209" s="44"/>
      <c r="AF209" s="44"/>
    </row>
    <row r="210" spans="3:32" s="3" customFormat="1" ht="18" customHeight="1" x14ac:dyDescent="0.2">
      <c r="C210" s="7" t="s">
        <v>469</v>
      </c>
      <c r="D210" s="8"/>
      <c r="E210" s="8"/>
      <c r="F210" s="8"/>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row>
    <row r="211" spans="3:32" s="3" customFormat="1" ht="18" customHeight="1" x14ac:dyDescent="0.2">
      <c r="C211" s="98" t="s">
        <v>40</v>
      </c>
      <c r="D211" s="8"/>
      <c r="E211" s="8" t="s">
        <v>467</v>
      </c>
      <c r="F211" s="8" t="s">
        <v>29</v>
      </c>
      <c r="G211" s="23"/>
      <c r="H211" s="23"/>
      <c r="I211" s="23"/>
      <c r="J211" s="23"/>
      <c r="K211" s="23"/>
      <c r="L211" s="23"/>
      <c r="M211" s="23"/>
      <c r="N211" s="23"/>
      <c r="O211" s="23"/>
      <c r="P211" s="23"/>
      <c r="Q211" s="23"/>
      <c r="R211" s="84">
        <v>200</v>
      </c>
      <c r="S211" s="84">
        <v>200</v>
      </c>
      <c r="T211" s="84">
        <v>200</v>
      </c>
      <c r="U211" s="84">
        <v>200</v>
      </c>
      <c r="V211" s="84">
        <v>200</v>
      </c>
      <c r="W211" s="84">
        <v>200</v>
      </c>
      <c r="X211" s="84">
        <v>200</v>
      </c>
      <c r="Y211" s="84">
        <v>200</v>
      </c>
      <c r="Z211" s="84">
        <v>200</v>
      </c>
      <c r="AA211" s="84">
        <v>200</v>
      </c>
      <c r="AB211" s="84">
        <v>200</v>
      </c>
      <c r="AC211" s="84">
        <v>200</v>
      </c>
      <c r="AD211" s="84">
        <v>200</v>
      </c>
      <c r="AE211" s="84">
        <v>200</v>
      </c>
      <c r="AF211" s="84">
        <v>200</v>
      </c>
    </row>
    <row r="212" spans="3:32" s="3" customFormat="1" ht="18" customHeight="1" x14ac:dyDescent="0.2">
      <c r="C212" s="171" t="s">
        <v>39</v>
      </c>
      <c r="D212" s="62"/>
      <c r="E212" s="60" t="s">
        <v>8</v>
      </c>
      <c r="F212" s="60" t="s">
        <v>8</v>
      </c>
      <c r="G212" s="44"/>
      <c r="H212" s="44"/>
      <c r="I212" s="44"/>
      <c r="J212" s="44"/>
      <c r="K212" s="44"/>
      <c r="L212" s="44"/>
      <c r="M212" s="44"/>
      <c r="N212" s="44"/>
      <c r="O212" s="44"/>
      <c r="P212" s="44"/>
      <c r="Q212" s="44"/>
      <c r="R212" s="85">
        <v>300</v>
      </c>
      <c r="S212" s="85">
        <v>300</v>
      </c>
      <c r="T212" s="85">
        <v>300</v>
      </c>
      <c r="U212" s="85">
        <v>300</v>
      </c>
      <c r="V212" s="85">
        <v>300</v>
      </c>
      <c r="W212" s="85">
        <v>300</v>
      </c>
      <c r="X212" s="85">
        <v>300</v>
      </c>
      <c r="Y212" s="85">
        <v>300</v>
      </c>
      <c r="Z212" s="85">
        <v>300</v>
      </c>
      <c r="AA212" s="85">
        <v>300</v>
      </c>
      <c r="AB212" s="85">
        <v>300</v>
      </c>
      <c r="AC212" s="85">
        <v>300</v>
      </c>
      <c r="AD212" s="85">
        <v>300</v>
      </c>
      <c r="AE212" s="85">
        <v>300</v>
      </c>
      <c r="AF212" s="85">
        <v>300</v>
      </c>
    </row>
    <row r="213" spans="3:32" s="3" customFormat="1" x14ac:dyDescent="0.2">
      <c r="C213" s="32"/>
      <c r="D213" s="32"/>
      <c r="E213" s="32"/>
      <c r="F213" s="32"/>
      <c r="G213" s="35"/>
      <c r="H213" s="35"/>
      <c r="I213" s="35"/>
      <c r="J213" s="35"/>
      <c r="K213" s="35"/>
      <c r="L213" s="36"/>
      <c r="M213" s="35"/>
      <c r="N213" s="35"/>
      <c r="O213" s="35"/>
      <c r="P213" s="35"/>
      <c r="Q213" s="35"/>
      <c r="R213" s="35"/>
      <c r="S213" s="35"/>
      <c r="T213" s="35"/>
      <c r="U213" s="35"/>
      <c r="V213" s="35"/>
      <c r="W213" s="35"/>
      <c r="X213" s="35"/>
    </row>
    <row r="214" spans="3:32" s="3" customFormat="1" x14ac:dyDescent="0.2">
      <c r="C214" s="139" t="s">
        <v>9</v>
      </c>
      <c r="D214" s="195" t="s">
        <v>482</v>
      </c>
      <c r="E214" s="32"/>
      <c r="F214" s="32"/>
      <c r="G214" s="35"/>
      <c r="H214" s="35"/>
      <c r="I214" s="35"/>
      <c r="J214" s="35"/>
      <c r="K214" s="35"/>
      <c r="L214" s="36"/>
      <c r="M214" s="35"/>
      <c r="N214" s="35"/>
      <c r="O214" s="35"/>
      <c r="P214" s="35"/>
      <c r="Q214" s="35"/>
      <c r="R214" s="35"/>
      <c r="S214" s="35"/>
      <c r="T214" s="35"/>
      <c r="U214" s="35"/>
      <c r="V214" s="35"/>
      <c r="W214" s="35"/>
      <c r="X214" s="35"/>
    </row>
    <row r="215" spans="3:32" s="3" customFormat="1" x14ac:dyDescent="0.2">
      <c r="C215" s="139"/>
      <c r="D215" s="195" t="s">
        <v>481</v>
      </c>
      <c r="E215" s="32"/>
      <c r="F215" s="32"/>
      <c r="G215" s="35"/>
      <c r="H215" s="35"/>
      <c r="I215" s="35"/>
      <c r="J215" s="35"/>
      <c r="K215" s="35"/>
      <c r="L215" s="36"/>
      <c r="M215" s="35"/>
      <c r="N215" s="35"/>
      <c r="O215" s="35"/>
      <c r="P215" s="35"/>
      <c r="Q215" s="35"/>
      <c r="R215" s="35"/>
      <c r="S215" s="35"/>
      <c r="T215" s="35"/>
      <c r="U215" s="35"/>
      <c r="V215" s="35"/>
      <c r="W215" s="35"/>
      <c r="X215" s="35"/>
    </row>
    <row r="216" spans="3:32" s="3" customFormat="1" x14ac:dyDescent="0.2">
      <c r="C216" s="139"/>
      <c r="D216" s="195" t="s">
        <v>483</v>
      </c>
      <c r="E216" s="32"/>
      <c r="F216" s="32"/>
      <c r="G216" s="35"/>
      <c r="H216" s="35"/>
      <c r="I216" s="35"/>
      <c r="J216" s="35"/>
      <c r="K216" s="35"/>
      <c r="L216" s="36"/>
      <c r="M216" s="35"/>
      <c r="N216" s="35"/>
      <c r="O216" s="35"/>
      <c r="P216" s="35"/>
      <c r="Q216" s="35"/>
      <c r="R216" s="35"/>
      <c r="S216" s="35"/>
      <c r="T216" s="35"/>
      <c r="U216" s="35"/>
      <c r="V216" s="35"/>
      <c r="W216" s="35"/>
      <c r="X216" s="35"/>
    </row>
    <row r="217" spans="3:32" s="3" customFormat="1" x14ac:dyDescent="0.2">
      <c r="C217" s="139" t="s">
        <v>29</v>
      </c>
      <c r="D217" s="195" t="s">
        <v>484</v>
      </c>
      <c r="E217" s="32"/>
      <c r="F217" s="32"/>
      <c r="G217" s="35"/>
      <c r="H217" s="35"/>
      <c r="I217" s="35"/>
      <c r="J217" s="35"/>
      <c r="K217" s="35"/>
      <c r="L217" s="36"/>
      <c r="M217" s="35"/>
      <c r="N217" s="35"/>
      <c r="O217" s="35"/>
      <c r="P217" s="35"/>
      <c r="Q217" s="35"/>
      <c r="R217" s="35"/>
      <c r="S217" s="35"/>
      <c r="T217" s="35"/>
      <c r="U217" s="35"/>
      <c r="V217" s="35"/>
      <c r="W217" s="35"/>
      <c r="X217" s="35"/>
    </row>
    <row r="218" spans="3:32" s="3" customFormat="1" x14ac:dyDescent="0.2">
      <c r="C218" s="32"/>
      <c r="D218" s="32"/>
      <c r="E218" s="32"/>
      <c r="F218" s="32"/>
      <c r="G218" s="35"/>
      <c r="H218" s="35"/>
      <c r="I218" s="35"/>
      <c r="J218" s="35"/>
      <c r="K218" s="35"/>
      <c r="L218" s="36"/>
      <c r="M218" s="35"/>
      <c r="N218" s="35"/>
      <c r="O218" s="35"/>
      <c r="P218" s="35"/>
      <c r="Q218" s="35"/>
      <c r="R218" s="35"/>
      <c r="S218" s="35"/>
      <c r="T218" s="35"/>
      <c r="U218" s="35"/>
      <c r="V218" s="35"/>
      <c r="W218" s="35"/>
      <c r="X218" s="35"/>
    </row>
    <row r="219" spans="3:32" s="3" customFormat="1" ht="15" x14ac:dyDescent="0.2">
      <c r="C219" s="51" t="s">
        <v>470</v>
      </c>
      <c r="D219" s="32"/>
      <c r="E219" s="32"/>
      <c r="F219" s="32"/>
      <c r="G219" s="35"/>
      <c r="H219" s="35"/>
      <c r="I219" s="35"/>
      <c r="J219" s="35"/>
      <c r="K219" s="35"/>
      <c r="L219" s="36"/>
      <c r="M219" s="35"/>
      <c r="N219" s="35"/>
      <c r="O219" s="35"/>
      <c r="P219" s="35"/>
      <c r="Q219" s="35"/>
      <c r="R219" s="35"/>
      <c r="S219" s="35"/>
      <c r="T219" s="35"/>
      <c r="U219" s="35"/>
      <c r="V219" s="35"/>
      <c r="W219" s="35"/>
      <c r="X219" s="35"/>
    </row>
    <row r="220" spans="3:32" s="3" customFormat="1" ht="18" customHeight="1" x14ac:dyDescent="0.2">
      <c r="C220" s="12"/>
      <c r="D220" s="13"/>
      <c r="E220" s="13" t="s">
        <v>1</v>
      </c>
      <c r="F220" s="52" t="s">
        <v>2</v>
      </c>
      <c r="G220" s="55">
        <f>G$1</f>
        <v>2010</v>
      </c>
      <c r="H220" s="55">
        <f>H$1</f>
        <v>2011</v>
      </c>
      <c r="I220" s="55">
        <f t="shared" ref="I220:V220" si="83">I$1</f>
        <v>2012</v>
      </c>
      <c r="J220" s="55">
        <f t="shared" si="83"/>
        <v>2013</v>
      </c>
      <c r="K220" s="55">
        <f t="shared" si="83"/>
        <v>2014</v>
      </c>
      <c r="L220" s="55">
        <f t="shared" si="83"/>
        <v>2015</v>
      </c>
      <c r="M220" s="55">
        <f t="shared" si="83"/>
        <v>2016</v>
      </c>
      <c r="N220" s="55">
        <f t="shared" si="83"/>
        <v>2017</v>
      </c>
      <c r="O220" s="55">
        <f t="shared" si="83"/>
        <v>2018</v>
      </c>
      <c r="P220" s="55">
        <f t="shared" si="83"/>
        <v>2019</v>
      </c>
      <c r="Q220" s="55">
        <f t="shared" si="83"/>
        <v>2020</v>
      </c>
      <c r="R220" s="55">
        <f t="shared" si="83"/>
        <v>2021</v>
      </c>
      <c r="S220" s="55">
        <f t="shared" si="83"/>
        <v>2022</v>
      </c>
      <c r="T220" s="55">
        <f t="shared" si="83"/>
        <v>2023</v>
      </c>
      <c r="U220" s="55">
        <f t="shared" si="83"/>
        <v>2024</v>
      </c>
      <c r="V220" s="55">
        <f t="shared" si="83"/>
        <v>2025</v>
      </c>
      <c r="W220" s="55">
        <v>2026</v>
      </c>
      <c r="X220" s="55">
        <v>2027</v>
      </c>
      <c r="Y220" s="55">
        <v>2028</v>
      </c>
      <c r="Z220" s="55">
        <v>2029</v>
      </c>
      <c r="AA220" s="55">
        <f>AA$1</f>
        <v>2030</v>
      </c>
      <c r="AB220" s="55">
        <v>2031</v>
      </c>
      <c r="AC220" s="55">
        <v>2032</v>
      </c>
      <c r="AD220" s="55">
        <v>2033</v>
      </c>
      <c r="AE220" s="55">
        <v>2034</v>
      </c>
      <c r="AF220" s="55">
        <f>AF$1</f>
        <v>2035</v>
      </c>
    </row>
    <row r="221" spans="3:32" s="3" customFormat="1" ht="18" customHeight="1" x14ac:dyDescent="0.2">
      <c r="C221" s="98" t="s">
        <v>472</v>
      </c>
      <c r="D221" s="8"/>
      <c r="E221" s="8" t="s">
        <v>475</v>
      </c>
      <c r="F221" s="8" t="s">
        <v>9</v>
      </c>
      <c r="G221" s="23"/>
      <c r="H221" s="23"/>
      <c r="I221" s="23"/>
      <c r="J221" s="192">
        <v>0.03</v>
      </c>
      <c r="K221" s="192">
        <v>0.03</v>
      </c>
      <c r="L221" s="192">
        <v>0.03</v>
      </c>
      <c r="M221" s="192">
        <v>0.03</v>
      </c>
      <c r="N221" s="192">
        <v>0.03</v>
      </c>
      <c r="O221" s="192">
        <v>0.03</v>
      </c>
      <c r="P221" s="192">
        <v>0.03</v>
      </c>
      <c r="Q221" s="192">
        <v>0.03</v>
      </c>
      <c r="R221" s="192">
        <v>0.03</v>
      </c>
      <c r="S221" s="192">
        <v>0.03</v>
      </c>
      <c r="T221" s="192">
        <v>0.03</v>
      </c>
      <c r="U221" s="192">
        <v>0.03</v>
      </c>
      <c r="V221" s="192">
        <v>0.03</v>
      </c>
      <c r="W221" s="192">
        <v>0.03</v>
      </c>
      <c r="X221" s="192">
        <v>0.03</v>
      </c>
      <c r="Y221" s="192">
        <v>0.03</v>
      </c>
      <c r="Z221" s="192">
        <v>0.03</v>
      </c>
      <c r="AA221" s="192">
        <v>0.03</v>
      </c>
      <c r="AB221" s="192">
        <v>0.03</v>
      </c>
      <c r="AC221" s="192">
        <v>0.03</v>
      </c>
      <c r="AD221" s="192">
        <v>0.03</v>
      </c>
      <c r="AE221" s="192">
        <v>0.03</v>
      </c>
      <c r="AF221" s="192">
        <v>0.03</v>
      </c>
    </row>
    <row r="222" spans="3:32" s="3" customFormat="1" ht="18" customHeight="1" x14ac:dyDescent="0.2">
      <c r="C222" s="98" t="s">
        <v>473</v>
      </c>
      <c r="D222" s="8"/>
      <c r="E222" s="8" t="s">
        <v>8</v>
      </c>
      <c r="F222" s="18" t="s">
        <v>8</v>
      </c>
      <c r="G222" s="23"/>
      <c r="H222" s="23"/>
      <c r="I222" s="23"/>
      <c r="J222" s="192">
        <v>0.24</v>
      </c>
      <c r="K222" s="192">
        <v>0.24</v>
      </c>
      <c r="L222" s="192">
        <v>0.24</v>
      </c>
      <c r="M222" s="192">
        <v>0.24</v>
      </c>
      <c r="N222" s="192">
        <v>0.24</v>
      </c>
      <c r="O222" s="192">
        <v>0.24</v>
      </c>
      <c r="P222" s="192">
        <v>0.24</v>
      </c>
      <c r="Q222" s="192">
        <v>0.24</v>
      </c>
      <c r="R222" s="192">
        <v>0.24</v>
      </c>
      <c r="S222" s="192">
        <v>0.24</v>
      </c>
      <c r="T222" s="192">
        <v>0.24</v>
      </c>
      <c r="U222" s="192">
        <v>0.24</v>
      </c>
      <c r="V222" s="192">
        <v>0.24</v>
      </c>
      <c r="W222" s="192">
        <v>0.24</v>
      </c>
      <c r="X222" s="192">
        <v>0.24</v>
      </c>
      <c r="Y222" s="192">
        <v>0.24</v>
      </c>
      <c r="Z222" s="192">
        <v>0.24</v>
      </c>
      <c r="AA222" s="192">
        <v>0.24</v>
      </c>
      <c r="AB222" s="192">
        <v>0.24</v>
      </c>
      <c r="AC222" s="192">
        <v>0.24</v>
      </c>
      <c r="AD222" s="192">
        <v>0.24</v>
      </c>
      <c r="AE222" s="192">
        <v>0.24</v>
      </c>
      <c r="AF222" s="192">
        <v>0.24</v>
      </c>
    </row>
    <row r="223" spans="3:32" s="3" customFormat="1" ht="18" customHeight="1" x14ac:dyDescent="0.2">
      <c r="C223" s="203" t="s">
        <v>474</v>
      </c>
      <c r="D223" s="8"/>
      <c r="E223" s="18" t="s">
        <v>8</v>
      </c>
      <c r="F223" s="18" t="s">
        <v>8</v>
      </c>
      <c r="G223" s="23"/>
      <c r="H223" s="23"/>
      <c r="I223" s="23"/>
      <c r="J223" s="192">
        <v>0.73</v>
      </c>
      <c r="K223" s="192">
        <v>0.73</v>
      </c>
      <c r="L223" s="192">
        <v>0.73</v>
      </c>
      <c r="M223" s="192">
        <v>0.73</v>
      </c>
      <c r="N223" s="192">
        <v>0.73</v>
      </c>
      <c r="O223" s="192">
        <v>0.73</v>
      </c>
      <c r="P223" s="192">
        <v>0.73</v>
      </c>
      <c r="Q223" s="192">
        <v>0.73</v>
      </c>
      <c r="R223" s="192">
        <v>0.73</v>
      </c>
      <c r="S223" s="192">
        <v>0.73</v>
      </c>
      <c r="T223" s="192">
        <v>0.73</v>
      </c>
      <c r="U223" s="192">
        <v>0.73</v>
      </c>
      <c r="V223" s="192">
        <v>0.73</v>
      </c>
      <c r="W223" s="192">
        <v>0.73</v>
      </c>
      <c r="X223" s="192">
        <v>0.73</v>
      </c>
      <c r="Y223" s="192">
        <v>0.73</v>
      </c>
      <c r="Z223" s="192">
        <v>0.73</v>
      </c>
      <c r="AA223" s="192">
        <v>0.73</v>
      </c>
      <c r="AB223" s="192">
        <v>0.73</v>
      </c>
      <c r="AC223" s="192">
        <v>0.73</v>
      </c>
      <c r="AD223" s="192">
        <v>0.73</v>
      </c>
      <c r="AE223" s="192">
        <v>0.73</v>
      </c>
      <c r="AF223" s="192">
        <v>0.73</v>
      </c>
    </row>
    <row r="224" spans="3:32" s="3" customFormat="1" ht="18" customHeight="1" x14ac:dyDescent="0.2">
      <c r="C224" s="12" t="s">
        <v>37</v>
      </c>
      <c r="D224" s="13"/>
      <c r="E224" s="184" t="s">
        <v>475</v>
      </c>
      <c r="F224" s="13"/>
      <c r="G224" s="14"/>
      <c r="H224" s="14"/>
      <c r="I224" s="14"/>
      <c r="J224" s="206">
        <f t="shared" ref="J224:Z224" si="84">SUM(J221:J223)</f>
        <v>1</v>
      </c>
      <c r="K224" s="206">
        <f t="shared" si="84"/>
        <v>1</v>
      </c>
      <c r="L224" s="206">
        <f t="shared" si="84"/>
        <v>1</v>
      </c>
      <c r="M224" s="206">
        <f t="shared" si="84"/>
        <v>1</v>
      </c>
      <c r="N224" s="206">
        <f t="shared" si="84"/>
        <v>1</v>
      </c>
      <c r="O224" s="206">
        <f t="shared" si="84"/>
        <v>1</v>
      </c>
      <c r="P224" s="206">
        <f t="shared" si="84"/>
        <v>1</v>
      </c>
      <c r="Q224" s="206">
        <f t="shared" si="84"/>
        <v>1</v>
      </c>
      <c r="R224" s="206">
        <f t="shared" si="84"/>
        <v>1</v>
      </c>
      <c r="S224" s="206">
        <f t="shared" si="84"/>
        <v>1</v>
      </c>
      <c r="T224" s="206">
        <f t="shared" si="84"/>
        <v>1</v>
      </c>
      <c r="U224" s="206">
        <f t="shared" si="84"/>
        <v>1</v>
      </c>
      <c r="V224" s="206">
        <f t="shared" si="84"/>
        <v>1</v>
      </c>
      <c r="W224" s="206">
        <f t="shared" si="84"/>
        <v>1</v>
      </c>
      <c r="X224" s="206">
        <f t="shared" si="84"/>
        <v>1</v>
      </c>
      <c r="Y224" s="206">
        <f t="shared" si="84"/>
        <v>1</v>
      </c>
      <c r="Z224" s="206">
        <f t="shared" si="84"/>
        <v>1</v>
      </c>
      <c r="AA224" s="206">
        <f>SUM(AA221:AA223)</f>
        <v>1</v>
      </c>
      <c r="AB224" s="206">
        <f t="shared" ref="AB224:AE224" si="85">SUM(AB221:AB223)</f>
        <v>1</v>
      </c>
      <c r="AC224" s="206">
        <f t="shared" si="85"/>
        <v>1</v>
      </c>
      <c r="AD224" s="206">
        <f t="shared" si="85"/>
        <v>1</v>
      </c>
      <c r="AE224" s="206">
        <f t="shared" si="85"/>
        <v>1</v>
      </c>
      <c r="AF224" s="206">
        <f>SUM(AF221:AF223)</f>
        <v>1</v>
      </c>
    </row>
    <row r="225" spans="3:32" s="3" customFormat="1" x14ac:dyDescent="0.2">
      <c r="C225" s="32"/>
      <c r="D225" s="32"/>
      <c r="E225" s="32"/>
      <c r="F225" s="32"/>
      <c r="G225" s="35"/>
      <c r="H225" s="35"/>
      <c r="I225" s="35"/>
      <c r="J225" s="35"/>
      <c r="K225" s="35"/>
      <c r="L225" s="36"/>
      <c r="M225" s="35"/>
      <c r="N225" s="35"/>
      <c r="O225" s="35"/>
      <c r="P225" s="35"/>
      <c r="Q225" s="35"/>
      <c r="R225" s="35"/>
      <c r="S225" s="35"/>
      <c r="T225" s="35"/>
      <c r="U225" s="35"/>
      <c r="V225" s="35"/>
      <c r="W225" s="35"/>
      <c r="X225" s="35"/>
    </row>
    <row r="226" spans="3:32" s="3" customFormat="1" x14ac:dyDescent="0.2">
      <c r="C226" s="205" t="s">
        <v>9</v>
      </c>
      <c r="D226" s="195" t="s">
        <v>485</v>
      </c>
      <c r="E226" s="32"/>
      <c r="F226" s="32"/>
      <c r="G226" s="35"/>
      <c r="H226" s="35"/>
      <c r="I226" s="35"/>
      <c r="J226" s="35"/>
      <c r="K226" s="35"/>
      <c r="L226" s="36"/>
      <c r="M226" s="35"/>
      <c r="N226" s="35"/>
      <c r="O226" s="35"/>
      <c r="P226" s="35"/>
      <c r="Q226" s="35"/>
      <c r="R226" s="35"/>
      <c r="S226" s="35"/>
      <c r="T226" s="35"/>
      <c r="U226" s="35"/>
      <c r="V226" s="35"/>
      <c r="W226" s="35"/>
      <c r="X226" s="35"/>
    </row>
    <row r="227" spans="3:32" s="3" customFormat="1" x14ac:dyDescent="0.2">
      <c r="C227" s="32"/>
      <c r="D227" s="54" t="s">
        <v>486</v>
      </c>
      <c r="E227" s="32"/>
      <c r="F227" s="32"/>
      <c r="G227" s="35"/>
      <c r="H227" s="35"/>
      <c r="I227" s="35"/>
      <c r="J227" s="35"/>
      <c r="K227" s="35"/>
      <c r="L227" s="36"/>
      <c r="M227" s="35"/>
      <c r="N227" s="35"/>
      <c r="O227" s="35"/>
      <c r="P227" s="35"/>
      <c r="Q227" s="242"/>
      <c r="R227" s="35"/>
      <c r="S227" s="35"/>
      <c r="T227" s="35"/>
      <c r="U227" s="35"/>
      <c r="V227" s="35"/>
      <c r="W227" s="35"/>
      <c r="X227" s="35"/>
    </row>
    <row r="228" spans="3:32" s="3" customFormat="1" x14ac:dyDescent="0.2">
      <c r="C228" s="32"/>
      <c r="D228" s="32"/>
      <c r="E228" s="32"/>
      <c r="F228" s="32"/>
      <c r="G228" s="35"/>
      <c r="H228" s="35"/>
      <c r="I228" s="35"/>
      <c r="J228" s="35"/>
      <c r="K228" s="35"/>
      <c r="L228" s="36"/>
      <c r="M228" s="35"/>
      <c r="N228" s="35"/>
      <c r="O228" s="35"/>
      <c r="P228" s="35"/>
      <c r="Q228" s="242"/>
      <c r="R228" s="35"/>
      <c r="S228" s="35"/>
      <c r="T228" s="35"/>
      <c r="U228" s="35"/>
      <c r="V228" s="35"/>
      <c r="W228" s="35"/>
      <c r="X228" s="35"/>
    </row>
    <row r="229" spans="3:32" s="3" customFormat="1" x14ac:dyDescent="0.2">
      <c r="C229" s="32"/>
      <c r="D229" s="176" t="s">
        <v>487</v>
      </c>
      <c r="E229" s="176" t="s">
        <v>488</v>
      </c>
      <c r="F229" s="32"/>
      <c r="G229" s="35"/>
      <c r="H229" s="35"/>
      <c r="I229" s="35"/>
      <c r="J229" s="35"/>
      <c r="K229" s="35"/>
      <c r="L229" s="36"/>
      <c r="M229" s="35"/>
      <c r="N229" s="35"/>
      <c r="O229" s="35"/>
      <c r="P229" s="35"/>
      <c r="Q229" s="242"/>
      <c r="R229" s="35"/>
      <c r="S229" s="35"/>
      <c r="T229" s="35"/>
      <c r="U229" s="35"/>
      <c r="V229" s="35"/>
      <c r="W229" s="35"/>
      <c r="X229" s="35"/>
    </row>
    <row r="230" spans="3:32" s="3" customFormat="1" x14ac:dyDescent="0.2">
      <c r="C230" s="54" t="s">
        <v>22</v>
      </c>
      <c r="D230" s="176">
        <v>2</v>
      </c>
      <c r="E230" s="179">
        <f>D230/$D$233</f>
        <v>3.2258064516129031E-2</v>
      </c>
      <c r="F230" s="32"/>
      <c r="G230" s="35"/>
      <c r="H230" s="35"/>
      <c r="I230" s="35"/>
      <c r="J230" s="35"/>
      <c r="K230" s="35"/>
      <c r="L230" s="36"/>
      <c r="M230" s="35"/>
      <c r="N230" s="35"/>
      <c r="O230" s="35"/>
      <c r="P230" s="35"/>
      <c r="Q230" s="35"/>
      <c r="R230" s="35"/>
      <c r="S230" s="35"/>
      <c r="T230" s="35"/>
      <c r="U230" s="35"/>
      <c r="V230" s="35"/>
      <c r="W230" s="35"/>
      <c r="X230" s="35"/>
    </row>
    <row r="231" spans="3:32" s="3" customFormat="1" x14ac:dyDescent="0.2">
      <c r="C231" s="195" t="s">
        <v>23</v>
      </c>
      <c r="D231" s="176">
        <v>15</v>
      </c>
      <c r="E231" s="179">
        <f t="shared" ref="E231:E233" si="86">D231/$D$233</f>
        <v>0.24193548387096775</v>
      </c>
      <c r="F231" s="32"/>
      <c r="G231" s="35"/>
      <c r="H231" s="35"/>
      <c r="I231" s="35"/>
      <c r="J231" s="35"/>
      <c r="K231" s="35"/>
      <c r="L231" s="36"/>
      <c r="M231" s="35"/>
      <c r="N231" s="35"/>
      <c r="O231" s="35"/>
      <c r="P231" s="35"/>
      <c r="Q231" s="35"/>
      <c r="R231" s="35"/>
      <c r="S231" s="35"/>
      <c r="T231" s="35"/>
      <c r="U231" s="35"/>
      <c r="V231" s="35"/>
      <c r="W231" s="35"/>
      <c r="X231" s="35"/>
    </row>
    <row r="232" spans="3:32" s="3" customFormat="1" x14ac:dyDescent="0.2">
      <c r="C232" s="195" t="s">
        <v>21</v>
      </c>
      <c r="D232" s="176">
        <v>45</v>
      </c>
      <c r="E232" s="179">
        <f t="shared" si="86"/>
        <v>0.72580645161290325</v>
      </c>
      <c r="F232" s="32"/>
      <c r="G232" s="35"/>
      <c r="H232" s="35"/>
      <c r="I232" s="35"/>
      <c r="J232" s="35"/>
      <c r="K232" s="35"/>
      <c r="L232" s="36"/>
      <c r="M232" s="35"/>
      <c r="N232" s="35"/>
      <c r="O232" s="35"/>
      <c r="P232" s="35"/>
      <c r="Q232" s="35"/>
      <c r="R232" s="35"/>
      <c r="S232" s="35"/>
      <c r="T232" s="35"/>
      <c r="U232" s="35"/>
      <c r="V232" s="35"/>
      <c r="W232" s="35"/>
      <c r="X232" s="35"/>
    </row>
    <row r="233" spans="3:32" s="3" customFormat="1" x14ac:dyDescent="0.2">
      <c r="C233" s="195" t="s">
        <v>37</v>
      </c>
      <c r="D233" s="176">
        <f>SUM(D230:D232)</f>
        <v>62</v>
      </c>
      <c r="E233" s="179">
        <f t="shared" si="86"/>
        <v>1</v>
      </c>
      <c r="F233" s="32"/>
      <c r="G233" s="35"/>
      <c r="H233" s="35"/>
      <c r="I233" s="35"/>
      <c r="J233" s="35"/>
      <c r="K233" s="35"/>
      <c r="L233" s="36"/>
      <c r="M233" s="35"/>
      <c r="N233" s="35"/>
      <c r="O233" s="35"/>
      <c r="P233" s="35"/>
      <c r="Q233" s="35"/>
      <c r="R233" s="35"/>
      <c r="S233" s="35"/>
      <c r="T233" s="35"/>
      <c r="U233" s="35"/>
      <c r="V233" s="35"/>
      <c r="W233" s="35"/>
      <c r="X233" s="35"/>
    </row>
    <row r="234" spans="3:32" s="3" customFormat="1" x14ac:dyDescent="0.2">
      <c r="C234" s="32"/>
      <c r="D234" s="32"/>
      <c r="E234" s="32"/>
      <c r="F234" s="32"/>
      <c r="G234" s="35"/>
      <c r="H234" s="35"/>
      <c r="I234" s="35"/>
      <c r="J234" s="35"/>
      <c r="K234" s="35"/>
      <c r="L234" s="36"/>
      <c r="M234" s="35"/>
      <c r="N234" s="35"/>
      <c r="O234" s="35"/>
      <c r="P234" s="35"/>
      <c r="Q234" s="35"/>
      <c r="R234" s="35"/>
      <c r="S234" s="35"/>
      <c r="T234" s="35"/>
      <c r="U234" s="35"/>
      <c r="V234" s="35"/>
      <c r="W234" s="35"/>
      <c r="X234" s="35"/>
    </row>
    <row r="235" spans="3:32" s="3" customFormat="1" x14ac:dyDescent="0.2">
      <c r="C235" s="32"/>
      <c r="D235" s="32"/>
      <c r="E235" s="32"/>
      <c r="F235" s="32"/>
      <c r="G235" s="35"/>
      <c r="H235" s="35"/>
      <c r="I235" s="35"/>
      <c r="J235" s="35"/>
      <c r="K235" s="35"/>
      <c r="L235" s="36"/>
      <c r="M235" s="35"/>
      <c r="N235" s="35"/>
      <c r="O235" s="35"/>
      <c r="P235" s="35"/>
      <c r="Q235" s="35"/>
      <c r="R235" s="35"/>
      <c r="S235" s="35"/>
      <c r="T235" s="35"/>
      <c r="U235" s="35"/>
      <c r="V235" s="35"/>
      <c r="W235" s="35"/>
      <c r="X235" s="35"/>
    </row>
    <row r="236" spans="3:32" s="3" customFormat="1" ht="15" x14ac:dyDescent="0.25">
      <c r="C236" s="25" t="s">
        <v>476</v>
      </c>
    </row>
    <row r="237" spans="3:32" s="3" customFormat="1" ht="18" customHeight="1" x14ac:dyDescent="0.2">
      <c r="C237" s="12"/>
      <c r="D237" s="13"/>
      <c r="E237" s="13" t="s">
        <v>1</v>
      </c>
      <c r="F237" s="13" t="s">
        <v>2</v>
      </c>
      <c r="G237" s="11">
        <f>G$1</f>
        <v>2010</v>
      </c>
      <c r="H237" s="11">
        <f t="shared" ref="H237:AF237" si="87">H$1</f>
        <v>2011</v>
      </c>
      <c r="I237" s="11">
        <f t="shared" si="87"/>
        <v>2012</v>
      </c>
      <c r="J237" s="11">
        <f t="shared" si="87"/>
        <v>2013</v>
      </c>
      <c r="K237" s="11">
        <f t="shared" si="87"/>
        <v>2014</v>
      </c>
      <c r="L237" s="11">
        <f t="shared" si="87"/>
        <v>2015</v>
      </c>
      <c r="M237" s="11">
        <f t="shared" si="87"/>
        <v>2016</v>
      </c>
      <c r="N237" s="11">
        <f t="shared" si="87"/>
        <v>2017</v>
      </c>
      <c r="O237" s="11">
        <f t="shared" si="87"/>
        <v>2018</v>
      </c>
      <c r="P237" s="11">
        <f t="shared" si="87"/>
        <v>2019</v>
      </c>
      <c r="Q237" s="11">
        <f t="shared" si="87"/>
        <v>2020</v>
      </c>
      <c r="R237" s="11">
        <f t="shared" si="87"/>
        <v>2021</v>
      </c>
      <c r="S237" s="11">
        <f t="shared" si="87"/>
        <v>2022</v>
      </c>
      <c r="T237" s="11">
        <f t="shared" si="87"/>
        <v>2023</v>
      </c>
      <c r="U237" s="11">
        <f t="shared" si="87"/>
        <v>2024</v>
      </c>
      <c r="V237" s="11">
        <f t="shared" si="87"/>
        <v>2025</v>
      </c>
      <c r="W237" s="11">
        <f t="shared" si="87"/>
        <v>2026</v>
      </c>
      <c r="X237" s="11">
        <f t="shared" si="87"/>
        <v>2027</v>
      </c>
      <c r="Y237" s="11">
        <f t="shared" si="87"/>
        <v>2028</v>
      </c>
      <c r="Z237" s="11">
        <f t="shared" si="87"/>
        <v>2029</v>
      </c>
      <c r="AA237" s="11">
        <f t="shared" si="87"/>
        <v>2030</v>
      </c>
      <c r="AB237" s="11">
        <f t="shared" si="87"/>
        <v>2031</v>
      </c>
      <c r="AC237" s="11">
        <f t="shared" si="87"/>
        <v>2032</v>
      </c>
      <c r="AD237" s="11">
        <f t="shared" si="87"/>
        <v>2033</v>
      </c>
      <c r="AE237" s="11">
        <f t="shared" si="87"/>
        <v>2034</v>
      </c>
      <c r="AF237" s="11">
        <f t="shared" si="87"/>
        <v>2035</v>
      </c>
    </row>
    <row r="238" spans="3:32" s="3" customFormat="1" ht="18" customHeight="1" x14ac:dyDescent="0.2">
      <c r="C238" s="15" t="s">
        <v>477</v>
      </c>
      <c r="D238" s="8"/>
      <c r="E238" s="8"/>
      <c r="F238" s="8"/>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c r="AE238" s="49"/>
      <c r="AF238" s="49"/>
    </row>
    <row r="239" spans="3:32" s="3" customFormat="1" ht="18" customHeight="1" x14ac:dyDescent="0.2">
      <c r="C239" s="82" t="s">
        <v>165</v>
      </c>
      <c r="D239" s="8" t="s">
        <v>120</v>
      </c>
      <c r="E239" s="8" t="s">
        <v>87</v>
      </c>
      <c r="F239" s="8"/>
      <c r="G239" s="20"/>
      <c r="H239" s="20"/>
      <c r="I239" s="20"/>
      <c r="J239" s="23">
        <f t="shared" ref="J239:Q240" si="88">J$196*J208*J$221</f>
        <v>52.5</v>
      </c>
      <c r="K239" s="23">
        <f t="shared" si="88"/>
        <v>52.5</v>
      </c>
      <c r="L239" s="23">
        <f t="shared" si="88"/>
        <v>52.500000000000007</v>
      </c>
      <c r="M239" s="23">
        <f t="shared" si="88"/>
        <v>48.599999999999987</v>
      </c>
      <c r="N239" s="23">
        <f t="shared" si="88"/>
        <v>48.600000000000016</v>
      </c>
      <c r="O239" s="23">
        <f t="shared" si="88"/>
        <v>48.600000000000016</v>
      </c>
      <c r="P239" s="23">
        <f t="shared" si="88"/>
        <v>48.599999999999987</v>
      </c>
      <c r="Q239" s="23">
        <f t="shared" si="88"/>
        <v>48.599999999999987</v>
      </c>
      <c r="R239" s="23">
        <f>R$197*R211*R$221</f>
        <v>170.4</v>
      </c>
      <c r="S239" s="23">
        <f t="shared" ref="S239:AF239" si="89">S$197*S211*S$221</f>
        <v>170.4</v>
      </c>
      <c r="T239" s="23">
        <f t="shared" si="89"/>
        <v>170.40000000000003</v>
      </c>
      <c r="U239" s="23">
        <f t="shared" si="89"/>
        <v>170.39999999999995</v>
      </c>
      <c r="V239" s="23">
        <f t="shared" si="89"/>
        <v>170.40000000000003</v>
      </c>
      <c r="W239" s="23">
        <f t="shared" si="89"/>
        <v>62.400000000000027</v>
      </c>
      <c r="X239" s="23">
        <f t="shared" si="89"/>
        <v>62.400000000000027</v>
      </c>
      <c r="Y239" s="23">
        <f t="shared" si="89"/>
        <v>62.399999999999864</v>
      </c>
      <c r="Z239" s="23">
        <f t="shared" si="89"/>
        <v>62.400000000000027</v>
      </c>
      <c r="AA239" s="23">
        <f t="shared" si="89"/>
        <v>62.400000000000027</v>
      </c>
      <c r="AB239" s="23">
        <f t="shared" si="89"/>
        <v>64.800000000000068</v>
      </c>
      <c r="AC239" s="23">
        <f t="shared" si="89"/>
        <v>64.799999999999883</v>
      </c>
      <c r="AD239" s="23">
        <f t="shared" si="89"/>
        <v>64.800000000000068</v>
      </c>
      <c r="AE239" s="23">
        <f t="shared" si="89"/>
        <v>64.799999999999883</v>
      </c>
      <c r="AF239" s="23">
        <f t="shared" si="89"/>
        <v>64.800000000000068</v>
      </c>
    </row>
    <row r="240" spans="3:32" s="3" customFormat="1" ht="18" customHeight="1" x14ac:dyDescent="0.2">
      <c r="C240" s="172" t="s">
        <v>8</v>
      </c>
      <c r="D240" s="62" t="s">
        <v>121</v>
      </c>
      <c r="E240" s="60" t="s">
        <v>8</v>
      </c>
      <c r="F240" s="60"/>
      <c r="G240" s="81"/>
      <c r="H240" s="81"/>
      <c r="I240" s="81"/>
      <c r="J240" s="44">
        <f t="shared" si="88"/>
        <v>87.499999999999986</v>
      </c>
      <c r="K240" s="44">
        <f t="shared" si="88"/>
        <v>87.499999999999986</v>
      </c>
      <c r="L240" s="23">
        <f t="shared" si="88"/>
        <v>87.5</v>
      </c>
      <c r="M240" s="23">
        <f t="shared" si="88"/>
        <v>80.999999999999972</v>
      </c>
      <c r="N240" s="23">
        <f t="shared" si="88"/>
        <v>81.000000000000028</v>
      </c>
      <c r="O240" s="23">
        <f t="shared" si="88"/>
        <v>81.000000000000028</v>
      </c>
      <c r="P240" s="23">
        <f t="shared" si="88"/>
        <v>80.999999999999972</v>
      </c>
      <c r="Q240" s="23">
        <f t="shared" si="88"/>
        <v>80.999999999999972</v>
      </c>
      <c r="R240" s="23">
        <f>R$197*R212*R$221</f>
        <v>255.6</v>
      </c>
      <c r="S240" s="23">
        <f t="shared" ref="S240:AF240" si="90">S$197*S212*S$221</f>
        <v>255.6</v>
      </c>
      <c r="T240" s="23">
        <f t="shared" si="90"/>
        <v>255.60000000000005</v>
      </c>
      <c r="U240" s="23">
        <f t="shared" si="90"/>
        <v>255.59999999999994</v>
      </c>
      <c r="V240" s="23">
        <f t="shared" si="90"/>
        <v>255.60000000000005</v>
      </c>
      <c r="W240" s="23">
        <f t="shared" si="90"/>
        <v>93.600000000000051</v>
      </c>
      <c r="X240" s="23">
        <f t="shared" si="90"/>
        <v>93.600000000000051</v>
      </c>
      <c r="Y240" s="23">
        <f t="shared" si="90"/>
        <v>93.599999999999795</v>
      </c>
      <c r="Z240" s="23">
        <f t="shared" si="90"/>
        <v>93.600000000000051</v>
      </c>
      <c r="AA240" s="23">
        <f t="shared" si="90"/>
        <v>93.600000000000051</v>
      </c>
      <c r="AB240" s="23">
        <f t="shared" si="90"/>
        <v>97.200000000000102</v>
      </c>
      <c r="AC240" s="23">
        <f t="shared" si="90"/>
        <v>97.199999999999847</v>
      </c>
      <c r="AD240" s="23">
        <f t="shared" si="90"/>
        <v>97.200000000000102</v>
      </c>
      <c r="AE240" s="23">
        <f t="shared" si="90"/>
        <v>97.199999999999847</v>
      </c>
      <c r="AF240" s="23">
        <f t="shared" si="90"/>
        <v>97.200000000000102</v>
      </c>
    </row>
    <row r="241" spans="3:32" s="3" customFormat="1" ht="18" customHeight="1" x14ac:dyDescent="0.2">
      <c r="C241" s="15" t="s">
        <v>478</v>
      </c>
      <c r="D241" s="8"/>
      <c r="E241" s="8"/>
      <c r="F241" s="8"/>
      <c r="G241" s="49"/>
      <c r="H241" s="49"/>
      <c r="I241" s="49"/>
      <c r="J241" s="49"/>
      <c r="K241" s="49"/>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row>
    <row r="242" spans="3:32" s="3" customFormat="1" ht="18" customHeight="1" x14ac:dyDescent="0.2">
      <c r="C242" s="82" t="s">
        <v>165</v>
      </c>
      <c r="D242" s="8" t="s">
        <v>120</v>
      </c>
      <c r="E242" s="8" t="s">
        <v>87</v>
      </c>
      <c r="F242" s="8"/>
      <c r="G242" s="20"/>
      <c r="H242" s="20"/>
      <c r="I242" s="20"/>
      <c r="J242" s="23">
        <f t="shared" ref="J242:K242" si="91">J$196*J208*J$222</f>
        <v>420</v>
      </c>
      <c r="K242" s="23">
        <f t="shared" si="91"/>
        <v>420</v>
      </c>
      <c r="L242" s="23">
        <f>L$196*L208*L$222</f>
        <v>420.00000000000006</v>
      </c>
      <c r="M242" s="23">
        <f t="shared" ref="M242:Q242" si="92">M$196*M208*M$222</f>
        <v>388.7999999999999</v>
      </c>
      <c r="N242" s="23">
        <f t="shared" si="92"/>
        <v>388.80000000000013</v>
      </c>
      <c r="O242" s="23">
        <f t="shared" si="92"/>
        <v>388.80000000000013</v>
      </c>
      <c r="P242" s="23">
        <f t="shared" si="92"/>
        <v>388.7999999999999</v>
      </c>
      <c r="Q242" s="23">
        <f t="shared" si="92"/>
        <v>388.7999999999999</v>
      </c>
      <c r="R242" s="23">
        <f>R$197*R211*R$222</f>
        <v>1363.2</v>
      </c>
      <c r="S242" s="23">
        <f t="shared" ref="S242:AF242" si="93">S$197*S211*S$222</f>
        <v>1363.2</v>
      </c>
      <c r="T242" s="23">
        <f t="shared" si="93"/>
        <v>1363.2000000000003</v>
      </c>
      <c r="U242" s="23">
        <f t="shared" si="93"/>
        <v>1363.1999999999996</v>
      </c>
      <c r="V242" s="23">
        <f t="shared" si="93"/>
        <v>1363.2000000000003</v>
      </c>
      <c r="W242" s="23">
        <f t="shared" si="93"/>
        <v>499.20000000000022</v>
      </c>
      <c r="X242" s="23">
        <f t="shared" si="93"/>
        <v>499.20000000000022</v>
      </c>
      <c r="Y242" s="23">
        <f t="shared" si="93"/>
        <v>499.19999999999891</v>
      </c>
      <c r="Z242" s="23">
        <f t="shared" si="93"/>
        <v>499.20000000000022</v>
      </c>
      <c r="AA242" s="23">
        <f t="shared" si="93"/>
        <v>499.20000000000022</v>
      </c>
      <c r="AB242" s="23">
        <f t="shared" si="93"/>
        <v>518.40000000000055</v>
      </c>
      <c r="AC242" s="23">
        <f t="shared" si="93"/>
        <v>518.39999999999907</v>
      </c>
      <c r="AD242" s="23">
        <f t="shared" si="93"/>
        <v>518.40000000000055</v>
      </c>
      <c r="AE242" s="23">
        <f t="shared" si="93"/>
        <v>518.39999999999907</v>
      </c>
      <c r="AF242" s="23">
        <f t="shared" si="93"/>
        <v>518.40000000000055</v>
      </c>
    </row>
    <row r="243" spans="3:32" s="3" customFormat="1" ht="18" customHeight="1" x14ac:dyDescent="0.2">
      <c r="C243" s="172" t="s">
        <v>8</v>
      </c>
      <c r="D243" s="62" t="s">
        <v>121</v>
      </c>
      <c r="E243" s="60" t="s">
        <v>8</v>
      </c>
      <c r="F243" s="60"/>
      <c r="G243" s="81"/>
      <c r="H243" s="81"/>
      <c r="I243" s="81"/>
      <c r="J243" s="44">
        <f t="shared" ref="J243:Q243" si="94">J$196*J209*J$222</f>
        <v>699.99999999999989</v>
      </c>
      <c r="K243" s="44">
        <f t="shared" si="94"/>
        <v>699.99999999999989</v>
      </c>
      <c r="L243" s="23">
        <f t="shared" si="94"/>
        <v>700</v>
      </c>
      <c r="M243" s="23">
        <f t="shared" si="94"/>
        <v>647.99999999999977</v>
      </c>
      <c r="N243" s="23">
        <f t="shared" si="94"/>
        <v>648.00000000000023</v>
      </c>
      <c r="O243" s="23">
        <f t="shared" si="94"/>
        <v>648.00000000000023</v>
      </c>
      <c r="P243" s="23">
        <f t="shared" si="94"/>
        <v>647.99999999999977</v>
      </c>
      <c r="Q243" s="23">
        <f t="shared" si="94"/>
        <v>647.99999999999977</v>
      </c>
      <c r="R243" s="23">
        <f>R$197*R212*R$222</f>
        <v>2044.8</v>
      </c>
      <c r="S243" s="23">
        <f t="shared" ref="S243:AF243" si="95">S$197*S212*S$222</f>
        <v>2044.8</v>
      </c>
      <c r="T243" s="23">
        <f t="shared" si="95"/>
        <v>2044.8000000000004</v>
      </c>
      <c r="U243" s="23">
        <f t="shared" si="95"/>
        <v>2044.7999999999995</v>
      </c>
      <c r="V243" s="23">
        <f t="shared" si="95"/>
        <v>2044.8000000000004</v>
      </c>
      <c r="W243" s="23">
        <f t="shared" si="95"/>
        <v>748.80000000000041</v>
      </c>
      <c r="X243" s="23">
        <f t="shared" si="95"/>
        <v>748.80000000000041</v>
      </c>
      <c r="Y243" s="23">
        <f t="shared" si="95"/>
        <v>748.79999999999836</v>
      </c>
      <c r="Z243" s="23">
        <f t="shared" si="95"/>
        <v>748.80000000000041</v>
      </c>
      <c r="AA243" s="23">
        <f t="shared" si="95"/>
        <v>748.80000000000041</v>
      </c>
      <c r="AB243" s="23">
        <f t="shared" si="95"/>
        <v>777.60000000000082</v>
      </c>
      <c r="AC243" s="23">
        <f t="shared" si="95"/>
        <v>777.59999999999877</v>
      </c>
      <c r="AD243" s="23">
        <f t="shared" si="95"/>
        <v>777.60000000000082</v>
      </c>
      <c r="AE243" s="23">
        <f t="shared" si="95"/>
        <v>777.59999999999877</v>
      </c>
      <c r="AF243" s="23">
        <f t="shared" si="95"/>
        <v>777.60000000000082</v>
      </c>
    </row>
    <row r="244" spans="3:32" s="3" customFormat="1" ht="18" customHeight="1" x14ac:dyDescent="0.2">
      <c r="C244" s="15" t="s">
        <v>638</v>
      </c>
      <c r="D244" s="8"/>
      <c r="E244" s="8"/>
      <c r="F244" s="8"/>
      <c r="G244" s="49"/>
      <c r="H244" s="49"/>
      <c r="I244" s="49"/>
      <c r="J244" s="49"/>
      <c r="K244" s="49"/>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row>
    <row r="245" spans="3:32" s="3" customFormat="1" ht="18" customHeight="1" x14ac:dyDescent="0.2">
      <c r="C245" s="82" t="s">
        <v>165</v>
      </c>
      <c r="D245" s="8" t="s">
        <v>120</v>
      </c>
      <c r="E245" s="8" t="s">
        <v>87</v>
      </c>
      <c r="F245" s="8"/>
      <c r="G245" s="20"/>
      <c r="H245" s="20"/>
      <c r="I245" s="20"/>
      <c r="J245" s="23">
        <f t="shared" ref="J245:K245" si="96">J$196*J208*J$223</f>
        <v>1277.5</v>
      </c>
      <c r="K245" s="23">
        <f t="shared" si="96"/>
        <v>1277.5</v>
      </c>
      <c r="L245" s="23">
        <f>L$196*L208*L$223</f>
        <v>1277.5000000000002</v>
      </c>
      <c r="M245" s="23">
        <f t="shared" ref="M245:Q245" si="97">M$196*M208*M$223</f>
        <v>1182.5999999999997</v>
      </c>
      <c r="N245" s="23">
        <f t="shared" si="97"/>
        <v>1182.6000000000004</v>
      </c>
      <c r="O245" s="23">
        <f t="shared" si="97"/>
        <v>1182.6000000000004</v>
      </c>
      <c r="P245" s="23">
        <f t="shared" si="97"/>
        <v>1182.5999999999997</v>
      </c>
      <c r="Q245" s="23">
        <f t="shared" si="97"/>
        <v>1182.5999999999997</v>
      </c>
      <c r="R245" s="23">
        <f>R$197*R211*R$223</f>
        <v>4146.3999999999996</v>
      </c>
      <c r="S245" s="23">
        <f t="shared" ref="S245:AF245" si="98">S$197*S211*S$223</f>
        <v>4146.3999999999996</v>
      </c>
      <c r="T245" s="23">
        <f t="shared" si="98"/>
        <v>4146.4000000000005</v>
      </c>
      <c r="U245" s="23">
        <f t="shared" si="98"/>
        <v>4146.3999999999987</v>
      </c>
      <c r="V245" s="23">
        <f t="shared" si="98"/>
        <v>4146.4000000000005</v>
      </c>
      <c r="W245" s="23">
        <f t="shared" si="98"/>
        <v>1518.4000000000005</v>
      </c>
      <c r="X245" s="23">
        <f t="shared" si="98"/>
        <v>1518.4000000000005</v>
      </c>
      <c r="Y245" s="23">
        <f t="shared" si="98"/>
        <v>1518.3999999999967</v>
      </c>
      <c r="Z245" s="23">
        <f t="shared" si="98"/>
        <v>1518.4000000000005</v>
      </c>
      <c r="AA245" s="23">
        <f t="shared" si="98"/>
        <v>1518.4000000000005</v>
      </c>
      <c r="AB245" s="23">
        <f t="shared" si="98"/>
        <v>1576.8000000000015</v>
      </c>
      <c r="AC245" s="23">
        <f t="shared" si="98"/>
        <v>1576.7999999999972</v>
      </c>
      <c r="AD245" s="23">
        <f t="shared" si="98"/>
        <v>1576.8000000000015</v>
      </c>
      <c r="AE245" s="23">
        <f t="shared" si="98"/>
        <v>1576.7999999999972</v>
      </c>
      <c r="AF245" s="23">
        <f t="shared" si="98"/>
        <v>1576.8000000000015</v>
      </c>
    </row>
    <row r="246" spans="3:32" s="3" customFormat="1" ht="18" customHeight="1" x14ac:dyDescent="0.2">
      <c r="C246" s="172" t="s">
        <v>8</v>
      </c>
      <c r="D246" s="62" t="s">
        <v>121</v>
      </c>
      <c r="E246" s="60" t="s">
        <v>8</v>
      </c>
      <c r="F246" s="60"/>
      <c r="G246" s="81"/>
      <c r="H246" s="81"/>
      <c r="I246" s="81"/>
      <c r="J246" s="44">
        <f t="shared" ref="J246:Q246" si="99">J$196*J209*J$223</f>
        <v>2129.1666666666665</v>
      </c>
      <c r="K246" s="44">
        <f t="shared" si="99"/>
        <v>2129.1666666666665</v>
      </c>
      <c r="L246" s="23">
        <f t="shared" si="99"/>
        <v>2129.166666666667</v>
      </c>
      <c r="M246" s="23">
        <f t="shared" si="99"/>
        <v>1970.9999999999993</v>
      </c>
      <c r="N246" s="23">
        <f t="shared" si="99"/>
        <v>1971.0000000000007</v>
      </c>
      <c r="O246" s="23">
        <f t="shared" si="99"/>
        <v>1971.0000000000007</v>
      </c>
      <c r="P246" s="23">
        <f t="shared" si="99"/>
        <v>1970.9999999999993</v>
      </c>
      <c r="Q246" s="23">
        <f t="shared" si="99"/>
        <v>1970.9999999999993</v>
      </c>
      <c r="R246" s="23">
        <f>R$197*R212*R$223</f>
        <v>6219.5999999999995</v>
      </c>
      <c r="S246" s="23">
        <f t="shared" ref="S246:AF246" si="100">S$197*S212*S$223</f>
        <v>6219.5999999999995</v>
      </c>
      <c r="T246" s="23">
        <f t="shared" si="100"/>
        <v>6219.6000000000013</v>
      </c>
      <c r="U246" s="23">
        <f t="shared" si="100"/>
        <v>6219.5999999999985</v>
      </c>
      <c r="V246" s="23">
        <f t="shared" si="100"/>
        <v>6219.6000000000013</v>
      </c>
      <c r="W246" s="23">
        <f t="shared" si="100"/>
        <v>2277.6000000000013</v>
      </c>
      <c r="X246" s="23">
        <f t="shared" si="100"/>
        <v>2277.6000000000013</v>
      </c>
      <c r="Y246" s="23">
        <f t="shared" si="100"/>
        <v>2277.5999999999949</v>
      </c>
      <c r="Z246" s="23">
        <f t="shared" si="100"/>
        <v>2277.6000000000013</v>
      </c>
      <c r="AA246" s="23">
        <f t="shared" si="100"/>
        <v>2277.6000000000013</v>
      </c>
      <c r="AB246" s="23">
        <f t="shared" si="100"/>
        <v>2365.2000000000025</v>
      </c>
      <c r="AC246" s="23">
        <f t="shared" si="100"/>
        <v>2365.1999999999962</v>
      </c>
      <c r="AD246" s="23">
        <f t="shared" si="100"/>
        <v>2365.2000000000025</v>
      </c>
      <c r="AE246" s="23">
        <f t="shared" si="100"/>
        <v>2365.1999999999962</v>
      </c>
      <c r="AF246" s="23">
        <f t="shared" si="100"/>
        <v>2365.2000000000025</v>
      </c>
    </row>
    <row r="247" spans="3:32" s="3" customFormat="1" ht="18" customHeight="1" x14ac:dyDescent="0.2">
      <c r="C247" s="15" t="s">
        <v>85</v>
      </c>
      <c r="D247" s="8"/>
      <c r="E247" s="8"/>
      <c r="F247" s="8"/>
      <c r="G247" s="49"/>
      <c r="H247" s="49"/>
      <c r="I247" s="49"/>
      <c r="J247" s="49"/>
      <c r="K247" s="49"/>
      <c r="L247" s="105"/>
      <c r="M247" s="105"/>
      <c r="N247" s="105"/>
      <c r="O247" s="105"/>
      <c r="P247" s="105"/>
      <c r="Q247" s="105"/>
      <c r="R247" s="105"/>
      <c r="S247" s="105"/>
      <c r="T247" s="105"/>
      <c r="U247" s="240" t="s">
        <v>639</v>
      </c>
      <c r="V247" s="105"/>
      <c r="W247" s="105"/>
      <c r="X247" s="105"/>
      <c r="Y247" s="105"/>
      <c r="Z247" s="105"/>
      <c r="AA247" s="105"/>
      <c r="AB247" s="105"/>
      <c r="AC247" s="105"/>
      <c r="AD247" s="105"/>
      <c r="AE247" s="105"/>
      <c r="AF247" s="105"/>
    </row>
    <row r="248" spans="3:32" s="3" customFormat="1" ht="18" customHeight="1" x14ac:dyDescent="0.2">
      <c r="C248" s="82" t="s">
        <v>165</v>
      </c>
      <c r="D248" s="8" t="s">
        <v>120</v>
      </c>
      <c r="E248" s="8" t="s">
        <v>87</v>
      </c>
      <c r="F248" s="8"/>
      <c r="G248" s="20"/>
      <c r="H248" s="20"/>
      <c r="I248" s="20"/>
      <c r="J248" s="23">
        <f t="shared" ref="J248:K248" si="101">J239+J242+J245</f>
        <v>1750</v>
      </c>
      <c r="K248" s="23">
        <f t="shared" si="101"/>
        <v>1750</v>
      </c>
      <c r="L248" s="23">
        <f>L239+L242+L245</f>
        <v>1750.0000000000002</v>
      </c>
      <c r="M248" s="23">
        <f t="shared" ref="M248:AF248" si="102">M239+M242+M245</f>
        <v>1619.9999999999995</v>
      </c>
      <c r="N248" s="23">
        <f t="shared" si="102"/>
        <v>1620.0000000000005</v>
      </c>
      <c r="O248" s="23">
        <f t="shared" si="102"/>
        <v>1620.0000000000005</v>
      </c>
      <c r="P248" s="23">
        <f t="shared" si="102"/>
        <v>1619.9999999999995</v>
      </c>
      <c r="Q248" s="23">
        <f t="shared" si="102"/>
        <v>1619.9999999999995</v>
      </c>
      <c r="R248" s="23">
        <f t="shared" si="102"/>
        <v>5680</v>
      </c>
      <c r="S248" s="23">
        <f t="shared" si="102"/>
        <v>5680</v>
      </c>
      <c r="T248" s="23">
        <f t="shared" si="102"/>
        <v>5680.0000000000009</v>
      </c>
      <c r="U248" s="23">
        <f t="shared" si="102"/>
        <v>5679.9999999999982</v>
      </c>
      <c r="V248" s="23">
        <f t="shared" si="102"/>
        <v>5680.0000000000009</v>
      </c>
      <c r="W248" s="23">
        <f t="shared" si="102"/>
        <v>2080.0000000000009</v>
      </c>
      <c r="X248" s="23">
        <f t="shared" si="102"/>
        <v>2080.0000000000009</v>
      </c>
      <c r="Y248" s="23">
        <f t="shared" si="102"/>
        <v>2079.9999999999955</v>
      </c>
      <c r="Z248" s="23">
        <f t="shared" si="102"/>
        <v>2080.0000000000009</v>
      </c>
      <c r="AA248" s="23">
        <f t="shared" si="102"/>
        <v>2080.0000000000009</v>
      </c>
      <c r="AB248" s="23">
        <f t="shared" si="102"/>
        <v>2160.0000000000023</v>
      </c>
      <c r="AC248" s="23">
        <f t="shared" si="102"/>
        <v>2159.9999999999964</v>
      </c>
      <c r="AD248" s="23">
        <f t="shared" si="102"/>
        <v>2160.0000000000023</v>
      </c>
      <c r="AE248" s="23">
        <f t="shared" si="102"/>
        <v>2159.9999999999964</v>
      </c>
      <c r="AF248" s="23">
        <f t="shared" si="102"/>
        <v>2160.0000000000023</v>
      </c>
    </row>
    <row r="249" spans="3:32" s="3" customFormat="1" ht="18" customHeight="1" x14ac:dyDescent="0.2">
      <c r="C249" s="172" t="s">
        <v>8</v>
      </c>
      <c r="D249" s="62" t="s">
        <v>121</v>
      </c>
      <c r="E249" s="60" t="s">
        <v>8</v>
      </c>
      <c r="F249" s="60"/>
      <c r="G249" s="81"/>
      <c r="H249" s="81"/>
      <c r="I249" s="81"/>
      <c r="J249" s="44">
        <f t="shared" ref="J249:AF249" si="103">J240+J243+J246</f>
        <v>2916.6666666666665</v>
      </c>
      <c r="K249" s="44">
        <f t="shared" si="103"/>
        <v>2916.6666666666665</v>
      </c>
      <c r="L249" s="44">
        <f t="shared" si="103"/>
        <v>2916.666666666667</v>
      </c>
      <c r="M249" s="44">
        <f t="shared" si="103"/>
        <v>2699.9999999999991</v>
      </c>
      <c r="N249" s="44">
        <f t="shared" si="103"/>
        <v>2700.0000000000009</v>
      </c>
      <c r="O249" s="44">
        <f t="shared" si="103"/>
        <v>2700.0000000000009</v>
      </c>
      <c r="P249" s="44">
        <f t="shared" si="103"/>
        <v>2699.9999999999991</v>
      </c>
      <c r="Q249" s="44">
        <f t="shared" si="103"/>
        <v>2699.9999999999991</v>
      </c>
      <c r="R249" s="44">
        <f t="shared" si="103"/>
        <v>8520</v>
      </c>
      <c r="S249" s="44">
        <f t="shared" si="103"/>
        <v>8520</v>
      </c>
      <c r="T249" s="44">
        <f t="shared" si="103"/>
        <v>8520.0000000000018</v>
      </c>
      <c r="U249" s="44">
        <f t="shared" si="103"/>
        <v>8519.9999999999982</v>
      </c>
      <c r="V249" s="44">
        <f t="shared" si="103"/>
        <v>8520.0000000000018</v>
      </c>
      <c r="W249" s="44">
        <f t="shared" si="103"/>
        <v>3120.0000000000018</v>
      </c>
      <c r="X249" s="44">
        <f t="shared" si="103"/>
        <v>3120.0000000000018</v>
      </c>
      <c r="Y249" s="44">
        <f t="shared" si="103"/>
        <v>3119.9999999999932</v>
      </c>
      <c r="Z249" s="44">
        <f t="shared" si="103"/>
        <v>3120.0000000000018</v>
      </c>
      <c r="AA249" s="44">
        <f t="shared" si="103"/>
        <v>3120.0000000000018</v>
      </c>
      <c r="AB249" s="44">
        <f t="shared" si="103"/>
        <v>3240.0000000000036</v>
      </c>
      <c r="AC249" s="44">
        <f t="shared" si="103"/>
        <v>3239.9999999999945</v>
      </c>
      <c r="AD249" s="44">
        <f t="shared" si="103"/>
        <v>3240.0000000000036</v>
      </c>
      <c r="AE249" s="44">
        <f t="shared" si="103"/>
        <v>3239.9999999999945</v>
      </c>
      <c r="AF249" s="44">
        <f t="shared" si="103"/>
        <v>3240.0000000000036</v>
      </c>
    </row>
    <row r="250" spans="3:32" s="3" customFormat="1" ht="18" customHeight="1" x14ac:dyDescent="0.2">
      <c r="C250" s="15" t="s">
        <v>88</v>
      </c>
      <c r="D250" s="8"/>
      <c r="E250" s="8"/>
      <c r="F250" s="8"/>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c r="AF250" s="49"/>
    </row>
    <row r="251" spans="3:32" s="3" customFormat="1" ht="18" customHeight="1" x14ac:dyDescent="0.2">
      <c r="C251" s="82" t="s">
        <v>108</v>
      </c>
      <c r="D251" s="8" t="s">
        <v>109</v>
      </c>
      <c r="E251" s="8" t="s">
        <v>87</v>
      </c>
      <c r="F251" s="8"/>
      <c r="G251" s="20"/>
      <c r="H251" s="20"/>
      <c r="I251" s="20"/>
      <c r="J251" s="20"/>
      <c r="K251" s="23"/>
      <c r="L251" s="23">
        <f>SUM($L248:L248)</f>
        <v>1750.0000000000002</v>
      </c>
      <c r="M251" s="23">
        <f>SUM($L248:M248)</f>
        <v>3370</v>
      </c>
      <c r="N251" s="23">
        <f>SUM($L248:N248)</f>
        <v>4990</v>
      </c>
      <c r="O251" s="23">
        <f>SUM($L248:O248)</f>
        <v>6610</v>
      </c>
      <c r="P251" s="23">
        <f>SUM($L248:P248)</f>
        <v>8230</v>
      </c>
      <c r="Q251" s="93">
        <f>SUM($L248:Q248)</f>
        <v>9850</v>
      </c>
      <c r="R251" s="23">
        <f>SUM($L248:R248)</f>
        <v>15530</v>
      </c>
      <c r="S251" s="23">
        <f>SUM($L248:S248)</f>
        <v>21210</v>
      </c>
      <c r="T251" s="23">
        <f>SUM($L248:T248)</f>
        <v>26890</v>
      </c>
      <c r="U251" s="23">
        <f>SUM($L248:U248)</f>
        <v>32570</v>
      </c>
      <c r="V251" s="93">
        <f>SUM($L248:V248)</f>
        <v>38250</v>
      </c>
      <c r="W251" s="23">
        <f>SUM($L248:W248)</f>
        <v>40330</v>
      </c>
      <c r="X251" s="23">
        <f>SUM($L248:X248)</f>
        <v>42410</v>
      </c>
      <c r="Y251" s="23">
        <f>SUM($L248:Y248)</f>
        <v>44489.999999999993</v>
      </c>
      <c r="Z251" s="23">
        <f>SUM($L248:Z248)</f>
        <v>46569.999999999993</v>
      </c>
      <c r="AA251" s="93">
        <f>SUM($L248:AA248)</f>
        <v>48649.999999999993</v>
      </c>
      <c r="AB251" s="23">
        <f>SUM($L248:AB248)</f>
        <v>50809.999999999993</v>
      </c>
      <c r="AC251" s="23">
        <f>SUM($L248:AC248)</f>
        <v>52969.999999999985</v>
      </c>
      <c r="AD251" s="23">
        <f>SUM($L248:AD248)</f>
        <v>55129.999999999985</v>
      </c>
      <c r="AE251" s="23">
        <f>SUM($L248:AE248)</f>
        <v>57289.999999999985</v>
      </c>
      <c r="AF251" s="93">
        <f>SUM($L248:AF248)</f>
        <v>59449.999999999985</v>
      </c>
    </row>
    <row r="252" spans="3:32" s="3" customFormat="1" ht="18.75" customHeight="1" x14ac:dyDescent="0.2">
      <c r="C252" s="83" t="s">
        <v>110</v>
      </c>
      <c r="D252" s="62" t="s">
        <v>109</v>
      </c>
      <c r="E252" s="60" t="s">
        <v>8</v>
      </c>
      <c r="F252" s="60"/>
      <c r="G252" s="81"/>
      <c r="H252" s="81"/>
      <c r="I252" s="81"/>
      <c r="J252" s="81"/>
      <c r="K252" s="44"/>
      <c r="L252" s="44">
        <f>SUM($L249:L249)</f>
        <v>2916.666666666667</v>
      </c>
      <c r="M252" s="44">
        <f>SUM($L249:M249)</f>
        <v>5616.6666666666661</v>
      </c>
      <c r="N252" s="44">
        <f>SUM($L249:N249)</f>
        <v>8316.6666666666679</v>
      </c>
      <c r="O252" s="44">
        <f>SUM($L249:O249)</f>
        <v>11016.666666666668</v>
      </c>
      <c r="P252" s="44">
        <f>SUM($L249:P249)</f>
        <v>13716.666666666668</v>
      </c>
      <c r="Q252" s="94">
        <f>SUM($L249:Q249)</f>
        <v>16416.666666666668</v>
      </c>
      <c r="R252" s="44">
        <f>SUM($L249:R249)</f>
        <v>24936.666666666668</v>
      </c>
      <c r="S252" s="44">
        <f>SUM($L249:S249)</f>
        <v>33456.666666666672</v>
      </c>
      <c r="T252" s="44">
        <f>SUM($L249:T249)</f>
        <v>41976.666666666672</v>
      </c>
      <c r="U252" s="44">
        <f>SUM($L249:U249)</f>
        <v>50496.666666666672</v>
      </c>
      <c r="V252" s="94">
        <f>SUM($L249:V249)</f>
        <v>59016.666666666672</v>
      </c>
      <c r="W252" s="44">
        <f>SUM($L249:W249)</f>
        <v>62136.666666666672</v>
      </c>
      <c r="X252" s="44">
        <f>SUM($L249:X249)</f>
        <v>65256.666666666672</v>
      </c>
      <c r="Y252" s="44">
        <f>SUM($L249:Y249)</f>
        <v>68376.666666666672</v>
      </c>
      <c r="Z252" s="44">
        <f>SUM($L249:Z249)</f>
        <v>71496.666666666672</v>
      </c>
      <c r="AA252" s="94">
        <f>SUM($L249:AA249)</f>
        <v>74616.666666666672</v>
      </c>
      <c r="AB252" s="44">
        <f>SUM($L249:AB249)</f>
        <v>77856.666666666672</v>
      </c>
      <c r="AC252" s="44">
        <f>SUM($L249:AC249)</f>
        <v>81096.666666666672</v>
      </c>
      <c r="AD252" s="44">
        <f>SUM($L249:AD249)</f>
        <v>84336.666666666672</v>
      </c>
      <c r="AE252" s="44">
        <f>SUM($L249:AE249)</f>
        <v>87576.666666666672</v>
      </c>
      <c r="AF252" s="94">
        <f>SUM($L249:AF249)</f>
        <v>90816.666666666672</v>
      </c>
    </row>
    <row r="253" spans="3:32" s="3" customFormat="1" ht="18.75" customHeight="1" x14ac:dyDescent="0.2">
      <c r="C253" s="115" t="s">
        <v>131</v>
      </c>
      <c r="D253" s="59"/>
      <c r="E253" s="107"/>
      <c r="F253" s="107"/>
      <c r="G253" s="111"/>
      <c r="H253" s="111"/>
      <c r="I253" s="111"/>
      <c r="J253" s="111"/>
      <c r="K253" s="112"/>
      <c r="L253" s="112"/>
      <c r="M253" s="112"/>
      <c r="N253" s="112"/>
      <c r="O253" s="112"/>
      <c r="P253" s="112"/>
      <c r="Q253" s="113"/>
      <c r="R253" s="112"/>
      <c r="S253" s="112"/>
      <c r="T253" s="112"/>
      <c r="U253" s="112"/>
      <c r="V253" s="113"/>
      <c r="W253" s="112"/>
      <c r="X253" s="112"/>
      <c r="Y253" s="112"/>
      <c r="Z253" s="112"/>
      <c r="AA253" s="112"/>
      <c r="AB253" s="112"/>
      <c r="AC253" s="112"/>
      <c r="AD253" s="112"/>
      <c r="AE253" s="112"/>
      <c r="AF253" s="112"/>
    </row>
    <row r="254" spans="3:32" s="3" customFormat="1" ht="18.75" customHeight="1" x14ac:dyDescent="0.2">
      <c r="C254" s="114" t="s">
        <v>130</v>
      </c>
      <c r="D254" s="8"/>
      <c r="E254" s="18"/>
      <c r="F254" s="18"/>
      <c r="G254" s="20"/>
      <c r="H254" s="20"/>
      <c r="I254" s="20"/>
      <c r="J254" s="20"/>
      <c r="K254" s="23"/>
      <c r="L254" s="23">
        <f t="shared" ref="L254:M254" si="104">MIN(L247:L249)</f>
        <v>1750.0000000000002</v>
      </c>
      <c r="M254" s="23">
        <f t="shared" si="104"/>
        <v>1619.9999999999995</v>
      </c>
      <c r="N254" s="23">
        <f>MIN(N247:N249)</f>
        <v>1620.0000000000005</v>
      </c>
      <c r="O254" s="23">
        <f>MIN(O247:O249)</f>
        <v>1620.0000000000005</v>
      </c>
      <c r="P254" s="23">
        <f>MIN(P247:P249)</f>
        <v>1619.9999999999995</v>
      </c>
      <c r="Q254" s="93">
        <f t="shared" ref="Q254:AF254" si="105">MIN(Q247:Q249)</f>
        <v>1619.9999999999995</v>
      </c>
      <c r="R254" s="23">
        <f t="shared" si="105"/>
        <v>5680</v>
      </c>
      <c r="S254" s="23">
        <f t="shared" si="105"/>
        <v>5680</v>
      </c>
      <c r="T254" s="23">
        <f t="shared" si="105"/>
        <v>5680.0000000000009</v>
      </c>
      <c r="U254" s="23">
        <f t="shared" si="105"/>
        <v>5679.9999999999982</v>
      </c>
      <c r="V254" s="93">
        <f t="shared" si="105"/>
        <v>5680.0000000000009</v>
      </c>
      <c r="W254" s="23">
        <f t="shared" si="105"/>
        <v>2080.0000000000009</v>
      </c>
      <c r="X254" s="23">
        <f t="shared" si="105"/>
        <v>2080.0000000000009</v>
      </c>
      <c r="Y254" s="23">
        <f t="shared" si="105"/>
        <v>2079.9999999999955</v>
      </c>
      <c r="Z254" s="23">
        <f t="shared" si="105"/>
        <v>2080.0000000000009</v>
      </c>
      <c r="AA254" s="93">
        <f t="shared" si="105"/>
        <v>2080.0000000000009</v>
      </c>
      <c r="AB254" s="23">
        <f t="shared" si="105"/>
        <v>2160.0000000000023</v>
      </c>
      <c r="AC254" s="23">
        <f t="shared" si="105"/>
        <v>2159.9999999999964</v>
      </c>
      <c r="AD254" s="23">
        <f t="shared" si="105"/>
        <v>2160.0000000000023</v>
      </c>
      <c r="AE254" s="23">
        <f t="shared" si="105"/>
        <v>2159.9999999999964</v>
      </c>
      <c r="AF254" s="93">
        <f t="shared" si="105"/>
        <v>2160.0000000000023</v>
      </c>
    </row>
    <row r="255" spans="3:32" s="3" customFormat="1" ht="18.75" customHeight="1" x14ac:dyDescent="0.2">
      <c r="C255" s="114" t="s">
        <v>123</v>
      </c>
      <c r="D255" s="8"/>
      <c r="E255" s="18"/>
      <c r="F255" s="18"/>
      <c r="G255" s="20"/>
      <c r="H255" s="20"/>
      <c r="I255" s="20"/>
      <c r="J255" s="20"/>
      <c r="K255" s="23"/>
      <c r="L255" s="23">
        <f t="shared" ref="L255:M255" si="106">MIN(L247:L249)</f>
        <v>1750.0000000000002</v>
      </c>
      <c r="M255" s="23">
        <f t="shared" si="106"/>
        <v>1619.9999999999995</v>
      </c>
      <c r="N255" s="23">
        <f>MIN(N247:N249)</f>
        <v>1620.0000000000005</v>
      </c>
      <c r="O255" s="23">
        <f>MIN(O247:O249)</f>
        <v>1620.0000000000005</v>
      </c>
      <c r="P255" s="23">
        <f>MIN(P247:P249)</f>
        <v>1619.9999999999995</v>
      </c>
      <c r="Q255" s="93">
        <f t="shared" ref="Q255:AF255" si="107">MIN(Q247:Q249)</f>
        <v>1619.9999999999995</v>
      </c>
      <c r="R255" s="23">
        <f t="shared" si="107"/>
        <v>5680</v>
      </c>
      <c r="S255" s="23">
        <f t="shared" si="107"/>
        <v>5680</v>
      </c>
      <c r="T255" s="23">
        <f t="shared" si="107"/>
        <v>5680.0000000000009</v>
      </c>
      <c r="U255" s="23">
        <f t="shared" si="107"/>
        <v>5679.9999999999982</v>
      </c>
      <c r="V255" s="93">
        <f t="shared" si="107"/>
        <v>5680.0000000000009</v>
      </c>
      <c r="W255" s="23">
        <f t="shared" si="107"/>
        <v>2080.0000000000009</v>
      </c>
      <c r="X255" s="23">
        <f t="shared" si="107"/>
        <v>2080.0000000000009</v>
      </c>
      <c r="Y255" s="23">
        <f t="shared" si="107"/>
        <v>2079.9999999999955</v>
      </c>
      <c r="Z255" s="23">
        <f t="shared" si="107"/>
        <v>2080.0000000000009</v>
      </c>
      <c r="AA255" s="93">
        <f t="shared" si="107"/>
        <v>2080.0000000000009</v>
      </c>
      <c r="AB255" s="23">
        <f t="shared" si="107"/>
        <v>2160.0000000000023</v>
      </c>
      <c r="AC255" s="23">
        <f t="shared" si="107"/>
        <v>2159.9999999999964</v>
      </c>
      <c r="AD255" s="23">
        <f t="shared" si="107"/>
        <v>2160.0000000000023</v>
      </c>
      <c r="AE255" s="23">
        <f t="shared" si="107"/>
        <v>2159.9999999999964</v>
      </c>
      <c r="AF255" s="93">
        <f t="shared" si="107"/>
        <v>2160.0000000000023</v>
      </c>
    </row>
    <row r="256" spans="3:32" s="3" customFormat="1" ht="18.75" customHeight="1" x14ac:dyDescent="0.2">
      <c r="C256" s="114" t="s">
        <v>124</v>
      </c>
      <c r="D256" s="8"/>
      <c r="E256" s="18"/>
      <c r="F256" s="18"/>
      <c r="G256" s="20"/>
      <c r="H256" s="20"/>
      <c r="I256" s="20"/>
      <c r="J256" s="20"/>
      <c r="K256" s="23"/>
      <c r="L256" s="23">
        <v>0</v>
      </c>
      <c r="M256" s="23">
        <v>0</v>
      </c>
      <c r="N256" s="23">
        <v>0</v>
      </c>
      <c r="O256" s="23">
        <v>0</v>
      </c>
      <c r="P256" s="23">
        <v>0</v>
      </c>
      <c r="Q256" s="93">
        <v>0</v>
      </c>
      <c r="R256" s="23">
        <v>0</v>
      </c>
      <c r="S256" s="23">
        <v>0</v>
      </c>
      <c r="T256" s="23">
        <v>0</v>
      </c>
      <c r="U256" s="23">
        <v>0</v>
      </c>
      <c r="V256" s="93">
        <v>0</v>
      </c>
      <c r="W256" s="23">
        <v>0</v>
      </c>
      <c r="X256" s="23">
        <v>0</v>
      </c>
      <c r="Y256" s="23">
        <v>0</v>
      </c>
      <c r="Z256" s="23">
        <v>0</v>
      </c>
      <c r="AA256" s="93">
        <v>0</v>
      </c>
      <c r="AB256" s="23">
        <v>0</v>
      </c>
      <c r="AC256" s="23">
        <v>0</v>
      </c>
      <c r="AD256" s="23">
        <v>0</v>
      </c>
      <c r="AE256" s="23">
        <v>0</v>
      </c>
      <c r="AF256" s="93">
        <v>0</v>
      </c>
    </row>
    <row r="257" spans="3:32" s="3" customFormat="1" ht="18.75" customHeight="1" x14ac:dyDescent="0.2">
      <c r="C257" s="114" t="s">
        <v>125</v>
      </c>
      <c r="D257" s="8"/>
      <c r="E257" s="18"/>
      <c r="F257" s="18"/>
      <c r="G257" s="20"/>
      <c r="H257" s="20"/>
      <c r="I257" s="20"/>
      <c r="J257" s="20"/>
      <c r="K257" s="23"/>
      <c r="L257" s="23">
        <f>L249-L248</f>
        <v>1166.6666666666667</v>
      </c>
      <c r="M257" s="23">
        <f t="shared" ref="M257:AF257" si="108">M249-M248</f>
        <v>1079.9999999999995</v>
      </c>
      <c r="N257" s="23">
        <f t="shared" si="108"/>
        <v>1080.0000000000005</v>
      </c>
      <c r="O257" s="23">
        <f t="shared" si="108"/>
        <v>1080.0000000000005</v>
      </c>
      <c r="P257" s="23">
        <f t="shared" si="108"/>
        <v>1079.9999999999995</v>
      </c>
      <c r="Q257" s="93">
        <f t="shared" si="108"/>
        <v>1079.9999999999995</v>
      </c>
      <c r="R257" s="23">
        <f t="shared" si="108"/>
        <v>2840</v>
      </c>
      <c r="S257" s="23">
        <f t="shared" si="108"/>
        <v>2840</v>
      </c>
      <c r="T257" s="23">
        <f t="shared" si="108"/>
        <v>2840.0000000000009</v>
      </c>
      <c r="U257" s="23">
        <f t="shared" si="108"/>
        <v>2840</v>
      </c>
      <c r="V257" s="93">
        <f t="shared" si="108"/>
        <v>2840.0000000000009</v>
      </c>
      <c r="W257" s="23">
        <f t="shared" si="108"/>
        <v>1040.0000000000009</v>
      </c>
      <c r="X257" s="23">
        <f t="shared" si="108"/>
        <v>1040.0000000000009</v>
      </c>
      <c r="Y257" s="23">
        <f t="shared" si="108"/>
        <v>1039.9999999999977</v>
      </c>
      <c r="Z257" s="23">
        <f t="shared" si="108"/>
        <v>1040.0000000000009</v>
      </c>
      <c r="AA257" s="93">
        <f t="shared" si="108"/>
        <v>1040.0000000000009</v>
      </c>
      <c r="AB257" s="23">
        <f t="shared" si="108"/>
        <v>1080.0000000000014</v>
      </c>
      <c r="AC257" s="23">
        <f t="shared" si="108"/>
        <v>1079.9999999999982</v>
      </c>
      <c r="AD257" s="23">
        <f t="shared" si="108"/>
        <v>1080.0000000000014</v>
      </c>
      <c r="AE257" s="23">
        <f t="shared" si="108"/>
        <v>1079.9999999999982</v>
      </c>
      <c r="AF257" s="93">
        <f t="shared" si="108"/>
        <v>1080.0000000000014</v>
      </c>
    </row>
    <row r="258" spans="3:32" s="3" customFormat="1" ht="18.75" customHeight="1" x14ac:dyDescent="0.2">
      <c r="C258" s="116" t="s">
        <v>126</v>
      </c>
      <c r="D258" s="62"/>
      <c r="E258" s="60"/>
      <c r="F258" s="60"/>
      <c r="G258" s="81"/>
      <c r="H258" s="81"/>
      <c r="I258" s="81"/>
      <c r="J258" s="81"/>
      <c r="K258" s="44"/>
      <c r="L258" s="44">
        <f t="shared" ref="L258:M258" si="109">MAX(L247:L249)</f>
        <v>2916.666666666667</v>
      </c>
      <c r="M258" s="44">
        <f t="shared" si="109"/>
        <v>2699.9999999999991</v>
      </c>
      <c r="N258" s="44">
        <f>MAX(N247:N249)</f>
        <v>2700.0000000000009</v>
      </c>
      <c r="O258" s="44">
        <f t="shared" ref="O258:AF258" si="110">MAX(O247:O249)</f>
        <v>2700.0000000000009</v>
      </c>
      <c r="P258" s="44">
        <f t="shared" si="110"/>
        <v>2699.9999999999991</v>
      </c>
      <c r="Q258" s="94">
        <f t="shared" si="110"/>
        <v>2699.9999999999991</v>
      </c>
      <c r="R258" s="44">
        <f t="shared" si="110"/>
        <v>8520</v>
      </c>
      <c r="S258" s="44">
        <f t="shared" si="110"/>
        <v>8520</v>
      </c>
      <c r="T258" s="44">
        <f t="shared" si="110"/>
        <v>8520.0000000000018</v>
      </c>
      <c r="U258" s="44">
        <f t="shared" si="110"/>
        <v>8519.9999999999982</v>
      </c>
      <c r="V258" s="94">
        <f t="shared" si="110"/>
        <v>8520.0000000000018</v>
      </c>
      <c r="W258" s="44">
        <f t="shared" si="110"/>
        <v>3120.0000000000018</v>
      </c>
      <c r="X258" s="44">
        <f t="shared" si="110"/>
        <v>3120.0000000000018</v>
      </c>
      <c r="Y258" s="44">
        <f t="shared" si="110"/>
        <v>3119.9999999999932</v>
      </c>
      <c r="Z258" s="44">
        <f t="shared" si="110"/>
        <v>3120.0000000000018</v>
      </c>
      <c r="AA258" s="94">
        <f t="shared" si="110"/>
        <v>3120.0000000000018</v>
      </c>
      <c r="AB258" s="44">
        <f t="shared" si="110"/>
        <v>3240.0000000000036</v>
      </c>
      <c r="AC258" s="44">
        <f t="shared" si="110"/>
        <v>3239.9999999999945</v>
      </c>
      <c r="AD258" s="44">
        <f t="shared" si="110"/>
        <v>3240.0000000000036</v>
      </c>
      <c r="AE258" s="44">
        <f t="shared" si="110"/>
        <v>3239.9999999999945</v>
      </c>
      <c r="AF258" s="94">
        <f t="shared" si="110"/>
        <v>3240.0000000000036</v>
      </c>
    </row>
    <row r="259" spans="3:32" s="3" customFormat="1" x14ac:dyDescent="0.2">
      <c r="C259" s="32"/>
      <c r="D259" s="32"/>
      <c r="E259" s="32"/>
      <c r="F259" s="32"/>
      <c r="G259" s="35"/>
      <c r="H259" s="35"/>
      <c r="I259" s="35"/>
      <c r="J259" s="35"/>
      <c r="K259" s="35"/>
      <c r="L259" s="36"/>
      <c r="M259" s="35"/>
      <c r="N259" s="35"/>
      <c r="O259" s="35"/>
      <c r="P259" s="35"/>
      <c r="Q259" s="35"/>
      <c r="R259" s="35"/>
      <c r="S259" s="35"/>
      <c r="T259" s="35"/>
      <c r="U259" s="35"/>
      <c r="V259" s="35"/>
      <c r="W259" s="35"/>
      <c r="X259" s="35"/>
    </row>
    <row r="260" spans="3:32" s="3" customFormat="1" x14ac:dyDescent="0.2">
      <c r="C260" s="32"/>
      <c r="D260" s="32"/>
      <c r="E260" s="32"/>
      <c r="F260" s="32"/>
      <c r="G260" s="35"/>
      <c r="H260" s="35"/>
      <c r="I260" s="35"/>
      <c r="J260" s="35"/>
      <c r="K260" s="35"/>
      <c r="L260" s="36"/>
      <c r="M260" s="35"/>
      <c r="N260" s="35"/>
      <c r="O260" s="35"/>
      <c r="P260" s="35"/>
      <c r="Q260" s="35"/>
      <c r="R260" s="35"/>
      <c r="S260" s="35"/>
      <c r="T260" s="35"/>
      <c r="U260" s="35"/>
      <c r="V260" s="35"/>
      <c r="W260" s="35"/>
      <c r="X260" s="35"/>
    </row>
    <row r="261" spans="3:32" s="3" customFormat="1" x14ac:dyDescent="0.2">
      <c r="C261" s="32"/>
      <c r="D261" s="32"/>
      <c r="E261" s="32"/>
      <c r="F261" s="32"/>
      <c r="G261" s="35"/>
      <c r="H261" s="35"/>
      <c r="I261" s="35"/>
      <c r="J261" s="35"/>
      <c r="K261" s="35"/>
      <c r="L261" s="36"/>
      <c r="M261" s="35"/>
      <c r="N261" s="35"/>
      <c r="O261" s="35"/>
      <c r="P261" s="35"/>
      <c r="Q261" s="35"/>
      <c r="R261" s="35"/>
      <c r="S261" s="35"/>
      <c r="T261" s="35"/>
      <c r="U261" s="35"/>
      <c r="V261" s="35"/>
      <c r="W261" s="35"/>
      <c r="X261" s="35"/>
    </row>
    <row r="262" spans="3:32" s="3" customFormat="1" x14ac:dyDescent="0.2">
      <c r="C262" s="32"/>
      <c r="D262" s="32"/>
      <c r="E262" s="32"/>
      <c r="F262" s="32"/>
      <c r="G262" s="35"/>
      <c r="H262" s="35"/>
      <c r="I262" s="35"/>
      <c r="J262" s="35"/>
      <c r="K262" s="35"/>
      <c r="L262" s="36"/>
      <c r="M262" s="35"/>
      <c r="N262" s="35"/>
      <c r="O262" s="35"/>
      <c r="P262" s="35"/>
      <c r="Q262" s="35"/>
      <c r="R262" s="35"/>
      <c r="S262" s="35"/>
      <c r="T262" s="35"/>
      <c r="U262" s="35"/>
      <c r="V262" s="35"/>
      <c r="W262" s="35"/>
      <c r="X262" s="35"/>
    </row>
    <row r="263" spans="3:32" s="3" customFormat="1" x14ac:dyDescent="0.2">
      <c r="C263" s="32"/>
      <c r="D263" s="32"/>
      <c r="E263" s="32"/>
      <c r="F263" s="32"/>
      <c r="G263" s="35"/>
      <c r="H263" s="35"/>
      <c r="I263" s="35"/>
      <c r="J263" s="35"/>
      <c r="K263" s="35"/>
      <c r="L263" s="36"/>
      <c r="M263" s="35"/>
      <c r="N263" s="35"/>
      <c r="O263" s="35"/>
      <c r="P263" s="35"/>
      <c r="Q263" s="35"/>
      <c r="R263" s="35"/>
      <c r="S263" s="35"/>
      <c r="T263" s="35"/>
      <c r="U263" s="35"/>
      <c r="V263" s="35"/>
      <c r="W263" s="35"/>
      <c r="X263" s="35"/>
    </row>
    <row r="264" spans="3:32" s="3" customFormat="1" x14ac:dyDescent="0.2">
      <c r="C264" s="32"/>
      <c r="D264" s="32"/>
      <c r="E264" s="32"/>
      <c r="F264" s="32"/>
      <c r="G264" s="35"/>
      <c r="H264" s="35"/>
      <c r="I264" s="35"/>
      <c r="J264" s="35"/>
      <c r="K264" s="35"/>
      <c r="L264" s="36"/>
      <c r="M264" s="35"/>
      <c r="N264" s="35"/>
      <c r="O264" s="35"/>
      <c r="P264" s="35"/>
      <c r="Q264" s="35"/>
      <c r="R264" s="35"/>
      <c r="S264" s="35"/>
      <c r="T264" s="35"/>
      <c r="U264" s="35"/>
      <c r="V264" s="35"/>
      <c r="W264" s="35"/>
      <c r="X264" s="35"/>
    </row>
    <row r="265" spans="3:32" s="3" customFormat="1" x14ac:dyDescent="0.2">
      <c r="C265" s="32"/>
      <c r="D265" s="32"/>
      <c r="E265" s="32"/>
      <c r="F265" s="32"/>
      <c r="G265" s="35"/>
      <c r="H265" s="35"/>
      <c r="I265" s="35"/>
      <c r="J265" s="35"/>
      <c r="K265" s="35"/>
      <c r="L265" s="36"/>
      <c r="M265" s="35"/>
      <c r="N265" s="35"/>
      <c r="O265" s="35"/>
      <c r="P265" s="35"/>
      <c r="Q265" s="35"/>
      <c r="R265" s="35"/>
      <c r="S265" s="35"/>
      <c r="T265" s="35"/>
      <c r="U265" s="35"/>
      <c r="V265" s="35"/>
      <c r="W265" s="35"/>
      <c r="X265" s="35"/>
    </row>
    <row r="266" spans="3:32" s="3" customFormat="1" x14ac:dyDescent="0.2">
      <c r="C266" s="32"/>
      <c r="D266" s="32"/>
      <c r="E266" s="32"/>
      <c r="F266" s="32"/>
      <c r="G266" s="35"/>
      <c r="H266" s="35"/>
      <c r="I266" s="35"/>
      <c r="J266" s="35"/>
      <c r="K266" s="35"/>
      <c r="L266" s="36"/>
      <c r="M266" s="35"/>
      <c r="N266" s="35"/>
      <c r="O266" s="35"/>
      <c r="P266" s="35"/>
      <c r="Q266" s="35"/>
      <c r="R266" s="35"/>
      <c r="S266" s="35"/>
      <c r="T266" s="35"/>
      <c r="U266" s="35"/>
      <c r="V266" s="35"/>
      <c r="W266" s="35"/>
      <c r="X266" s="35"/>
    </row>
    <row r="267" spans="3:32" s="3" customFormat="1" x14ac:dyDescent="0.2">
      <c r="C267" s="32"/>
      <c r="D267" s="32"/>
      <c r="E267" s="32"/>
      <c r="F267" s="32"/>
      <c r="G267" s="35"/>
      <c r="H267" s="35"/>
      <c r="I267" s="35"/>
      <c r="J267" s="35"/>
      <c r="K267" s="35"/>
      <c r="L267" s="36"/>
      <c r="M267" s="35"/>
      <c r="N267" s="35"/>
      <c r="O267" s="35"/>
      <c r="P267" s="35"/>
      <c r="Q267" s="35"/>
      <c r="R267" s="35"/>
      <c r="S267" s="35"/>
      <c r="T267" s="35"/>
      <c r="U267" s="35"/>
      <c r="V267" s="35"/>
      <c r="W267" s="35"/>
      <c r="X267" s="35"/>
    </row>
    <row r="268" spans="3:32" s="3" customFormat="1" x14ac:dyDescent="0.2">
      <c r="C268" s="32"/>
      <c r="D268" s="32"/>
      <c r="E268" s="32"/>
      <c r="F268" s="32"/>
      <c r="G268" s="35"/>
      <c r="H268" s="35"/>
      <c r="I268" s="35"/>
      <c r="J268" s="35"/>
      <c r="K268" s="35"/>
      <c r="L268" s="36"/>
      <c r="M268" s="35"/>
      <c r="N268" s="35"/>
      <c r="O268" s="35"/>
      <c r="P268" s="35"/>
      <c r="Q268" s="35"/>
      <c r="R268" s="35"/>
      <c r="S268" s="35"/>
      <c r="T268" s="35"/>
      <c r="U268" s="35"/>
      <c r="V268" s="35"/>
      <c r="W268" s="35"/>
      <c r="X268" s="35"/>
    </row>
    <row r="269" spans="3:32" s="3" customFormat="1" x14ac:dyDescent="0.2">
      <c r="C269" s="32"/>
      <c r="D269" s="32"/>
      <c r="E269" s="32"/>
      <c r="F269" s="32"/>
      <c r="G269" s="35"/>
      <c r="H269" s="35"/>
      <c r="I269" s="35"/>
      <c r="J269" s="35"/>
      <c r="K269" s="35"/>
      <c r="L269" s="36"/>
      <c r="M269" s="35"/>
      <c r="N269" s="35"/>
      <c r="O269" s="35"/>
      <c r="P269" s="35"/>
      <c r="Q269" s="35"/>
      <c r="R269" s="35"/>
      <c r="S269" s="35"/>
      <c r="T269" s="35"/>
      <c r="U269" s="35"/>
      <c r="V269" s="35"/>
      <c r="W269" s="35"/>
      <c r="X269" s="35"/>
    </row>
    <row r="270" spans="3:32" s="3" customFormat="1" x14ac:dyDescent="0.2">
      <c r="C270" s="32"/>
      <c r="D270" s="32"/>
      <c r="E270" s="32"/>
      <c r="F270" s="32"/>
      <c r="G270" s="35"/>
      <c r="H270" s="35"/>
      <c r="I270" s="35"/>
      <c r="J270" s="35"/>
      <c r="K270" s="35"/>
      <c r="L270" s="36"/>
      <c r="M270" s="35"/>
      <c r="N270" s="35"/>
      <c r="O270" s="35"/>
      <c r="P270" s="35"/>
      <c r="Q270" s="35"/>
      <c r="R270" s="35"/>
      <c r="S270" s="35"/>
      <c r="T270" s="35"/>
      <c r="U270" s="35"/>
      <c r="V270" s="35"/>
      <c r="W270" s="35"/>
      <c r="X270" s="35"/>
    </row>
    <row r="271" spans="3:32" s="3" customFormat="1" x14ac:dyDescent="0.2">
      <c r="C271" s="32"/>
      <c r="D271" s="32"/>
      <c r="E271" s="32"/>
      <c r="F271" s="32"/>
      <c r="G271" s="35"/>
      <c r="H271" s="35"/>
      <c r="I271" s="35"/>
      <c r="J271" s="35"/>
      <c r="K271" s="35"/>
      <c r="L271" s="36"/>
      <c r="M271" s="35"/>
      <c r="N271" s="35"/>
      <c r="O271" s="35"/>
      <c r="P271" s="35"/>
      <c r="Q271" s="35"/>
      <c r="R271" s="35"/>
      <c r="S271" s="35"/>
      <c r="T271" s="35"/>
      <c r="U271" s="35"/>
      <c r="V271" s="35"/>
      <c r="W271" s="35"/>
      <c r="X271" s="35"/>
    </row>
    <row r="272" spans="3:32" s="3" customFormat="1" x14ac:dyDescent="0.2">
      <c r="C272" s="32"/>
      <c r="D272" s="32"/>
      <c r="E272" s="32"/>
      <c r="F272" s="32"/>
      <c r="G272" s="35"/>
      <c r="H272" s="35"/>
      <c r="I272" s="35"/>
      <c r="J272" s="35"/>
      <c r="K272" s="35"/>
      <c r="L272" s="36"/>
      <c r="M272" s="35"/>
      <c r="N272" s="35"/>
      <c r="O272" s="35"/>
      <c r="P272" s="35"/>
      <c r="Q272" s="35"/>
      <c r="R272" s="35"/>
      <c r="S272" s="35"/>
      <c r="T272" s="35"/>
      <c r="U272" s="35"/>
      <c r="V272" s="35"/>
      <c r="W272" s="35"/>
      <c r="X272" s="35"/>
    </row>
    <row r="273" spans="3:24" s="3" customFormat="1" x14ac:dyDescent="0.2">
      <c r="C273" s="32"/>
      <c r="D273" s="32"/>
      <c r="E273" s="32"/>
      <c r="F273" s="32"/>
      <c r="G273" s="35"/>
      <c r="H273" s="35"/>
      <c r="I273" s="35"/>
      <c r="J273" s="35"/>
      <c r="K273" s="35"/>
      <c r="L273" s="36"/>
      <c r="M273" s="35"/>
      <c r="N273" s="35"/>
      <c r="O273" s="35"/>
      <c r="P273" s="35"/>
      <c r="Q273" s="35"/>
      <c r="R273" s="35"/>
      <c r="S273" s="35"/>
      <c r="T273" s="35"/>
      <c r="U273" s="35"/>
      <c r="V273" s="35"/>
      <c r="W273" s="35"/>
      <c r="X273" s="35"/>
    </row>
    <row r="274" spans="3:24" s="3" customFormat="1" x14ac:dyDescent="0.2">
      <c r="C274" s="32"/>
      <c r="D274" s="32"/>
      <c r="E274" s="32"/>
      <c r="F274" s="32"/>
      <c r="G274" s="35"/>
      <c r="H274" s="35"/>
      <c r="I274" s="35"/>
      <c r="J274" s="35"/>
      <c r="K274" s="35"/>
      <c r="L274" s="36"/>
      <c r="M274" s="35"/>
      <c r="N274" s="35"/>
      <c r="O274" s="35"/>
      <c r="P274" s="35"/>
      <c r="Q274" s="35"/>
      <c r="R274" s="35"/>
      <c r="S274" s="35"/>
      <c r="T274" s="35"/>
      <c r="U274" s="35"/>
      <c r="V274" s="35"/>
      <c r="W274" s="35"/>
      <c r="X274" s="35"/>
    </row>
    <row r="275" spans="3:24" s="3" customFormat="1" x14ac:dyDescent="0.2">
      <c r="C275" s="32"/>
      <c r="D275" s="32"/>
      <c r="E275" s="32"/>
      <c r="F275" s="32"/>
      <c r="G275" s="35"/>
      <c r="H275" s="35"/>
      <c r="I275" s="35"/>
      <c r="J275" s="35"/>
      <c r="K275" s="35"/>
      <c r="L275" s="36"/>
      <c r="M275" s="35"/>
      <c r="N275" s="35"/>
      <c r="O275" s="35"/>
      <c r="P275" s="35"/>
      <c r="Q275" s="35"/>
      <c r="R275" s="35"/>
      <c r="S275" s="35"/>
      <c r="T275" s="35"/>
      <c r="U275" s="35"/>
      <c r="V275" s="35"/>
      <c r="W275" s="35"/>
      <c r="X275" s="35"/>
    </row>
    <row r="276" spans="3:24" s="3" customFormat="1" x14ac:dyDescent="0.2">
      <c r="C276" s="32"/>
      <c r="D276" s="32"/>
      <c r="E276" s="32"/>
      <c r="F276" s="32"/>
      <c r="G276" s="35"/>
      <c r="H276" s="35"/>
      <c r="I276" s="35"/>
      <c r="J276" s="35"/>
      <c r="K276" s="35"/>
      <c r="L276" s="36"/>
      <c r="M276" s="35"/>
      <c r="N276" s="35"/>
      <c r="O276" s="35"/>
      <c r="P276" s="35"/>
      <c r="Q276" s="35"/>
      <c r="R276" s="35"/>
      <c r="S276" s="35"/>
      <c r="T276" s="35"/>
      <c r="U276" s="35"/>
      <c r="V276" s="35"/>
      <c r="W276" s="35"/>
      <c r="X276" s="35"/>
    </row>
    <row r="277" spans="3:24" s="3" customFormat="1" x14ac:dyDescent="0.2">
      <c r="C277" s="32"/>
      <c r="D277" s="32"/>
      <c r="E277" s="32"/>
      <c r="F277" s="32"/>
      <c r="G277" s="35"/>
      <c r="H277" s="35"/>
      <c r="I277" s="35"/>
      <c r="J277" s="35"/>
      <c r="K277" s="35"/>
      <c r="L277" s="36"/>
      <c r="M277" s="35"/>
      <c r="N277" s="35"/>
      <c r="O277" s="35"/>
      <c r="P277" s="35"/>
      <c r="Q277" s="35"/>
      <c r="R277" s="35"/>
      <c r="S277" s="35"/>
      <c r="T277" s="35"/>
      <c r="U277" s="35"/>
      <c r="V277" s="35"/>
      <c r="W277" s="35"/>
      <c r="X277" s="35"/>
    </row>
    <row r="278" spans="3:24" s="3" customFormat="1" x14ac:dyDescent="0.2">
      <c r="C278" s="32"/>
      <c r="D278" s="32"/>
      <c r="E278" s="32"/>
      <c r="F278" s="32"/>
      <c r="G278" s="35"/>
      <c r="H278" s="35"/>
      <c r="I278" s="35"/>
      <c r="J278" s="35"/>
      <c r="K278" s="35"/>
      <c r="L278" s="36"/>
      <c r="M278" s="35"/>
      <c r="N278" s="35"/>
      <c r="O278" s="35"/>
      <c r="P278" s="35"/>
      <c r="Q278" s="35"/>
      <c r="R278" s="35"/>
      <c r="S278" s="35"/>
      <c r="T278" s="35"/>
      <c r="U278" s="35"/>
      <c r="V278" s="35"/>
      <c r="W278" s="35"/>
      <c r="X278" s="35"/>
    </row>
    <row r="279" spans="3:24" s="3" customFormat="1" x14ac:dyDescent="0.2">
      <c r="C279" s="32"/>
      <c r="D279" s="32"/>
      <c r="E279" s="32"/>
      <c r="F279" s="32"/>
      <c r="G279" s="35"/>
      <c r="H279" s="35"/>
      <c r="I279" s="35"/>
      <c r="J279" s="35"/>
      <c r="K279" s="35"/>
      <c r="L279" s="36"/>
      <c r="M279" s="35"/>
      <c r="N279" s="35"/>
      <c r="O279" s="35"/>
      <c r="P279" s="35"/>
      <c r="Q279" s="35"/>
      <c r="R279" s="35"/>
      <c r="S279" s="35"/>
      <c r="T279" s="35"/>
      <c r="U279" s="35"/>
      <c r="V279" s="35"/>
      <c r="W279" s="35"/>
      <c r="X279" s="35"/>
    </row>
    <row r="280" spans="3:24" s="3" customFormat="1" x14ac:dyDescent="0.2">
      <c r="C280" s="32"/>
      <c r="D280" s="32"/>
      <c r="E280" s="32"/>
      <c r="G280" s="35"/>
      <c r="H280" s="35"/>
      <c r="I280" s="35"/>
      <c r="J280" s="35"/>
      <c r="K280" s="35"/>
      <c r="L280" s="36"/>
      <c r="M280" s="35"/>
      <c r="N280" s="35"/>
      <c r="O280" s="35"/>
      <c r="P280" s="35"/>
      <c r="Q280" s="35"/>
      <c r="R280" s="35"/>
      <c r="S280" s="35"/>
      <c r="T280" s="35"/>
      <c r="U280" s="35"/>
      <c r="V280" s="35"/>
      <c r="W280" s="35"/>
      <c r="X280" s="35"/>
    </row>
    <row r="281" spans="3:24" s="3" customFormat="1" ht="20.25" x14ac:dyDescent="0.3">
      <c r="C281" s="5" t="s">
        <v>388</v>
      </c>
      <c r="D281" s="32"/>
      <c r="E281" s="32"/>
      <c r="G281" s="35"/>
      <c r="H281" s="35"/>
      <c r="I281" s="35"/>
      <c r="J281" s="35"/>
      <c r="K281" s="35"/>
      <c r="L281" s="36"/>
      <c r="M281" s="35"/>
      <c r="N281" s="35"/>
      <c r="O281" s="35"/>
      <c r="P281" s="35"/>
      <c r="Q281" s="35"/>
      <c r="R281" s="35"/>
      <c r="S281" s="35"/>
      <c r="T281" s="35"/>
      <c r="U281" s="35"/>
      <c r="V281" s="35"/>
      <c r="W281" s="35"/>
      <c r="X281" s="35"/>
    </row>
    <row r="282" spans="3:24" s="3" customFormat="1" x14ac:dyDescent="0.2">
      <c r="C282" s="32"/>
      <c r="D282" s="32"/>
      <c r="E282" s="32"/>
      <c r="G282" s="35"/>
      <c r="H282" s="35"/>
      <c r="I282" s="35"/>
      <c r="J282" s="35"/>
      <c r="K282" s="35"/>
      <c r="L282" s="36"/>
      <c r="M282" s="35"/>
      <c r="N282" s="35"/>
      <c r="O282" s="35"/>
      <c r="P282" s="35"/>
      <c r="Q282" s="35"/>
      <c r="R282" s="35"/>
      <c r="S282" s="35"/>
      <c r="T282" s="35"/>
      <c r="U282" s="35"/>
      <c r="V282" s="35"/>
      <c r="W282" s="35"/>
      <c r="X282" s="35"/>
    </row>
    <row r="283" spans="3:24" s="3" customFormat="1" ht="18" x14ac:dyDescent="0.25">
      <c r="C283" s="21" t="s">
        <v>521</v>
      </c>
      <c r="D283" s="32"/>
      <c r="E283" s="32"/>
      <c r="G283" s="35"/>
      <c r="H283" s="35"/>
      <c r="I283" s="35"/>
      <c r="J283" s="35"/>
      <c r="K283" s="35"/>
      <c r="L283" s="36"/>
      <c r="M283" s="35"/>
      <c r="N283" s="35"/>
      <c r="O283" s="35"/>
      <c r="P283" s="35"/>
      <c r="Q283" s="35"/>
      <c r="R283" s="35"/>
      <c r="S283" s="35"/>
      <c r="T283" s="35"/>
      <c r="U283" s="35"/>
      <c r="V283" s="35"/>
      <c r="W283" s="35"/>
      <c r="X283" s="35"/>
    </row>
    <row r="284" spans="3:24" s="3" customFormat="1" x14ac:dyDescent="0.2">
      <c r="C284" s="32"/>
      <c r="D284" s="32"/>
      <c r="E284" s="32"/>
      <c r="G284" s="35"/>
      <c r="H284" s="35"/>
      <c r="I284" s="35"/>
      <c r="J284" s="35"/>
      <c r="K284" s="35"/>
      <c r="L284" s="36"/>
      <c r="M284" s="35"/>
      <c r="N284" s="35"/>
      <c r="O284" s="35"/>
      <c r="P284" s="35"/>
      <c r="Q284" s="35"/>
      <c r="R284" s="35"/>
      <c r="S284" s="35"/>
      <c r="T284" s="35"/>
      <c r="U284" s="35"/>
      <c r="V284" s="35"/>
      <c r="W284" s="35"/>
      <c r="X284" s="35"/>
    </row>
    <row r="285" spans="3:24" s="3" customFormat="1" ht="15.75" x14ac:dyDescent="0.25">
      <c r="C285" s="196" t="s">
        <v>438</v>
      </c>
      <c r="D285" s="32"/>
      <c r="E285" s="32"/>
      <c r="G285" s="35"/>
      <c r="H285" s="35"/>
      <c r="I285" s="35"/>
      <c r="J285" s="35"/>
      <c r="K285" s="35"/>
      <c r="L285" s="36"/>
      <c r="M285" s="35"/>
      <c r="N285" s="35"/>
      <c r="O285" s="35"/>
      <c r="P285" s="35"/>
      <c r="Q285" s="35"/>
      <c r="R285" s="35"/>
      <c r="S285" s="35"/>
      <c r="T285" s="35"/>
      <c r="U285" s="35"/>
      <c r="V285" s="35"/>
      <c r="W285" s="35"/>
      <c r="X285" s="35"/>
    </row>
    <row r="286" spans="3:24" s="3" customFormat="1" x14ac:dyDescent="0.2">
      <c r="C286" s="32"/>
      <c r="D286" s="32"/>
      <c r="E286" s="32"/>
      <c r="G286" s="35"/>
      <c r="H286" s="35"/>
      <c r="I286" s="35"/>
      <c r="J286" s="35"/>
      <c r="K286" s="35"/>
      <c r="L286" s="36"/>
      <c r="M286" s="35"/>
      <c r="N286" s="35"/>
      <c r="O286" s="35"/>
      <c r="P286" s="35"/>
      <c r="Q286" s="35"/>
      <c r="R286" s="35"/>
      <c r="S286" s="35"/>
      <c r="T286" s="35"/>
      <c r="U286" s="35"/>
      <c r="V286" s="35"/>
      <c r="W286" s="35"/>
      <c r="X286" s="35"/>
    </row>
    <row r="287" spans="3:24" s="3" customFormat="1" x14ac:dyDescent="0.2">
      <c r="C287" s="54" t="s">
        <v>422</v>
      </c>
      <c r="D287" s="32"/>
      <c r="E287" s="32"/>
      <c r="G287" s="35"/>
      <c r="H287" s="35"/>
      <c r="I287" s="35"/>
      <c r="J287" s="35"/>
      <c r="K287" s="35"/>
      <c r="L287" s="36"/>
      <c r="M287" s="35"/>
      <c r="N287" s="35"/>
      <c r="O287" s="35"/>
      <c r="P287" s="35"/>
      <c r="Q287" s="35"/>
      <c r="R287" s="35"/>
      <c r="S287" s="35"/>
      <c r="T287" s="35"/>
      <c r="U287" s="35"/>
      <c r="V287" s="35"/>
      <c r="W287" s="35"/>
      <c r="X287" s="35"/>
    </row>
    <row r="288" spans="3:24" s="3" customFormat="1" x14ac:dyDescent="0.2">
      <c r="C288" s="194" t="s">
        <v>423</v>
      </c>
      <c r="D288" s="32"/>
      <c r="E288" s="32"/>
      <c r="G288" s="35"/>
      <c r="H288" s="35"/>
      <c r="I288" s="35"/>
      <c r="J288" s="35"/>
      <c r="K288" s="35"/>
      <c r="L288" s="36"/>
      <c r="M288" s="35"/>
      <c r="N288" s="35"/>
      <c r="O288" s="35"/>
      <c r="P288" s="35"/>
      <c r="Q288" s="35"/>
      <c r="R288" s="35"/>
      <c r="S288" s="35"/>
      <c r="T288" s="35"/>
      <c r="U288" s="35"/>
      <c r="V288" s="35"/>
      <c r="W288" s="35"/>
      <c r="X288" s="35"/>
    </row>
    <row r="289" spans="3:32" s="3" customFormat="1" x14ac:dyDescent="0.2">
      <c r="C289" s="194" t="s">
        <v>424</v>
      </c>
      <c r="D289" s="32"/>
      <c r="E289" s="32"/>
      <c r="G289" s="35"/>
      <c r="H289" s="35"/>
      <c r="I289" s="35"/>
      <c r="J289" s="35"/>
      <c r="K289" s="35"/>
      <c r="L289" s="36"/>
      <c r="M289" s="35"/>
      <c r="N289" s="35"/>
      <c r="O289" s="35"/>
      <c r="P289" s="35"/>
      <c r="Q289" s="35"/>
      <c r="R289" s="35"/>
      <c r="S289" s="35"/>
      <c r="T289" s="35"/>
      <c r="U289" s="35"/>
      <c r="V289" s="35"/>
      <c r="W289" s="35"/>
      <c r="X289" s="35"/>
    </row>
    <row r="290" spans="3:32" s="3" customFormat="1" x14ac:dyDescent="0.2">
      <c r="C290" s="173" t="s">
        <v>425</v>
      </c>
      <c r="D290" s="32"/>
      <c r="E290" s="32"/>
      <c r="G290" s="35"/>
      <c r="H290" s="35"/>
      <c r="I290" s="35"/>
      <c r="J290" s="35"/>
      <c r="K290" s="35"/>
      <c r="L290" s="36"/>
      <c r="M290" s="35"/>
      <c r="N290" s="35"/>
      <c r="O290" s="35"/>
      <c r="P290" s="35"/>
      <c r="Q290" s="35"/>
      <c r="R290" s="35"/>
      <c r="S290" s="35"/>
      <c r="T290" s="35"/>
      <c r="U290" s="35"/>
      <c r="V290" s="35"/>
      <c r="W290" s="35"/>
      <c r="X290" s="35"/>
    </row>
    <row r="291" spans="3:32" s="3" customFormat="1" x14ac:dyDescent="0.2">
      <c r="C291" s="32"/>
      <c r="D291" s="32"/>
      <c r="E291" s="32"/>
      <c r="F291" s="32"/>
      <c r="G291" s="35"/>
      <c r="H291" s="35"/>
      <c r="I291" s="35"/>
      <c r="J291" s="35"/>
      <c r="K291" s="35"/>
      <c r="L291" s="36"/>
      <c r="M291" s="35"/>
      <c r="N291" s="35"/>
      <c r="O291" s="35"/>
      <c r="P291" s="35"/>
      <c r="Q291" s="35"/>
      <c r="R291" s="35"/>
      <c r="S291" s="35"/>
      <c r="T291" s="35"/>
      <c r="U291" s="35"/>
      <c r="V291" s="35"/>
      <c r="W291" s="35"/>
      <c r="X291" s="35"/>
      <c r="Y291" s="35"/>
      <c r="Z291" s="35"/>
      <c r="AA291" s="35"/>
      <c r="AB291" s="35"/>
      <c r="AC291" s="35"/>
      <c r="AD291" s="35"/>
      <c r="AE291" s="35"/>
      <c r="AF291" s="35"/>
    </row>
    <row r="292" spans="3:32" s="3" customFormat="1" x14ac:dyDescent="0.2">
      <c r="C292" s="54" t="s">
        <v>396</v>
      </c>
      <c r="D292" s="187"/>
    </row>
    <row r="293" spans="3:32" s="3" customFormat="1" x14ac:dyDescent="0.2">
      <c r="C293" s="32"/>
      <c r="D293" s="187"/>
    </row>
    <row r="294" spans="3:32" s="3" customFormat="1" x14ac:dyDescent="0.2">
      <c r="C294" s="54" t="s">
        <v>398</v>
      </c>
      <c r="D294" s="140" t="s">
        <v>427</v>
      </c>
    </row>
    <row r="295" spans="3:32" s="3" customFormat="1" x14ac:dyDescent="0.2">
      <c r="C295" s="54" t="s">
        <v>397</v>
      </c>
      <c r="D295" s="177" t="s">
        <v>428</v>
      </c>
    </row>
    <row r="296" spans="3:32" s="3" customFormat="1" x14ac:dyDescent="0.2">
      <c r="C296" s="54"/>
      <c r="D296" s="140" t="s">
        <v>429</v>
      </c>
    </row>
    <row r="297" spans="3:32" s="3" customFormat="1" x14ac:dyDescent="0.2">
      <c r="C297" s="32"/>
      <c r="D297" s="189"/>
    </row>
    <row r="298" spans="3:32" s="3" customFormat="1" x14ac:dyDescent="0.2">
      <c r="C298" s="177" t="s">
        <v>426</v>
      </c>
      <c r="D298" s="189"/>
    </row>
    <row r="299" spans="3:32" s="3" customFormat="1" x14ac:dyDescent="0.2">
      <c r="C299" s="32"/>
      <c r="D299" s="32"/>
      <c r="E299" s="32"/>
      <c r="F299" s="32"/>
      <c r="G299" s="35"/>
      <c r="H299" s="35"/>
      <c r="I299" s="35"/>
      <c r="J299" s="35"/>
      <c r="K299" s="35"/>
      <c r="L299" s="36"/>
      <c r="M299" s="35"/>
      <c r="N299" s="35"/>
      <c r="O299" s="35"/>
      <c r="P299" s="35"/>
      <c r="Q299" s="35"/>
      <c r="R299" s="35"/>
      <c r="S299" s="35"/>
      <c r="T299" s="35"/>
      <c r="U299" s="35"/>
      <c r="V299" s="35"/>
      <c r="W299" s="35"/>
      <c r="X299" s="35"/>
      <c r="Y299" s="35"/>
      <c r="Z299" s="35"/>
      <c r="AA299" s="35"/>
      <c r="AB299" s="35"/>
      <c r="AC299" s="35"/>
      <c r="AD299" s="35"/>
      <c r="AE299" s="35"/>
      <c r="AF299" s="35"/>
    </row>
    <row r="300" spans="3:32" s="3" customFormat="1" ht="14.25" customHeight="1" x14ac:dyDescent="0.25">
      <c r="C300" s="25" t="s">
        <v>389</v>
      </c>
      <c r="D300" s="8"/>
      <c r="E300" s="18"/>
      <c r="F300" s="18"/>
      <c r="G300" s="91"/>
      <c r="H300" s="91"/>
      <c r="I300" s="91"/>
      <c r="J300" s="91"/>
      <c r="K300" s="74"/>
      <c r="L300" s="74"/>
      <c r="M300" s="74"/>
      <c r="N300" s="74"/>
      <c r="O300" s="74"/>
      <c r="P300" s="104"/>
      <c r="Q300" s="74"/>
      <c r="R300" s="74"/>
      <c r="S300" s="74"/>
      <c r="T300" s="74"/>
      <c r="U300" s="104"/>
      <c r="V300" s="74"/>
      <c r="W300" s="74"/>
      <c r="X300" s="74"/>
      <c r="Y300" s="74"/>
      <c r="Z300" s="104"/>
    </row>
    <row r="301" spans="3:32" s="3" customFormat="1" ht="18" customHeight="1" x14ac:dyDescent="0.2">
      <c r="C301" s="12"/>
      <c r="D301" s="13"/>
      <c r="E301" s="13" t="s">
        <v>1</v>
      </c>
      <c r="F301" s="13" t="s">
        <v>2</v>
      </c>
      <c r="G301" s="11">
        <f>G$1</f>
        <v>2010</v>
      </c>
      <c r="H301" s="11">
        <f t="shared" ref="H301:AF301" si="111">H$1</f>
        <v>2011</v>
      </c>
      <c r="I301" s="11">
        <f t="shared" si="111"/>
        <v>2012</v>
      </c>
      <c r="J301" s="11">
        <f t="shared" si="111"/>
        <v>2013</v>
      </c>
      <c r="K301" s="11">
        <f t="shared" si="111"/>
        <v>2014</v>
      </c>
      <c r="L301" s="11">
        <f t="shared" si="111"/>
        <v>2015</v>
      </c>
      <c r="M301" s="11">
        <f t="shared" si="111"/>
        <v>2016</v>
      </c>
      <c r="N301" s="11">
        <f t="shared" si="111"/>
        <v>2017</v>
      </c>
      <c r="O301" s="11">
        <f t="shared" si="111"/>
        <v>2018</v>
      </c>
      <c r="P301" s="11">
        <f t="shared" si="111"/>
        <v>2019</v>
      </c>
      <c r="Q301" s="11">
        <f t="shared" si="111"/>
        <v>2020</v>
      </c>
      <c r="R301" s="11">
        <f t="shared" si="111"/>
        <v>2021</v>
      </c>
      <c r="S301" s="11">
        <f t="shared" si="111"/>
        <v>2022</v>
      </c>
      <c r="T301" s="11">
        <f t="shared" si="111"/>
        <v>2023</v>
      </c>
      <c r="U301" s="11">
        <f t="shared" si="111"/>
        <v>2024</v>
      </c>
      <c r="V301" s="11">
        <f t="shared" si="111"/>
        <v>2025</v>
      </c>
      <c r="W301" s="11">
        <f t="shared" si="111"/>
        <v>2026</v>
      </c>
      <c r="X301" s="11">
        <f t="shared" si="111"/>
        <v>2027</v>
      </c>
      <c r="Y301" s="11">
        <f t="shared" si="111"/>
        <v>2028</v>
      </c>
      <c r="Z301" s="11">
        <f t="shared" si="111"/>
        <v>2029</v>
      </c>
      <c r="AA301" s="11">
        <f t="shared" si="111"/>
        <v>2030</v>
      </c>
      <c r="AB301" s="11">
        <f t="shared" si="111"/>
        <v>2031</v>
      </c>
      <c r="AC301" s="11">
        <f t="shared" si="111"/>
        <v>2032</v>
      </c>
      <c r="AD301" s="11">
        <f t="shared" si="111"/>
        <v>2033</v>
      </c>
      <c r="AE301" s="11">
        <f t="shared" si="111"/>
        <v>2034</v>
      </c>
      <c r="AF301" s="11">
        <f t="shared" si="111"/>
        <v>2035</v>
      </c>
    </row>
    <row r="302" spans="3:32" s="3" customFormat="1" ht="18" customHeight="1" x14ac:dyDescent="0.2">
      <c r="C302" s="48" t="s">
        <v>391</v>
      </c>
      <c r="D302" s="8"/>
      <c r="E302" s="8"/>
      <c r="F302" s="8"/>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spans="3:32" s="3" customFormat="1" ht="18" customHeight="1" x14ac:dyDescent="0.2">
      <c r="C303" s="98" t="s">
        <v>18</v>
      </c>
      <c r="D303" s="8"/>
      <c r="E303" s="8" t="s">
        <v>232</v>
      </c>
      <c r="F303" s="18" t="s">
        <v>9</v>
      </c>
      <c r="G303" s="49"/>
      <c r="H303" s="49"/>
      <c r="I303" s="49"/>
      <c r="J303" s="49"/>
      <c r="K303" s="182">
        <v>180</v>
      </c>
      <c r="L303" s="182">
        <v>180</v>
      </c>
      <c r="M303" s="182">
        <v>180</v>
      </c>
      <c r="N303" s="182">
        <v>380</v>
      </c>
      <c r="O303" s="182">
        <v>380</v>
      </c>
      <c r="P303" s="182">
        <v>380</v>
      </c>
      <c r="Q303" s="182">
        <v>380</v>
      </c>
      <c r="R303" s="182">
        <v>380</v>
      </c>
      <c r="S303" s="182">
        <v>380</v>
      </c>
      <c r="T303" s="182">
        <v>380</v>
      </c>
      <c r="U303" s="182">
        <v>380</v>
      </c>
      <c r="V303" s="182">
        <v>380</v>
      </c>
      <c r="W303" s="182">
        <v>380</v>
      </c>
      <c r="X303" s="182">
        <v>380</v>
      </c>
      <c r="Y303" s="182">
        <v>380</v>
      </c>
      <c r="Z303" s="182">
        <v>380</v>
      </c>
      <c r="AA303" s="182">
        <v>380</v>
      </c>
      <c r="AB303" s="182">
        <v>380</v>
      </c>
      <c r="AC303" s="182">
        <v>380</v>
      </c>
      <c r="AD303" s="182">
        <v>380</v>
      </c>
      <c r="AE303" s="182">
        <v>380</v>
      </c>
      <c r="AF303" s="182">
        <v>380</v>
      </c>
    </row>
    <row r="304" spans="3:32" s="3" customFormat="1" ht="18" customHeight="1" x14ac:dyDescent="0.2">
      <c r="C304" s="82" t="s">
        <v>19</v>
      </c>
      <c r="D304" s="8"/>
      <c r="E304" s="18" t="s">
        <v>390</v>
      </c>
      <c r="F304" s="18" t="s">
        <v>8</v>
      </c>
      <c r="G304" s="20"/>
      <c r="H304" s="20"/>
      <c r="I304" s="20"/>
      <c r="J304" s="20"/>
      <c r="K304" s="37">
        <v>90</v>
      </c>
      <c r="L304" s="37">
        <v>90</v>
      </c>
      <c r="M304" s="37">
        <v>90</v>
      </c>
      <c r="N304" s="63">
        <v>120</v>
      </c>
      <c r="O304" s="63">
        <v>120</v>
      </c>
      <c r="P304" s="63">
        <v>120</v>
      </c>
      <c r="Q304" s="63">
        <v>120</v>
      </c>
      <c r="R304" s="63">
        <v>120</v>
      </c>
      <c r="S304" s="63">
        <v>120</v>
      </c>
      <c r="T304" s="63">
        <v>120</v>
      </c>
      <c r="U304" s="63">
        <v>120</v>
      </c>
      <c r="V304" s="63">
        <v>120</v>
      </c>
      <c r="W304" s="63">
        <v>120</v>
      </c>
      <c r="X304" s="63">
        <v>120</v>
      </c>
      <c r="Y304" s="63">
        <v>120</v>
      </c>
      <c r="Z304" s="63">
        <v>120</v>
      </c>
      <c r="AA304" s="63">
        <v>120</v>
      </c>
      <c r="AB304" s="63">
        <v>120</v>
      </c>
      <c r="AC304" s="63">
        <v>120</v>
      </c>
      <c r="AD304" s="63">
        <v>120</v>
      </c>
      <c r="AE304" s="63">
        <v>120</v>
      </c>
      <c r="AF304" s="63">
        <v>120</v>
      </c>
    </row>
    <row r="305" spans="2:32" s="3" customFormat="1" ht="18" customHeight="1" x14ac:dyDescent="0.2">
      <c r="C305" s="183" t="s">
        <v>37</v>
      </c>
      <c r="D305" s="13"/>
      <c r="E305" s="184" t="s">
        <v>8</v>
      </c>
      <c r="F305" s="184" t="s">
        <v>8</v>
      </c>
      <c r="G305" s="185"/>
      <c r="H305" s="185"/>
      <c r="I305" s="185"/>
      <c r="J305" s="185"/>
      <c r="K305" s="186">
        <f>K303+K304</f>
        <v>270</v>
      </c>
      <c r="L305" s="186">
        <f t="shared" ref="L305:AF305" si="112">L303+L304</f>
        <v>270</v>
      </c>
      <c r="M305" s="186">
        <f t="shared" si="112"/>
        <v>270</v>
      </c>
      <c r="N305" s="186">
        <f t="shared" si="112"/>
        <v>500</v>
      </c>
      <c r="O305" s="186">
        <f t="shared" si="112"/>
        <v>500</v>
      </c>
      <c r="P305" s="186">
        <f t="shared" si="112"/>
        <v>500</v>
      </c>
      <c r="Q305" s="186">
        <f t="shared" si="112"/>
        <v>500</v>
      </c>
      <c r="R305" s="186">
        <f t="shared" si="112"/>
        <v>500</v>
      </c>
      <c r="S305" s="186">
        <f t="shared" si="112"/>
        <v>500</v>
      </c>
      <c r="T305" s="186">
        <f t="shared" si="112"/>
        <v>500</v>
      </c>
      <c r="U305" s="186">
        <f t="shared" si="112"/>
        <v>500</v>
      </c>
      <c r="V305" s="186">
        <f t="shared" si="112"/>
        <v>500</v>
      </c>
      <c r="W305" s="186">
        <f t="shared" si="112"/>
        <v>500</v>
      </c>
      <c r="X305" s="186">
        <f t="shared" si="112"/>
        <v>500</v>
      </c>
      <c r="Y305" s="186">
        <f t="shared" si="112"/>
        <v>500</v>
      </c>
      <c r="Z305" s="186">
        <f t="shared" si="112"/>
        <v>500</v>
      </c>
      <c r="AA305" s="186">
        <f t="shared" si="112"/>
        <v>500</v>
      </c>
      <c r="AB305" s="186">
        <f t="shared" si="112"/>
        <v>500</v>
      </c>
      <c r="AC305" s="186">
        <f t="shared" si="112"/>
        <v>500</v>
      </c>
      <c r="AD305" s="186">
        <f t="shared" si="112"/>
        <v>500</v>
      </c>
      <c r="AE305" s="186">
        <f t="shared" si="112"/>
        <v>500</v>
      </c>
      <c r="AF305" s="186">
        <f t="shared" si="112"/>
        <v>500</v>
      </c>
    </row>
    <row r="306" spans="2:32" s="3" customFormat="1" x14ac:dyDescent="0.2">
      <c r="C306" s="32"/>
      <c r="D306" s="32"/>
      <c r="E306" s="32"/>
      <c r="F306" s="32"/>
      <c r="G306" s="35"/>
      <c r="H306" s="35"/>
      <c r="I306" s="35"/>
      <c r="J306" s="35"/>
      <c r="K306" s="35"/>
      <c r="L306" s="36"/>
      <c r="M306" s="35"/>
      <c r="N306" s="35"/>
      <c r="O306" s="35"/>
      <c r="P306" s="35"/>
      <c r="Q306" s="35"/>
      <c r="R306" s="35"/>
      <c r="S306" s="35"/>
      <c r="T306" s="35"/>
      <c r="U306" s="35"/>
      <c r="V306" s="35"/>
      <c r="W306" s="35"/>
      <c r="X306" s="35"/>
      <c r="Y306" s="35"/>
      <c r="Z306" s="35"/>
      <c r="AA306" s="35"/>
      <c r="AB306" s="35"/>
      <c r="AC306" s="35"/>
      <c r="AD306" s="35"/>
      <c r="AE306" s="35"/>
      <c r="AF306" s="35"/>
    </row>
    <row r="307" spans="2:32" s="3" customFormat="1" x14ac:dyDescent="0.2">
      <c r="B307" s="41" t="s">
        <v>35</v>
      </c>
      <c r="C307" s="53" t="s">
        <v>9</v>
      </c>
      <c r="D307" s="86" t="s">
        <v>395</v>
      </c>
      <c r="E307" s="32"/>
      <c r="F307" s="32"/>
      <c r="G307" s="35"/>
      <c r="H307" s="35"/>
      <c r="I307" s="35"/>
      <c r="J307" s="35"/>
      <c r="K307" s="35"/>
      <c r="L307" s="36"/>
      <c r="M307" s="35"/>
      <c r="N307" s="35"/>
      <c r="O307" s="35"/>
      <c r="P307" s="35"/>
      <c r="Q307" s="35"/>
      <c r="R307" s="35"/>
      <c r="S307" s="35"/>
      <c r="T307" s="35"/>
      <c r="U307" s="35"/>
      <c r="V307" s="35"/>
      <c r="W307" s="35"/>
      <c r="X307" s="35"/>
      <c r="Y307" s="35"/>
      <c r="Z307" s="35"/>
      <c r="AA307" s="35"/>
      <c r="AB307" s="35"/>
      <c r="AC307" s="35"/>
      <c r="AD307" s="35"/>
      <c r="AE307" s="35"/>
      <c r="AF307" s="35"/>
    </row>
    <row r="308" spans="2:32" s="3" customFormat="1" x14ac:dyDescent="0.2">
      <c r="C308" s="32"/>
      <c r="D308" s="86" t="s">
        <v>392</v>
      </c>
      <c r="E308" s="32"/>
      <c r="F308" s="32"/>
      <c r="G308" s="35"/>
      <c r="H308" s="35"/>
      <c r="I308" s="35"/>
      <c r="J308" s="35"/>
      <c r="K308" s="35"/>
      <c r="L308" s="36"/>
      <c r="M308" s="35"/>
      <c r="N308" s="35"/>
      <c r="O308" s="35"/>
      <c r="P308" s="35"/>
      <c r="Q308" s="35"/>
      <c r="R308" s="35"/>
      <c r="S308" s="35"/>
      <c r="T308" s="35"/>
      <c r="U308" s="35"/>
      <c r="V308" s="35"/>
      <c r="W308" s="35"/>
      <c r="X308" s="35"/>
      <c r="Y308" s="35"/>
      <c r="Z308" s="35"/>
      <c r="AA308" s="35"/>
      <c r="AB308" s="35"/>
      <c r="AC308" s="35"/>
      <c r="AD308" s="35"/>
      <c r="AE308" s="35"/>
      <c r="AF308" s="35"/>
    </row>
    <row r="309" spans="2:32" s="3" customFormat="1" x14ac:dyDescent="0.2">
      <c r="C309" s="32"/>
      <c r="D309" s="188" t="s">
        <v>393</v>
      </c>
      <c r="E309" s="32"/>
      <c r="F309" s="32"/>
      <c r="G309" s="35"/>
      <c r="H309" s="35"/>
      <c r="I309" s="35"/>
      <c r="J309" s="35"/>
      <c r="K309" s="35"/>
      <c r="L309" s="36"/>
      <c r="M309" s="35"/>
      <c r="N309" s="35"/>
      <c r="O309" s="35"/>
      <c r="P309" s="35"/>
      <c r="Q309" s="35"/>
      <c r="R309" s="35"/>
      <c r="S309" s="35"/>
      <c r="T309" s="35"/>
      <c r="U309" s="35"/>
      <c r="V309" s="35"/>
      <c r="W309" s="35"/>
      <c r="X309" s="35"/>
    </row>
    <row r="310" spans="2:32" s="3" customFormat="1" x14ac:dyDescent="0.2">
      <c r="C310" s="32"/>
      <c r="D310" s="188" t="s">
        <v>394</v>
      </c>
      <c r="E310" s="32"/>
      <c r="F310" s="32"/>
      <c r="G310" s="35"/>
      <c r="H310" s="35"/>
      <c r="I310" s="35"/>
      <c r="J310" s="35"/>
      <c r="K310" s="35"/>
      <c r="L310" s="36"/>
      <c r="M310" s="35"/>
      <c r="N310" s="35"/>
      <c r="O310" s="35"/>
      <c r="P310" s="35"/>
      <c r="Q310" s="35"/>
      <c r="R310" s="35"/>
      <c r="S310" s="35"/>
      <c r="T310" s="35"/>
      <c r="U310" s="35"/>
      <c r="V310" s="35"/>
      <c r="W310" s="35"/>
      <c r="X310" s="35"/>
    </row>
    <row r="311" spans="2:32" s="3" customFormat="1" x14ac:dyDescent="0.2">
      <c r="C311" s="32"/>
      <c r="D311" s="187"/>
      <c r="E311" s="32"/>
      <c r="F311" s="32"/>
      <c r="G311" s="35"/>
      <c r="H311" s="35"/>
      <c r="I311" s="35"/>
      <c r="J311" s="35"/>
      <c r="K311" s="35"/>
      <c r="L311" s="36"/>
      <c r="M311" s="35"/>
      <c r="N311" s="35"/>
      <c r="O311" s="35"/>
      <c r="P311" s="35"/>
      <c r="Q311" s="35"/>
      <c r="R311" s="35"/>
      <c r="S311" s="35"/>
      <c r="T311" s="35"/>
      <c r="U311" s="35"/>
      <c r="V311" s="35"/>
      <c r="W311" s="35"/>
      <c r="X311" s="35"/>
    </row>
    <row r="312" spans="2:32" s="3" customFormat="1" x14ac:dyDescent="0.2">
      <c r="C312" s="177" t="s">
        <v>430</v>
      </c>
      <c r="D312" s="187"/>
      <c r="E312" s="32"/>
      <c r="F312" s="32"/>
      <c r="G312" s="35"/>
      <c r="H312" s="35"/>
      <c r="I312" s="35"/>
      <c r="J312" s="35"/>
      <c r="K312" s="35"/>
      <c r="L312" s="36"/>
      <c r="M312" s="35"/>
      <c r="N312" s="35"/>
      <c r="O312" s="35"/>
      <c r="P312" s="35"/>
      <c r="Q312" s="35"/>
      <c r="R312" s="35"/>
      <c r="S312" s="35"/>
      <c r="T312" s="35"/>
      <c r="U312" s="35"/>
      <c r="V312" s="35"/>
      <c r="W312" s="35"/>
      <c r="X312" s="35"/>
    </row>
    <row r="313" spans="2:32" s="3" customFormat="1" x14ac:dyDescent="0.2">
      <c r="C313" s="32"/>
      <c r="D313" s="187"/>
      <c r="E313" s="32"/>
      <c r="F313" s="32"/>
      <c r="G313" s="35"/>
      <c r="H313" s="35"/>
      <c r="I313" s="35"/>
      <c r="J313" s="35"/>
      <c r="K313" s="35"/>
      <c r="L313" s="36"/>
      <c r="M313" s="35"/>
      <c r="N313" s="35"/>
      <c r="O313" s="35"/>
      <c r="P313" s="35"/>
      <c r="Q313" s="35"/>
      <c r="R313" s="35"/>
      <c r="S313" s="35"/>
      <c r="T313" s="35"/>
      <c r="U313" s="35"/>
      <c r="V313" s="35"/>
      <c r="W313" s="35"/>
      <c r="X313" s="35"/>
    </row>
    <row r="314" spans="2:32" s="3" customFormat="1" ht="15" x14ac:dyDescent="0.25">
      <c r="C314" s="25" t="s">
        <v>432</v>
      </c>
      <c r="D314" s="32"/>
      <c r="E314" s="32"/>
      <c r="F314" s="32"/>
      <c r="G314" s="35"/>
      <c r="H314" s="35"/>
      <c r="I314" s="35"/>
      <c r="J314" s="35"/>
      <c r="K314" s="35"/>
      <c r="L314" s="36"/>
      <c r="M314" s="35"/>
      <c r="N314" s="35"/>
      <c r="O314" s="35"/>
      <c r="P314" s="35"/>
      <c r="Q314" s="35"/>
      <c r="R314" s="35"/>
      <c r="S314" s="35"/>
      <c r="T314" s="35"/>
      <c r="U314" s="35"/>
      <c r="V314" s="35"/>
      <c r="W314" s="35"/>
      <c r="X314" s="35"/>
    </row>
    <row r="315" spans="2:32" s="3" customFormat="1" ht="18" customHeight="1" x14ac:dyDescent="0.2">
      <c r="C315" s="12"/>
      <c r="D315" s="13"/>
      <c r="E315" s="13" t="s">
        <v>1</v>
      </c>
      <c r="F315" s="13" t="s">
        <v>2</v>
      </c>
      <c r="G315" s="11">
        <f>G$1</f>
        <v>2010</v>
      </c>
      <c r="H315" s="11">
        <f>H$1</f>
        <v>2011</v>
      </c>
      <c r="I315" s="11">
        <f t="shared" ref="I315:V315" si="113">I$1</f>
        <v>2012</v>
      </c>
      <c r="J315" s="11">
        <f t="shared" si="113"/>
        <v>2013</v>
      </c>
      <c r="K315" s="11">
        <f t="shared" si="113"/>
        <v>2014</v>
      </c>
      <c r="L315" s="11">
        <f t="shared" si="113"/>
        <v>2015</v>
      </c>
      <c r="M315" s="11">
        <f t="shared" si="113"/>
        <v>2016</v>
      </c>
      <c r="N315" s="11">
        <f t="shared" si="113"/>
        <v>2017</v>
      </c>
      <c r="O315" s="11">
        <f t="shared" si="113"/>
        <v>2018</v>
      </c>
      <c r="P315" s="11">
        <f t="shared" si="113"/>
        <v>2019</v>
      </c>
      <c r="Q315" s="11">
        <f t="shared" si="113"/>
        <v>2020</v>
      </c>
      <c r="R315" s="11">
        <f t="shared" si="113"/>
        <v>2021</v>
      </c>
      <c r="S315" s="11">
        <f t="shared" si="113"/>
        <v>2022</v>
      </c>
      <c r="T315" s="11">
        <f t="shared" si="113"/>
        <v>2023</v>
      </c>
      <c r="U315" s="11">
        <f t="shared" si="113"/>
        <v>2024</v>
      </c>
      <c r="V315" s="11">
        <f t="shared" si="113"/>
        <v>2025</v>
      </c>
      <c r="W315" s="11">
        <v>2026</v>
      </c>
      <c r="X315" s="11">
        <v>2027</v>
      </c>
      <c r="Y315" s="11">
        <v>2028</v>
      </c>
      <c r="Z315" s="11">
        <v>2029</v>
      </c>
      <c r="AA315" s="11">
        <f>AA$1</f>
        <v>2030</v>
      </c>
      <c r="AB315" s="11">
        <v>2031</v>
      </c>
      <c r="AC315" s="11">
        <v>2032</v>
      </c>
      <c r="AD315" s="11">
        <v>2033</v>
      </c>
      <c r="AE315" s="11">
        <v>2034</v>
      </c>
      <c r="AF315" s="11">
        <f>AF$1</f>
        <v>2035</v>
      </c>
    </row>
    <row r="316" spans="2:32" s="3" customFormat="1" ht="18" customHeight="1" x14ac:dyDescent="0.2">
      <c r="C316" s="48" t="s">
        <v>391</v>
      </c>
      <c r="D316" s="8"/>
      <c r="E316" s="8"/>
      <c r="F316" s="8"/>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spans="2:32" s="3" customFormat="1" ht="18" customHeight="1" x14ac:dyDescent="0.2">
      <c r="C317" s="98" t="s">
        <v>401</v>
      </c>
      <c r="D317" s="8" t="s">
        <v>405</v>
      </c>
      <c r="E317" s="8" t="s">
        <v>14</v>
      </c>
      <c r="F317" s="8" t="s">
        <v>9</v>
      </c>
      <c r="G317" s="37">
        <v>1062</v>
      </c>
      <c r="H317" s="37">
        <v>1187</v>
      </c>
      <c r="I317" s="37">
        <v>1122</v>
      </c>
      <c r="J317" s="37">
        <v>1122</v>
      </c>
      <c r="K317" s="37">
        <v>1160</v>
      </c>
      <c r="L317" s="37">
        <v>1092</v>
      </c>
      <c r="M317" s="37">
        <v>731</v>
      </c>
      <c r="N317" s="37">
        <v>693</v>
      </c>
      <c r="O317" s="37">
        <v>654</v>
      </c>
      <c r="P317" s="37">
        <v>616</v>
      </c>
      <c r="Q317" s="37">
        <v>577</v>
      </c>
      <c r="R317" s="37">
        <v>577</v>
      </c>
      <c r="S317" s="37">
        <v>0</v>
      </c>
      <c r="T317" s="37">
        <v>0</v>
      </c>
      <c r="U317" s="37">
        <v>0</v>
      </c>
      <c r="V317" s="37">
        <v>0</v>
      </c>
      <c r="W317" s="37">
        <v>0</v>
      </c>
      <c r="X317" s="37">
        <v>0</v>
      </c>
      <c r="Y317" s="37">
        <v>0</v>
      </c>
      <c r="Z317" s="37">
        <v>0</v>
      </c>
      <c r="AA317" s="37">
        <v>0</v>
      </c>
      <c r="AB317" s="37">
        <v>0</v>
      </c>
      <c r="AC317" s="37">
        <v>0</v>
      </c>
      <c r="AD317" s="37">
        <v>0</v>
      </c>
      <c r="AE317" s="37">
        <v>0</v>
      </c>
      <c r="AF317" s="37">
        <v>0</v>
      </c>
    </row>
    <row r="318" spans="2:32" s="3" customFormat="1" ht="18" customHeight="1" x14ac:dyDescent="0.2">
      <c r="C318" s="98" t="s">
        <v>400</v>
      </c>
      <c r="D318" s="8" t="s">
        <v>406</v>
      </c>
      <c r="E318" s="18" t="s">
        <v>8</v>
      </c>
      <c r="F318" s="8"/>
      <c r="G318" s="37">
        <v>427</v>
      </c>
      <c r="H318" s="37">
        <v>413</v>
      </c>
      <c r="I318" s="37">
        <v>391</v>
      </c>
      <c r="J318" s="37">
        <v>395</v>
      </c>
      <c r="K318" s="37">
        <v>406</v>
      </c>
      <c r="L318" s="37">
        <v>460</v>
      </c>
      <c r="M318" s="37">
        <v>762</v>
      </c>
      <c r="N318" s="37">
        <v>789</v>
      </c>
      <c r="O318" s="37">
        <v>817</v>
      </c>
      <c r="P318" s="37">
        <v>844</v>
      </c>
      <c r="Q318" s="37">
        <v>869</v>
      </c>
      <c r="R318" s="37">
        <v>867</v>
      </c>
      <c r="S318" s="37">
        <v>0</v>
      </c>
      <c r="T318" s="37">
        <v>0</v>
      </c>
      <c r="U318" s="37">
        <v>0</v>
      </c>
      <c r="V318" s="37">
        <v>0</v>
      </c>
      <c r="W318" s="37">
        <v>0</v>
      </c>
      <c r="X318" s="37">
        <v>0</v>
      </c>
      <c r="Y318" s="37">
        <v>0</v>
      </c>
      <c r="Z318" s="37">
        <v>0</v>
      </c>
      <c r="AA318" s="37">
        <v>0</v>
      </c>
      <c r="AB318" s="37">
        <v>0</v>
      </c>
      <c r="AC318" s="37">
        <v>0</v>
      </c>
      <c r="AD318" s="37">
        <v>0</v>
      </c>
      <c r="AE318" s="37">
        <v>0</v>
      </c>
      <c r="AF318" s="37">
        <v>0</v>
      </c>
    </row>
    <row r="319" spans="2:32" s="3" customFormat="1" ht="18" customHeight="1" x14ac:dyDescent="0.2">
      <c r="C319" s="98" t="s">
        <v>399</v>
      </c>
      <c r="D319" s="8" t="s">
        <v>407</v>
      </c>
      <c r="E319" s="8" t="s">
        <v>8</v>
      </c>
      <c r="F319" s="8"/>
      <c r="G319" s="37">
        <v>75</v>
      </c>
      <c r="H319" s="37">
        <v>73</v>
      </c>
      <c r="I319" s="37">
        <v>69</v>
      </c>
      <c r="J319" s="37">
        <v>70</v>
      </c>
      <c r="K319" s="37">
        <v>71</v>
      </c>
      <c r="L319" s="37">
        <v>86</v>
      </c>
      <c r="M319" s="37">
        <v>312</v>
      </c>
      <c r="N319" s="37">
        <v>325</v>
      </c>
      <c r="O319" s="37">
        <v>338</v>
      </c>
      <c r="P319" s="37">
        <v>350</v>
      </c>
      <c r="Q319" s="37">
        <v>365</v>
      </c>
      <c r="R319" s="37">
        <v>367</v>
      </c>
      <c r="S319" s="37">
        <v>0</v>
      </c>
      <c r="T319" s="37">
        <v>0</v>
      </c>
      <c r="U319" s="37">
        <v>0</v>
      </c>
      <c r="V319" s="37">
        <v>0</v>
      </c>
      <c r="W319" s="37">
        <v>0</v>
      </c>
      <c r="X319" s="37">
        <v>0</v>
      </c>
      <c r="Y319" s="37">
        <v>0</v>
      </c>
      <c r="Z319" s="37">
        <v>0</v>
      </c>
      <c r="AA319" s="37">
        <v>0</v>
      </c>
      <c r="AB319" s="37">
        <v>0</v>
      </c>
      <c r="AC319" s="37">
        <v>0</v>
      </c>
      <c r="AD319" s="37">
        <v>0</v>
      </c>
      <c r="AE319" s="37">
        <v>0</v>
      </c>
      <c r="AF319" s="37">
        <v>0</v>
      </c>
    </row>
    <row r="320" spans="2:32" s="3" customFormat="1" ht="18" customHeight="1" x14ac:dyDescent="0.2">
      <c r="C320" s="190" t="s">
        <v>402</v>
      </c>
      <c r="D320" s="8" t="s">
        <v>406</v>
      </c>
      <c r="E320" s="8" t="s">
        <v>14</v>
      </c>
      <c r="F320" s="8" t="s">
        <v>9</v>
      </c>
      <c r="G320" s="37"/>
      <c r="H320" s="37"/>
      <c r="I320" s="37"/>
      <c r="J320" s="37"/>
      <c r="K320" s="37"/>
      <c r="L320" s="37"/>
      <c r="M320" s="37"/>
      <c r="N320" s="37"/>
      <c r="O320" s="37"/>
      <c r="P320" s="37"/>
      <c r="Q320" s="37"/>
      <c r="R320" s="37"/>
      <c r="S320" s="37">
        <v>1333</v>
      </c>
      <c r="T320" s="37">
        <v>1328</v>
      </c>
      <c r="U320" s="37">
        <v>1322</v>
      </c>
      <c r="V320" s="37">
        <v>1317</v>
      </c>
      <c r="W320" s="37">
        <v>1312</v>
      </c>
      <c r="X320" s="37">
        <v>1307</v>
      </c>
      <c r="Y320" s="37">
        <v>0</v>
      </c>
      <c r="Z320" s="37">
        <v>0</v>
      </c>
      <c r="AA320" s="37">
        <v>0</v>
      </c>
      <c r="AB320" s="37">
        <v>0</v>
      </c>
      <c r="AC320" s="37">
        <v>0</v>
      </c>
      <c r="AD320" s="37">
        <v>0</v>
      </c>
      <c r="AE320" s="37">
        <v>0</v>
      </c>
      <c r="AF320" s="37">
        <v>0</v>
      </c>
    </row>
    <row r="321" spans="3:32" s="3" customFormat="1" ht="18" customHeight="1" x14ac:dyDescent="0.2">
      <c r="C321" s="190" t="s">
        <v>403</v>
      </c>
      <c r="D321" s="8" t="s">
        <v>407</v>
      </c>
      <c r="E321" s="18" t="s">
        <v>8</v>
      </c>
      <c r="F321" s="8"/>
      <c r="G321" s="37"/>
      <c r="H321" s="37"/>
      <c r="I321" s="37"/>
      <c r="J321" s="37"/>
      <c r="K321" s="37"/>
      <c r="L321" s="37"/>
      <c r="M321" s="37"/>
      <c r="N321" s="37"/>
      <c r="O321" s="37"/>
      <c r="P321" s="37"/>
      <c r="Q321" s="37"/>
      <c r="R321" s="37"/>
      <c r="S321" s="37">
        <v>370</v>
      </c>
      <c r="T321" s="37">
        <v>372</v>
      </c>
      <c r="U321" s="37">
        <v>374</v>
      </c>
      <c r="V321" s="37">
        <v>376</v>
      </c>
      <c r="W321" s="37">
        <v>378</v>
      </c>
      <c r="X321" s="37">
        <v>380</v>
      </c>
      <c r="Y321" s="37">
        <v>0</v>
      </c>
      <c r="Z321" s="37">
        <v>0</v>
      </c>
      <c r="AA321" s="37">
        <v>0</v>
      </c>
      <c r="AB321" s="37">
        <v>0</v>
      </c>
      <c r="AC321" s="37">
        <v>0</v>
      </c>
      <c r="AD321" s="37">
        <v>0</v>
      </c>
      <c r="AE321" s="37">
        <v>0</v>
      </c>
      <c r="AF321" s="37">
        <v>0</v>
      </c>
    </row>
    <row r="322" spans="3:32" s="3" customFormat="1" ht="18" customHeight="1" x14ac:dyDescent="0.2">
      <c r="C322" s="190" t="s">
        <v>404</v>
      </c>
      <c r="D322" s="8" t="s">
        <v>407</v>
      </c>
      <c r="E322" s="8" t="s">
        <v>8</v>
      </c>
      <c r="F322" s="8"/>
      <c r="G322" s="37"/>
      <c r="H322" s="37"/>
      <c r="I322" s="37"/>
      <c r="J322" s="37"/>
      <c r="K322" s="37"/>
      <c r="L322" s="37"/>
      <c r="M322" s="37"/>
      <c r="N322" s="37"/>
      <c r="O322" s="37"/>
      <c r="P322" s="37"/>
      <c r="Q322" s="37"/>
      <c r="R322" s="37"/>
      <c r="S322" s="37">
        <v>0</v>
      </c>
      <c r="T322" s="37">
        <v>0</v>
      </c>
      <c r="U322" s="37">
        <v>0</v>
      </c>
      <c r="V322" s="37">
        <v>0</v>
      </c>
      <c r="W322" s="37">
        <v>0</v>
      </c>
      <c r="X322" s="37">
        <v>0</v>
      </c>
      <c r="Y322" s="37">
        <v>1365</v>
      </c>
      <c r="Z322" s="37">
        <v>1365</v>
      </c>
      <c r="AA322" s="37">
        <v>1365</v>
      </c>
      <c r="AB322" s="37">
        <v>1365</v>
      </c>
      <c r="AC322" s="37">
        <v>1365</v>
      </c>
      <c r="AD322" s="37">
        <v>1365</v>
      </c>
      <c r="AE322" s="37">
        <v>1365</v>
      </c>
      <c r="AF322" s="37">
        <v>1365</v>
      </c>
    </row>
    <row r="323" spans="3:32" s="3" customFormat="1" ht="18" customHeight="1" x14ac:dyDescent="0.2">
      <c r="C323" s="56" t="s">
        <v>408</v>
      </c>
      <c r="D323" s="57"/>
      <c r="E323" s="57"/>
      <c r="F323" s="57"/>
      <c r="G323" s="112"/>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row>
    <row r="324" spans="3:32" s="3" customFormat="1" ht="18" customHeight="1" x14ac:dyDescent="0.2">
      <c r="C324" s="98" t="s">
        <v>405</v>
      </c>
      <c r="D324" s="32"/>
      <c r="E324" s="32"/>
      <c r="F324" s="32"/>
      <c r="G324" s="23">
        <f>SUMIFS(G$316:G$322,$D$316:$D$322,$C324)</f>
        <v>1062</v>
      </c>
      <c r="H324" s="23">
        <f t="shared" ref="H324:W326" si="114">SUMIFS(H$316:H$322,$D$316:$D$322,$C324)</f>
        <v>1187</v>
      </c>
      <c r="I324" s="23">
        <f t="shared" si="114"/>
        <v>1122</v>
      </c>
      <c r="J324" s="23">
        <f t="shared" si="114"/>
        <v>1122</v>
      </c>
      <c r="K324" s="23">
        <f t="shared" si="114"/>
        <v>1160</v>
      </c>
      <c r="L324" s="23">
        <f t="shared" si="114"/>
        <v>1092</v>
      </c>
      <c r="M324" s="23">
        <f t="shared" si="114"/>
        <v>731</v>
      </c>
      <c r="N324" s="23">
        <f t="shared" si="114"/>
        <v>693</v>
      </c>
      <c r="O324" s="23">
        <f t="shared" si="114"/>
        <v>654</v>
      </c>
      <c r="P324" s="23">
        <f t="shared" si="114"/>
        <v>616</v>
      </c>
      <c r="Q324" s="23">
        <f t="shared" si="114"/>
        <v>577</v>
      </c>
      <c r="R324" s="23">
        <f t="shared" si="114"/>
        <v>577</v>
      </c>
      <c r="S324" s="23">
        <f t="shared" si="114"/>
        <v>0</v>
      </c>
      <c r="T324" s="23">
        <f t="shared" si="114"/>
        <v>0</v>
      </c>
      <c r="U324" s="23">
        <f t="shared" si="114"/>
        <v>0</v>
      </c>
      <c r="V324" s="23">
        <f t="shared" si="114"/>
        <v>0</v>
      </c>
      <c r="W324" s="23">
        <f t="shared" si="114"/>
        <v>0</v>
      </c>
      <c r="X324" s="23">
        <f t="shared" ref="X324:AF326" si="115">SUMIFS(X$316:X$322,$D$316:$D$322,$C324)</f>
        <v>0</v>
      </c>
      <c r="Y324" s="23">
        <f t="shared" si="115"/>
        <v>0</v>
      </c>
      <c r="Z324" s="23">
        <f t="shared" si="115"/>
        <v>0</v>
      </c>
      <c r="AA324" s="23">
        <f t="shared" si="115"/>
        <v>0</v>
      </c>
      <c r="AB324" s="23">
        <f t="shared" si="115"/>
        <v>0</v>
      </c>
      <c r="AC324" s="23">
        <f t="shared" si="115"/>
        <v>0</v>
      </c>
      <c r="AD324" s="23">
        <f t="shared" si="115"/>
        <v>0</v>
      </c>
      <c r="AE324" s="23">
        <f t="shared" si="115"/>
        <v>0</v>
      </c>
      <c r="AF324" s="23">
        <f t="shared" si="115"/>
        <v>0</v>
      </c>
    </row>
    <row r="325" spans="3:32" s="3" customFormat="1" ht="18" customHeight="1" x14ac:dyDescent="0.2">
      <c r="C325" s="98" t="s">
        <v>406</v>
      </c>
      <c r="D325" s="32"/>
      <c r="E325" s="32"/>
      <c r="F325" s="32"/>
      <c r="G325" s="23">
        <f t="shared" ref="G325:G326" si="116">SUMIFS(G$316:G$322,$D$316:$D$322,$C325)</f>
        <v>427</v>
      </c>
      <c r="H325" s="23">
        <f t="shared" si="114"/>
        <v>413</v>
      </c>
      <c r="I325" s="23">
        <f t="shared" si="114"/>
        <v>391</v>
      </c>
      <c r="J325" s="23">
        <f t="shared" si="114"/>
        <v>395</v>
      </c>
      <c r="K325" s="23">
        <f t="shared" si="114"/>
        <v>406</v>
      </c>
      <c r="L325" s="23">
        <f t="shared" si="114"/>
        <v>460</v>
      </c>
      <c r="M325" s="23">
        <f t="shared" si="114"/>
        <v>762</v>
      </c>
      <c r="N325" s="23">
        <f t="shared" si="114"/>
        <v>789</v>
      </c>
      <c r="O325" s="23">
        <f t="shared" si="114"/>
        <v>817</v>
      </c>
      <c r="P325" s="23">
        <f t="shared" si="114"/>
        <v>844</v>
      </c>
      <c r="Q325" s="23">
        <f t="shared" si="114"/>
        <v>869</v>
      </c>
      <c r="R325" s="23">
        <f t="shared" si="114"/>
        <v>867</v>
      </c>
      <c r="S325" s="23">
        <f t="shared" si="114"/>
        <v>1333</v>
      </c>
      <c r="T325" s="23">
        <f t="shared" si="114"/>
        <v>1328</v>
      </c>
      <c r="U325" s="23">
        <f t="shared" si="114"/>
        <v>1322</v>
      </c>
      <c r="V325" s="23">
        <f t="shared" si="114"/>
        <v>1317</v>
      </c>
      <c r="W325" s="23">
        <f t="shared" si="114"/>
        <v>1312</v>
      </c>
      <c r="X325" s="23">
        <f t="shared" si="115"/>
        <v>1307</v>
      </c>
      <c r="Y325" s="23">
        <f t="shared" si="115"/>
        <v>0</v>
      </c>
      <c r="Z325" s="23">
        <f t="shared" si="115"/>
        <v>0</v>
      </c>
      <c r="AA325" s="23">
        <f t="shared" si="115"/>
        <v>0</v>
      </c>
      <c r="AB325" s="23">
        <f t="shared" si="115"/>
        <v>0</v>
      </c>
      <c r="AC325" s="23">
        <f t="shared" si="115"/>
        <v>0</v>
      </c>
      <c r="AD325" s="23">
        <f t="shared" si="115"/>
        <v>0</v>
      </c>
      <c r="AE325" s="23">
        <f t="shared" si="115"/>
        <v>0</v>
      </c>
      <c r="AF325" s="23">
        <f t="shared" si="115"/>
        <v>0</v>
      </c>
    </row>
    <row r="326" spans="3:32" s="3" customFormat="1" ht="18" customHeight="1" x14ac:dyDescent="0.2">
      <c r="C326" s="171" t="s">
        <v>407</v>
      </c>
      <c r="D326" s="58"/>
      <c r="E326" s="58"/>
      <c r="F326" s="58"/>
      <c r="G326" s="44">
        <f t="shared" si="116"/>
        <v>75</v>
      </c>
      <c r="H326" s="44">
        <f t="shared" si="114"/>
        <v>73</v>
      </c>
      <c r="I326" s="44">
        <f t="shared" si="114"/>
        <v>69</v>
      </c>
      <c r="J326" s="44">
        <f t="shared" si="114"/>
        <v>70</v>
      </c>
      <c r="K326" s="44">
        <f t="shared" si="114"/>
        <v>71</v>
      </c>
      <c r="L326" s="44">
        <f t="shared" si="114"/>
        <v>86</v>
      </c>
      <c r="M326" s="44">
        <f t="shared" si="114"/>
        <v>312</v>
      </c>
      <c r="N326" s="44">
        <f t="shared" si="114"/>
        <v>325</v>
      </c>
      <c r="O326" s="44">
        <f t="shared" si="114"/>
        <v>338</v>
      </c>
      <c r="P326" s="44">
        <f t="shared" si="114"/>
        <v>350</v>
      </c>
      <c r="Q326" s="44">
        <f t="shared" si="114"/>
        <v>365</v>
      </c>
      <c r="R326" s="44">
        <f t="shared" si="114"/>
        <v>367</v>
      </c>
      <c r="S326" s="44">
        <f t="shared" si="114"/>
        <v>370</v>
      </c>
      <c r="T326" s="44">
        <f t="shared" si="114"/>
        <v>372</v>
      </c>
      <c r="U326" s="44">
        <f t="shared" si="114"/>
        <v>374</v>
      </c>
      <c r="V326" s="44">
        <f t="shared" si="114"/>
        <v>376</v>
      </c>
      <c r="W326" s="44">
        <f t="shared" si="114"/>
        <v>378</v>
      </c>
      <c r="X326" s="44">
        <f t="shared" si="115"/>
        <v>380</v>
      </c>
      <c r="Y326" s="44">
        <f t="shared" si="115"/>
        <v>1365</v>
      </c>
      <c r="Z326" s="44">
        <f t="shared" si="115"/>
        <v>1365</v>
      </c>
      <c r="AA326" s="44">
        <f t="shared" si="115"/>
        <v>1365</v>
      </c>
      <c r="AB326" s="44">
        <f t="shared" si="115"/>
        <v>1365</v>
      </c>
      <c r="AC326" s="44">
        <f t="shared" si="115"/>
        <v>1365</v>
      </c>
      <c r="AD326" s="44">
        <f t="shared" si="115"/>
        <v>1365</v>
      </c>
      <c r="AE326" s="44">
        <f t="shared" si="115"/>
        <v>1365</v>
      </c>
      <c r="AF326" s="44">
        <f t="shared" si="115"/>
        <v>1365</v>
      </c>
    </row>
    <row r="327" spans="3:32" s="3" customFormat="1" ht="18" customHeight="1" x14ac:dyDescent="0.2">
      <c r="C327" s="12" t="s">
        <v>37</v>
      </c>
      <c r="D327" s="33"/>
      <c r="E327" s="33"/>
      <c r="F327" s="33"/>
      <c r="G327" s="186">
        <f>SUM(G323:G326)</f>
        <v>1564</v>
      </c>
      <c r="H327" s="186">
        <f t="shared" ref="H327:AF327" si="117">SUM(H323:H326)</f>
        <v>1673</v>
      </c>
      <c r="I327" s="186">
        <f t="shared" si="117"/>
        <v>1582</v>
      </c>
      <c r="J327" s="186">
        <f t="shared" si="117"/>
        <v>1587</v>
      </c>
      <c r="K327" s="186">
        <f t="shared" si="117"/>
        <v>1637</v>
      </c>
      <c r="L327" s="186">
        <f t="shared" si="117"/>
        <v>1638</v>
      </c>
      <c r="M327" s="186">
        <f t="shared" si="117"/>
        <v>1805</v>
      </c>
      <c r="N327" s="186">
        <f t="shared" si="117"/>
        <v>1807</v>
      </c>
      <c r="O327" s="186">
        <f t="shared" si="117"/>
        <v>1809</v>
      </c>
      <c r="P327" s="186">
        <f t="shared" si="117"/>
        <v>1810</v>
      </c>
      <c r="Q327" s="186">
        <f t="shared" si="117"/>
        <v>1811</v>
      </c>
      <c r="R327" s="186">
        <f t="shared" si="117"/>
        <v>1811</v>
      </c>
      <c r="S327" s="186">
        <f t="shared" si="117"/>
        <v>1703</v>
      </c>
      <c r="T327" s="186">
        <f t="shared" si="117"/>
        <v>1700</v>
      </c>
      <c r="U327" s="186">
        <f t="shared" si="117"/>
        <v>1696</v>
      </c>
      <c r="V327" s="186">
        <f t="shared" si="117"/>
        <v>1693</v>
      </c>
      <c r="W327" s="186">
        <f t="shared" si="117"/>
        <v>1690</v>
      </c>
      <c r="X327" s="186">
        <f t="shared" si="117"/>
        <v>1687</v>
      </c>
      <c r="Y327" s="186">
        <f t="shared" si="117"/>
        <v>1365</v>
      </c>
      <c r="Z327" s="186">
        <f t="shared" si="117"/>
        <v>1365</v>
      </c>
      <c r="AA327" s="186">
        <f t="shared" si="117"/>
        <v>1365</v>
      </c>
      <c r="AB327" s="186">
        <f t="shared" si="117"/>
        <v>1365</v>
      </c>
      <c r="AC327" s="186">
        <f t="shared" si="117"/>
        <v>1365</v>
      </c>
      <c r="AD327" s="186">
        <f t="shared" si="117"/>
        <v>1365</v>
      </c>
      <c r="AE327" s="186">
        <f t="shared" si="117"/>
        <v>1365</v>
      </c>
      <c r="AF327" s="186">
        <f t="shared" si="117"/>
        <v>1365</v>
      </c>
    </row>
    <row r="328" spans="3:32" s="3" customFormat="1" x14ac:dyDescent="0.2">
      <c r="C328" s="32"/>
      <c r="D328" s="32"/>
      <c r="E328" s="32"/>
      <c r="F328" s="32"/>
      <c r="G328" s="35"/>
      <c r="H328" s="35"/>
      <c r="I328" s="35"/>
      <c r="J328" s="35"/>
      <c r="K328" s="35"/>
      <c r="L328" s="36"/>
      <c r="M328" s="35"/>
      <c r="N328" s="35"/>
      <c r="O328" s="35"/>
      <c r="P328" s="35"/>
      <c r="Q328" s="35"/>
      <c r="R328" s="35"/>
      <c r="S328" s="35"/>
      <c r="T328" s="35"/>
      <c r="U328" s="35"/>
      <c r="V328" s="35"/>
      <c r="W328" s="35"/>
      <c r="X328" s="35"/>
    </row>
    <row r="329" spans="3:32" s="3" customFormat="1" x14ac:dyDescent="0.2">
      <c r="C329" s="9" t="s">
        <v>9</v>
      </c>
      <c r="D329" s="17" t="s">
        <v>350</v>
      </c>
      <c r="E329" s="32"/>
      <c r="F329" s="32"/>
      <c r="G329" s="35"/>
      <c r="H329" s="35"/>
      <c r="I329" s="35"/>
      <c r="J329" s="35"/>
      <c r="K329" s="35"/>
      <c r="L329" s="36"/>
      <c r="M329" s="35"/>
      <c r="N329" s="35"/>
      <c r="O329" s="35"/>
      <c r="P329" s="35"/>
      <c r="Q329" s="35"/>
      <c r="R329" s="35"/>
      <c r="S329" s="35"/>
      <c r="T329" s="35"/>
      <c r="U329" s="35"/>
      <c r="V329" s="35"/>
      <c r="W329" s="35"/>
      <c r="X329" s="35"/>
    </row>
    <row r="330" spans="3:32" s="3" customFormat="1" x14ac:dyDescent="0.2">
      <c r="C330" s="17"/>
      <c r="D330" s="17" t="s">
        <v>10</v>
      </c>
      <c r="E330" s="32"/>
      <c r="F330" s="32"/>
      <c r="G330" s="35"/>
      <c r="H330" s="35"/>
      <c r="I330" s="35"/>
      <c r="J330" s="35"/>
      <c r="K330" s="35"/>
      <c r="L330" s="36"/>
      <c r="M330" s="35"/>
      <c r="N330" s="35"/>
      <c r="O330" s="35"/>
      <c r="P330" s="35"/>
      <c r="Q330" s="35"/>
      <c r="R330" s="35"/>
      <c r="S330" s="35"/>
      <c r="T330" s="35"/>
      <c r="U330" s="35"/>
      <c r="V330" s="35"/>
      <c r="W330" s="35"/>
      <c r="X330" s="35"/>
    </row>
    <row r="331" spans="3:32" s="3" customFormat="1" x14ac:dyDescent="0.2">
      <c r="C331" s="17"/>
      <c r="D331" s="17"/>
      <c r="E331" s="32"/>
      <c r="F331" s="32"/>
      <c r="G331" s="35"/>
      <c r="H331" s="35"/>
      <c r="I331" s="35"/>
      <c r="J331" s="35"/>
      <c r="K331" s="35"/>
      <c r="L331" s="36"/>
      <c r="M331" s="35"/>
      <c r="N331" s="35"/>
      <c r="O331" s="35"/>
      <c r="P331" s="35"/>
      <c r="Q331" s="35"/>
      <c r="R331" s="35"/>
      <c r="S331" s="35"/>
      <c r="T331" s="35"/>
      <c r="U331" s="35"/>
      <c r="V331" s="35"/>
      <c r="W331" s="35"/>
      <c r="X331" s="35"/>
    </row>
    <row r="332" spans="3:32" s="3" customFormat="1" x14ac:dyDescent="0.2">
      <c r="C332" s="22" t="s">
        <v>433</v>
      </c>
      <c r="D332" s="22" t="s">
        <v>434</v>
      </c>
      <c r="E332" s="32"/>
      <c r="F332" s="32"/>
      <c r="G332" s="35"/>
      <c r="H332" s="35"/>
      <c r="I332" s="35"/>
      <c r="J332" s="35"/>
      <c r="K332" s="35"/>
      <c r="L332" s="36"/>
      <c r="M332" s="35"/>
      <c r="N332" s="35"/>
      <c r="O332" s="35"/>
      <c r="P332" s="35"/>
      <c r="Q332" s="35"/>
      <c r="R332" s="35"/>
      <c r="S332" s="35"/>
      <c r="T332" s="35"/>
      <c r="U332" s="35"/>
      <c r="V332" s="35"/>
      <c r="W332" s="35"/>
      <c r="X332" s="35"/>
    </row>
    <row r="333" spans="3:32" s="3" customFormat="1" x14ac:dyDescent="0.2">
      <c r="C333" s="17"/>
      <c r="D333" s="17"/>
      <c r="E333" s="32"/>
      <c r="F333" s="32"/>
      <c r="G333" s="35"/>
      <c r="H333" s="35"/>
      <c r="I333" s="35"/>
      <c r="J333" s="35"/>
      <c r="K333" s="35"/>
      <c r="L333" s="36"/>
      <c r="M333" s="35"/>
      <c r="N333" s="35"/>
      <c r="O333" s="35"/>
      <c r="P333" s="35"/>
      <c r="Q333" s="35"/>
      <c r="R333" s="35"/>
      <c r="S333" s="35"/>
      <c r="T333" s="35"/>
      <c r="U333" s="35"/>
      <c r="V333" s="35"/>
      <c r="W333" s="35"/>
      <c r="X333" s="35"/>
    </row>
    <row r="334" spans="3:32" s="3" customFormat="1" x14ac:dyDescent="0.2">
      <c r="C334" s="17"/>
      <c r="D334" s="17"/>
      <c r="E334" s="32"/>
      <c r="F334" s="32"/>
      <c r="G334" s="35"/>
      <c r="H334" s="35"/>
      <c r="I334" s="35"/>
      <c r="J334" s="35"/>
      <c r="K334" s="35"/>
      <c r="L334" s="36"/>
      <c r="M334" s="35"/>
      <c r="N334" s="35"/>
      <c r="O334" s="35"/>
      <c r="P334" s="35"/>
      <c r="Q334" s="35"/>
      <c r="R334" s="35"/>
      <c r="S334" s="35"/>
      <c r="T334" s="35"/>
      <c r="U334" s="35"/>
      <c r="V334" s="35"/>
      <c r="W334" s="35"/>
      <c r="X334" s="35"/>
    </row>
    <row r="335" spans="3:32" s="3" customFormat="1" x14ac:dyDescent="0.2">
      <c r="C335" s="32"/>
      <c r="D335" s="32"/>
      <c r="E335" s="32"/>
      <c r="F335" s="32"/>
      <c r="G335" s="35"/>
      <c r="H335" s="35"/>
      <c r="I335" s="35"/>
      <c r="J335" s="35"/>
      <c r="K335" s="35"/>
      <c r="L335" s="36"/>
      <c r="M335" s="35"/>
      <c r="N335" s="35"/>
      <c r="O335" s="35"/>
      <c r="P335" s="35"/>
      <c r="Q335" s="35"/>
      <c r="R335" s="35"/>
      <c r="S335" s="35"/>
      <c r="T335" s="35"/>
      <c r="U335" s="35"/>
      <c r="V335" s="35"/>
      <c r="W335" s="35"/>
      <c r="X335" s="35"/>
    </row>
    <row r="336" spans="3:32" s="3" customFormat="1" x14ac:dyDescent="0.2">
      <c r="C336" s="32"/>
      <c r="D336" s="32"/>
      <c r="E336" s="32"/>
      <c r="F336" s="32"/>
      <c r="G336" s="35"/>
      <c r="H336" s="35"/>
      <c r="I336" s="35"/>
      <c r="J336" s="35"/>
      <c r="K336" s="35"/>
      <c r="L336" s="36"/>
      <c r="M336" s="35"/>
      <c r="N336" s="35"/>
      <c r="O336" s="35"/>
      <c r="P336" s="35"/>
      <c r="Q336" s="35"/>
      <c r="R336" s="35"/>
      <c r="S336" s="35"/>
      <c r="T336" s="35"/>
      <c r="U336" s="35"/>
      <c r="V336" s="35"/>
      <c r="W336" s="35"/>
      <c r="X336" s="35"/>
    </row>
    <row r="337" spans="3:24" s="3" customFormat="1" x14ac:dyDescent="0.2">
      <c r="C337" s="32"/>
      <c r="D337" s="32"/>
      <c r="E337" s="32"/>
      <c r="F337" s="32"/>
      <c r="G337" s="35"/>
      <c r="H337" s="35"/>
      <c r="I337" s="35"/>
      <c r="J337" s="35"/>
      <c r="K337" s="35"/>
      <c r="L337" s="36"/>
      <c r="M337" s="35"/>
      <c r="N337" s="35"/>
      <c r="O337" s="35"/>
      <c r="P337" s="35"/>
      <c r="Q337" s="35"/>
      <c r="R337" s="35"/>
      <c r="S337" s="35"/>
      <c r="T337" s="35"/>
      <c r="U337" s="35"/>
      <c r="V337" s="35"/>
      <c r="W337" s="35"/>
      <c r="X337" s="35"/>
    </row>
    <row r="338" spans="3:24" s="3" customFormat="1" x14ac:dyDescent="0.2">
      <c r="C338" s="32"/>
      <c r="D338" s="32"/>
      <c r="E338" s="32"/>
      <c r="F338" s="32"/>
      <c r="G338" s="35"/>
      <c r="H338" s="35"/>
      <c r="I338" s="35"/>
      <c r="J338" s="35"/>
      <c r="K338" s="35"/>
      <c r="L338" s="36"/>
      <c r="M338" s="35"/>
      <c r="N338" s="35"/>
      <c r="O338" s="35"/>
      <c r="P338" s="35"/>
      <c r="Q338" s="35"/>
      <c r="R338" s="35"/>
      <c r="S338" s="35"/>
      <c r="T338" s="35"/>
      <c r="U338" s="35"/>
      <c r="V338" s="35"/>
      <c r="W338" s="35"/>
      <c r="X338" s="35"/>
    </row>
    <row r="339" spans="3:24" s="3" customFormat="1" x14ac:dyDescent="0.2">
      <c r="C339" s="32"/>
      <c r="D339" s="32"/>
      <c r="E339" s="32"/>
      <c r="F339" s="32"/>
      <c r="G339" s="35"/>
      <c r="H339" s="35"/>
      <c r="I339" s="35"/>
      <c r="J339" s="35"/>
      <c r="K339" s="35"/>
      <c r="L339" s="36"/>
      <c r="M339" s="35"/>
      <c r="N339" s="35"/>
      <c r="O339" s="35"/>
      <c r="P339" s="35"/>
      <c r="Q339" s="35"/>
      <c r="R339" s="35"/>
      <c r="S339" s="35"/>
      <c r="T339" s="35"/>
      <c r="U339" s="35"/>
      <c r="V339" s="35"/>
      <c r="W339" s="35"/>
      <c r="X339" s="35"/>
    </row>
    <row r="340" spans="3:24" s="3" customFormat="1" x14ac:dyDescent="0.2">
      <c r="C340" s="32"/>
      <c r="D340" s="32"/>
      <c r="E340" s="32"/>
      <c r="F340" s="32"/>
      <c r="G340" s="35"/>
      <c r="H340" s="35"/>
      <c r="I340" s="35"/>
      <c r="J340" s="35"/>
      <c r="K340" s="35"/>
      <c r="L340" s="36"/>
      <c r="M340" s="35"/>
      <c r="N340" s="35"/>
      <c r="O340" s="35"/>
      <c r="P340" s="35"/>
      <c r="Q340" s="35"/>
      <c r="R340" s="35"/>
      <c r="S340" s="35"/>
      <c r="T340" s="35"/>
      <c r="U340" s="35"/>
      <c r="V340" s="35"/>
      <c r="W340" s="35"/>
      <c r="X340" s="35"/>
    </row>
    <row r="341" spans="3:24" s="3" customFormat="1" x14ac:dyDescent="0.2">
      <c r="C341" s="32"/>
      <c r="D341" s="32"/>
      <c r="E341" s="32"/>
      <c r="F341" s="32"/>
      <c r="G341" s="35"/>
      <c r="H341" s="35"/>
      <c r="I341" s="35"/>
      <c r="J341" s="35"/>
      <c r="K341" s="35"/>
      <c r="L341" s="36"/>
      <c r="M341" s="35"/>
      <c r="N341" s="35"/>
      <c r="O341" s="35"/>
      <c r="P341" s="35"/>
      <c r="Q341" s="35"/>
      <c r="R341" s="35"/>
      <c r="S341" s="35"/>
      <c r="T341" s="35"/>
      <c r="U341" s="35"/>
      <c r="V341" s="35"/>
      <c r="W341" s="35"/>
      <c r="X341" s="35"/>
    </row>
    <row r="342" spans="3:24" s="3" customFormat="1" x14ac:dyDescent="0.2">
      <c r="C342" s="32"/>
      <c r="D342" s="32"/>
      <c r="E342" s="32"/>
      <c r="F342" s="32"/>
      <c r="G342" s="35"/>
      <c r="H342" s="35"/>
      <c r="I342" s="35"/>
      <c r="J342" s="35"/>
      <c r="K342" s="35"/>
      <c r="L342" s="36"/>
      <c r="M342" s="35"/>
      <c r="N342" s="35"/>
      <c r="O342" s="35"/>
      <c r="P342" s="35"/>
      <c r="Q342" s="35"/>
      <c r="R342" s="35"/>
      <c r="S342" s="35"/>
      <c r="T342" s="35"/>
      <c r="U342" s="35"/>
      <c r="V342" s="35"/>
      <c r="W342" s="35"/>
      <c r="X342" s="35"/>
    </row>
    <row r="343" spans="3:24" s="3" customFormat="1" x14ac:dyDescent="0.2">
      <c r="C343" s="32"/>
      <c r="D343" s="32"/>
      <c r="E343" s="32"/>
      <c r="F343" s="32"/>
      <c r="G343" s="35"/>
      <c r="H343" s="35"/>
      <c r="I343" s="35"/>
      <c r="J343" s="35"/>
      <c r="K343" s="35"/>
      <c r="L343" s="36"/>
      <c r="M343" s="35"/>
      <c r="N343" s="35"/>
      <c r="O343" s="35"/>
      <c r="P343" s="35"/>
      <c r="Q343" s="35"/>
      <c r="R343" s="35"/>
      <c r="S343" s="35"/>
      <c r="T343" s="35"/>
      <c r="U343" s="35"/>
      <c r="V343" s="35"/>
      <c r="W343" s="35"/>
      <c r="X343" s="35"/>
    </row>
    <row r="344" spans="3:24" s="3" customFormat="1" x14ac:dyDescent="0.2">
      <c r="C344" s="32"/>
      <c r="D344" s="32"/>
      <c r="E344" s="32"/>
      <c r="F344" s="32"/>
      <c r="G344" s="35"/>
      <c r="H344" s="35"/>
      <c r="I344" s="35"/>
      <c r="J344" s="35"/>
      <c r="K344" s="35"/>
      <c r="L344" s="36"/>
      <c r="M344" s="35"/>
      <c r="N344" s="35"/>
      <c r="O344" s="35"/>
      <c r="P344" s="35"/>
      <c r="Q344" s="35"/>
      <c r="R344" s="35"/>
      <c r="S344" s="35"/>
      <c r="T344" s="35"/>
      <c r="U344" s="35"/>
      <c r="V344" s="35"/>
      <c r="W344" s="35"/>
      <c r="X344" s="35"/>
    </row>
    <row r="345" spans="3:24" s="3" customFormat="1" x14ac:dyDescent="0.2">
      <c r="C345" s="32"/>
      <c r="D345" s="32"/>
      <c r="E345" s="32"/>
      <c r="F345" s="32"/>
      <c r="G345" s="35"/>
      <c r="H345" s="35"/>
      <c r="I345" s="35"/>
      <c r="J345" s="35"/>
      <c r="K345" s="35"/>
      <c r="L345" s="36"/>
      <c r="M345" s="35"/>
      <c r="N345" s="35"/>
      <c r="O345" s="35"/>
      <c r="P345" s="35"/>
      <c r="Q345" s="35"/>
      <c r="R345" s="35"/>
      <c r="S345" s="35"/>
      <c r="T345" s="35"/>
      <c r="U345" s="35"/>
      <c r="V345" s="35"/>
      <c r="W345" s="35"/>
      <c r="X345" s="35"/>
    </row>
    <row r="346" spans="3:24" s="3" customFormat="1" x14ac:dyDescent="0.2">
      <c r="C346" s="32"/>
      <c r="D346" s="32"/>
      <c r="E346" s="32"/>
      <c r="F346" s="32"/>
      <c r="G346" s="35"/>
      <c r="H346" s="35"/>
      <c r="I346" s="35"/>
      <c r="J346" s="35"/>
      <c r="K346" s="35"/>
      <c r="L346" s="36"/>
      <c r="M346" s="35"/>
      <c r="N346" s="35"/>
      <c r="O346" s="35"/>
      <c r="P346" s="35"/>
      <c r="Q346" s="35"/>
      <c r="R346" s="35"/>
      <c r="S346" s="35"/>
      <c r="T346" s="35"/>
      <c r="U346" s="35"/>
      <c r="V346" s="35"/>
      <c r="W346" s="35"/>
      <c r="X346" s="35"/>
    </row>
    <row r="347" spans="3:24" s="3" customFormat="1" x14ac:dyDescent="0.2">
      <c r="C347" s="32"/>
      <c r="D347" s="32"/>
      <c r="E347" s="32"/>
      <c r="F347" s="32"/>
      <c r="G347" s="35"/>
      <c r="H347" s="35"/>
      <c r="I347" s="35"/>
      <c r="J347" s="35"/>
      <c r="K347" s="35"/>
      <c r="L347" s="36"/>
      <c r="M347" s="35"/>
      <c r="N347" s="35"/>
      <c r="O347" s="35"/>
      <c r="P347" s="35"/>
      <c r="Q347" s="35"/>
      <c r="R347" s="35"/>
      <c r="S347" s="35"/>
      <c r="T347" s="35"/>
      <c r="U347" s="35"/>
      <c r="V347" s="35"/>
      <c r="W347" s="35"/>
      <c r="X347" s="35"/>
    </row>
    <row r="348" spans="3:24" s="3" customFormat="1" x14ac:dyDescent="0.2">
      <c r="C348" s="32"/>
      <c r="D348" s="32"/>
      <c r="E348" s="32"/>
      <c r="F348" s="32"/>
      <c r="G348" s="35"/>
      <c r="H348" s="35"/>
      <c r="I348" s="35"/>
      <c r="J348" s="35"/>
      <c r="K348" s="35"/>
      <c r="L348" s="36"/>
      <c r="M348" s="35"/>
      <c r="N348" s="35"/>
      <c r="O348" s="35"/>
      <c r="P348" s="35"/>
      <c r="Q348" s="35"/>
      <c r="R348" s="35"/>
      <c r="S348" s="35"/>
      <c r="T348" s="35"/>
      <c r="U348" s="35"/>
      <c r="V348" s="35"/>
      <c r="W348" s="35"/>
      <c r="X348" s="35"/>
    </row>
    <row r="349" spans="3:24" s="3" customFormat="1" x14ac:dyDescent="0.2">
      <c r="C349" s="32"/>
      <c r="D349" s="32"/>
      <c r="E349" s="32"/>
      <c r="F349" s="32"/>
      <c r="G349" s="35"/>
      <c r="H349" s="35"/>
      <c r="I349" s="35"/>
      <c r="J349" s="35"/>
      <c r="K349" s="35"/>
      <c r="L349" s="36"/>
      <c r="M349" s="35"/>
      <c r="N349" s="35"/>
      <c r="O349" s="35"/>
      <c r="P349" s="35"/>
      <c r="Q349" s="35"/>
      <c r="R349" s="35"/>
      <c r="S349" s="35"/>
      <c r="T349" s="35"/>
      <c r="U349" s="35"/>
      <c r="V349" s="35"/>
      <c r="W349" s="35"/>
      <c r="X349" s="35"/>
    </row>
    <row r="350" spans="3:24" s="3" customFormat="1" x14ac:dyDescent="0.2">
      <c r="C350" s="32"/>
      <c r="D350" s="32"/>
      <c r="E350" s="32"/>
      <c r="F350" s="32"/>
      <c r="G350" s="35"/>
      <c r="H350" s="35"/>
      <c r="I350" s="35"/>
      <c r="J350" s="35"/>
      <c r="K350" s="35"/>
      <c r="L350" s="36"/>
      <c r="M350" s="35"/>
      <c r="N350" s="35"/>
      <c r="O350" s="35"/>
      <c r="P350" s="35"/>
      <c r="Q350" s="35"/>
      <c r="R350" s="35"/>
      <c r="S350" s="35"/>
      <c r="T350" s="35"/>
      <c r="U350" s="35"/>
      <c r="V350" s="35"/>
      <c r="W350" s="35"/>
      <c r="X350" s="35"/>
    </row>
    <row r="351" spans="3:24" s="3" customFormat="1" x14ac:dyDescent="0.2">
      <c r="C351" s="32"/>
      <c r="D351" s="32"/>
      <c r="E351" s="32"/>
      <c r="F351" s="32"/>
      <c r="G351" s="35"/>
      <c r="H351" s="35"/>
      <c r="I351" s="35"/>
      <c r="J351" s="35"/>
      <c r="K351" s="35"/>
      <c r="L351" s="36"/>
      <c r="M351" s="35"/>
      <c r="N351" s="35"/>
      <c r="O351" s="35"/>
      <c r="P351" s="35"/>
      <c r="Q351" s="35"/>
      <c r="R351" s="35"/>
      <c r="S351" s="35"/>
      <c r="T351" s="35"/>
      <c r="U351" s="35"/>
      <c r="V351" s="35"/>
      <c r="W351" s="35"/>
      <c r="X351" s="35"/>
    </row>
    <row r="352" spans="3:24" s="3" customFormat="1" x14ac:dyDescent="0.2">
      <c r="C352" s="32"/>
      <c r="D352" s="32"/>
      <c r="E352" s="32"/>
      <c r="F352" s="32"/>
      <c r="G352" s="35"/>
      <c r="H352" s="35"/>
      <c r="I352" s="35"/>
      <c r="J352" s="35"/>
      <c r="K352" s="35"/>
      <c r="L352" s="36"/>
      <c r="M352" s="35"/>
      <c r="N352" s="35"/>
      <c r="O352" s="35"/>
      <c r="P352" s="35"/>
      <c r="Q352" s="35"/>
      <c r="R352" s="35"/>
      <c r="S352" s="35"/>
      <c r="T352" s="35"/>
      <c r="U352" s="35"/>
      <c r="V352" s="35"/>
      <c r="W352" s="35"/>
      <c r="X352" s="35"/>
    </row>
    <row r="353" spans="3:32" s="3" customFormat="1" x14ac:dyDescent="0.2">
      <c r="C353" s="32"/>
      <c r="D353" s="32"/>
      <c r="E353" s="32"/>
      <c r="F353" s="32"/>
      <c r="G353" s="35"/>
      <c r="H353" s="35"/>
      <c r="I353" s="35"/>
      <c r="J353" s="35"/>
      <c r="K353" s="35"/>
      <c r="L353" s="36"/>
      <c r="M353" s="35"/>
      <c r="N353" s="35"/>
      <c r="O353" s="35"/>
      <c r="P353" s="35"/>
      <c r="Q353" s="35"/>
      <c r="R353" s="35"/>
      <c r="S353" s="35"/>
      <c r="T353" s="35"/>
      <c r="U353" s="35"/>
      <c r="V353" s="35"/>
      <c r="W353" s="35"/>
      <c r="X353" s="35"/>
    </row>
    <row r="354" spans="3:32" s="3" customFormat="1" x14ac:dyDescent="0.2">
      <c r="C354" s="32"/>
      <c r="D354" s="32"/>
      <c r="E354" s="32"/>
      <c r="F354" s="32"/>
      <c r="G354" s="35"/>
      <c r="H354" s="35"/>
      <c r="I354" s="35"/>
      <c r="J354" s="35"/>
      <c r="K354" s="35"/>
      <c r="L354" s="36"/>
      <c r="M354" s="35"/>
      <c r="N354" s="35"/>
      <c r="O354" s="35"/>
      <c r="P354" s="35"/>
      <c r="Q354" s="35"/>
      <c r="R354" s="35"/>
      <c r="S354" s="35"/>
      <c r="T354" s="35"/>
      <c r="U354" s="35"/>
      <c r="V354" s="35"/>
      <c r="W354" s="35"/>
      <c r="X354" s="35"/>
    </row>
    <row r="355" spans="3:32" s="3" customFormat="1" x14ac:dyDescent="0.2">
      <c r="C355" s="32"/>
      <c r="D355" s="32"/>
      <c r="E355" s="32"/>
      <c r="F355" s="32"/>
      <c r="G355" s="35"/>
      <c r="H355" s="35"/>
      <c r="I355" s="35"/>
      <c r="J355" s="35"/>
      <c r="K355" s="35"/>
      <c r="L355" s="36"/>
      <c r="M355" s="35"/>
      <c r="N355" s="35"/>
      <c r="O355" s="35"/>
      <c r="P355" s="35"/>
      <c r="Q355" s="35"/>
      <c r="R355" s="35"/>
      <c r="S355" s="35"/>
      <c r="T355" s="35"/>
      <c r="U355" s="35"/>
      <c r="V355" s="35"/>
      <c r="W355" s="35"/>
      <c r="X355" s="35"/>
    </row>
    <row r="356" spans="3:32" s="3" customFormat="1" x14ac:dyDescent="0.2">
      <c r="C356" s="32"/>
      <c r="D356" s="32"/>
      <c r="E356" s="32"/>
      <c r="F356" s="32"/>
      <c r="G356" s="35"/>
      <c r="H356" s="35"/>
      <c r="I356" s="35"/>
      <c r="J356" s="35"/>
      <c r="K356" s="35"/>
      <c r="L356" s="36"/>
      <c r="M356" s="35"/>
      <c r="N356" s="35"/>
      <c r="O356" s="35"/>
      <c r="P356" s="35"/>
      <c r="Q356" s="35"/>
      <c r="R356" s="35"/>
      <c r="S356" s="35"/>
      <c r="T356" s="35"/>
      <c r="U356" s="35"/>
      <c r="V356" s="35"/>
      <c r="W356" s="35"/>
      <c r="X356" s="35"/>
    </row>
    <row r="357" spans="3:32" s="3" customFormat="1" x14ac:dyDescent="0.2">
      <c r="C357" s="32"/>
      <c r="D357" s="32"/>
      <c r="E357" s="32"/>
      <c r="F357" s="32"/>
      <c r="G357" s="35"/>
      <c r="H357" s="35"/>
      <c r="I357" s="35"/>
      <c r="J357" s="35"/>
      <c r="K357" s="35"/>
      <c r="L357" s="36"/>
      <c r="M357" s="35"/>
      <c r="N357" s="35"/>
      <c r="O357" s="35"/>
      <c r="P357" s="35"/>
      <c r="Q357" s="35"/>
      <c r="R357" s="35"/>
      <c r="S357" s="35"/>
      <c r="T357" s="35"/>
      <c r="U357" s="35"/>
      <c r="V357" s="35"/>
      <c r="W357" s="35"/>
      <c r="X357" s="35"/>
    </row>
    <row r="358" spans="3:32" s="3" customFormat="1" x14ac:dyDescent="0.2">
      <c r="C358" s="32"/>
      <c r="D358" s="32"/>
      <c r="E358" s="32"/>
      <c r="F358" s="32"/>
      <c r="G358" s="35"/>
      <c r="H358" s="35"/>
      <c r="I358" s="35"/>
      <c r="J358" s="35"/>
      <c r="K358" s="35"/>
      <c r="L358" s="36"/>
      <c r="M358" s="35"/>
      <c r="N358" s="35"/>
      <c r="O358" s="35"/>
      <c r="P358" s="35"/>
      <c r="Q358" s="35"/>
      <c r="R358" s="35"/>
      <c r="S358" s="35"/>
      <c r="T358" s="35"/>
      <c r="U358" s="35"/>
      <c r="V358" s="35"/>
      <c r="W358" s="35"/>
      <c r="X358" s="35"/>
    </row>
    <row r="359" spans="3:32" s="3" customFormat="1" x14ac:dyDescent="0.2">
      <c r="C359" s="54" t="s">
        <v>435</v>
      </c>
      <c r="D359" s="32"/>
      <c r="E359" s="32"/>
      <c r="F359" s="32"/>
      <c r="G359" s="35"/>
      <c r="H359" s="35"/>
      <c r="I359" s="35"/>
      <c r="J359" s="35"/>
      <c r="K359" s="35"/>
      <c r="L359" s="36"/>
      <c r="M359" s="35"/>
      <c r="N359" s="35"/>
      <c r="O359" s="35"/>
      <c r="P359" s="35"/>
      <c r="Q359" s="35"/>
      <c r="R359" s="35"/>
      <c r="S359" s="35"/>
      <c r="T359" s="35"/>
      <c r="U359" s="35"/>
      <c r="V359" s="35"/>
      <c r="W359" s="35"/>
      <c r="X359" s="35"/>
    </row>
    <row r="360" spans="3:32" s="3" customFormat="1" x14ac:dyDescent="0.2">
      <c r="C360" s="173" t="s">
        <v>431</v>
      </c>
      <c r="D360" s="32"/>
      <c r="E360" s="32"/>
      <c r="F360" s="32"/>
      <c r="G360" s="35"/>
      <c r="H360" s="35"/>
      <c r="I360" s="35"/>
      <c r="J360" s="35"/>
      <c r="K360" s="35"/>
      <c r="L360" s="36"/>
      <c r="M360" s="35"/>
      <c r="N360" s="35"/>
      <c r="O360" s="35"/>
      <c r="P360" s="35"/>
      <c r="Q360" s="35"/>
      <c r="R360" s="35"/>
      <c r="S360" s="35"/>
      <c r="T360" s="35"/>
      <c r="U360" s="35"/>
      <c r="V360" s="35"/>
      <c r="W360" s="35"/>
      <c r="X360" s="35"/>
    </row>
    <row r="361" spans="3:32" s="3" customFormat="1" x14ac:dyDescent="0.2">
      <c r="C361" s="173" t="s">
        <v>436</v>
      </c>
      <c r="D361" s="32"/>
      <c r="E361" s="32"/>
      <c r="F361" s="32"/>
      <c r="G361" s="35"/>
      <c r="H361" s="35"/>
      <c r="I361" s="35"/>
      <c r="J361" s="35"/>
      <c r="K361" s="35"/>
      <c r="L361" s="36"/>
      <c r="M361" s="35"/>
      <c r="N361" s="35"/>
      <c r="O361" s="35"/>
      <c r="P361" s="35"/>
      <c r="Q361" s="35"/>
      <c r="R361" s="35"/>
      <c r="S361" s="35"/>
      <c r="T361" s="35"/>
      <c r="U361" s="35"/>
      <c r="V361" s="35"/>
      <c r="W361" s="35"/>
      <c r="X361" s="35"/>
    </row>
    <row r="362" spans="3:32" s="3" customFormat="1" x14ac:dyDescent="0.2">
      <c r="C362" s="32"/>
      <c r="D362" s="32"/>
      <c r="E362" s="32"/>
      <c r="F362" s="32"/>
      <c r="G362" s="35"/>
      <c r="H362" s="35"/>
      <c r="I362" s="35"/>
      <c r="J362" s="35"/>
      <c r="K362" s="35"/>
      <c r="L362" s="36"/>
      <c r="M362" s="35"/>
      <c r="N362" s="35"/>
      <c r="O362" s="35"/>
      <c r="P362" s="35"/>
      <c r="Q362" s="35"/>
      <c r="R362" s="35"/>
      <c r="S362" s="35"/>
      <c r="T362" s="35"/>
      <c r="U362" s="35"/>
      <c r="V362" s="35"/>
      <c r="W362" s="35"/>
      <c r="X362" s="35"/>
    </row>
    <row r="363" spans="3:32" s="3" customFormat="1" ht="15.75" x14ac:dyDescent="0.25">
      <c r="C363" s="196" t="s">
        <v>439</v>
      </c>
      <c r="D363" s="32"/>
      <c r="E363" s="32"/>
      <c r="F363" s="32"/>
      <c r="G363" s="35"/>
      <c r="H363" s="35"/>
      <c r="I363" s="35"/>
      <c r="J363" s="35"/>
      <c r="K363" s="35"/>
      <c r="L363" s="36"/>
      <c r="M363" s="35"/>
      <c r="N363" s="35"/>
      <c r="O363" s="35"/>
      <c r="P363" s="35"/>
      <c r="Q363" s="35"/>
      <c r="R363" s="35"/>
      <c r="S363" s="35"/>
      <c r="T363" s="35"/>
      <c r="U363" s="35"/>
      <c r="V363" s="35"/>
      <c r="W363" s="35"/>
      <c r="X363" s="35"/>
    </row>
    <row r="364" spans="3:32" s="3" customFormat="1" x14ac:dyDescent="0.2">
      <c r="C364" s="32"/>
      <c r="D364" s="32"/>
      <c r="E364" s="32"/>
      <c r="F364" s="32"/>
      <c r="G364" s="35"/>
      <c r="H364" s="35"/>
      <c r="I364" s="35"/>
      <c r="J364" s="35"/>
      <c r="K364" s="35"/>
      <c r="L364" s="36"/>
      <c r="M364" s="35"/>
      <c r="N364" s="35"/>
      <c r="O364" s="35"/>
      <c r="P364" s="35"/>
      <c r="Q364" s="35"/>
      <c r="R364" s="35"/>
      <c r="S364" s="35"/>
      <c r="T364" s="35"/>
      <c r="U364" s="35"/>
      <c r="V364" s="35"/>
      <c r="W364" s="35"/>
      <c r="X364" s="35"/>
    </row>
    <row r="365" spans="3:32" s="3" customFormat="1" x14ac:dyDescent="0.2">
      <c r="C365" s="195" t="s">
        <v>437</v>
      </c>
      <c r="D365" s="32"/>
      <c r="E365" s="32"/>
      <c r="F365" s="32"/>
      <c r="G365" s="35"/>
      <c r="H365" s="35"/>
      <c r="I365" s="35"/>
      <c r="J365" s="35"/>
      <c r="K365" s="35"/>
      <c r="L365" s="36"/>
      <c r="M365" s="35"/>
      <c r="N365" s="35"/>
      <c r="O365" s="35"/>
      <c r="P365" s="35"/>
      <c r="Q365" s="35"/>
      <c r="R365" s="35"/>
      <c r="S365" s="35"/>
      <c r="T365" s="35"/>
      <c r="U365" s="35"/>
      <c r="V365" s="35"/>
      <c r="W365" s="35"/>
      <c r="X365" s="35"/>
    </row>
    <row r="366" spans="3:32" s="3" customFormat="1" x14ac:dyDescent="0.2">
      <c r="C366" s="32"/>
      <c r="D366" s="32"/>
      <c r="E366" s="32"/>
      <c r="F366" s="32"/>
      <c r="G366" s="35"/>
      <c r="H366" s="35"/>
      <c r="I366" s="35"/>
      <c r="J366" s="35"/>
      <c r="K366" s="35"/>
      <c r="L366" s="36"/>
      <c r="M366" s="35"/>
      <c r="N366" s="35"/>
      <c r="O366" s="35"/>
      <c r="P366" s="35"/>
      <c r="Q366" s="35"/>
      <c r="R366" s="35"/>
      <c r="S366" s="35"/>
      <c r="T366" s="35"/>
      <c r="U366" s="35"/>
      <c r="V366" s="35"/>
      <c r="W366" s="35"/>
      <c r="X366" s="35"/>
    </row>
    <row r="367" spans="3:32" s="3" customFormat="1" x14ac:dyDescent="0.2">
      <c r="C367" s="32"/>
      <c r="D367" s="32"/>
      <c r="E367" s="32"/>
      <c r="F367" s="32"/>
      <c r="G367" s="35"/>
      <c r="H367" s="35"/>
      <c r="I367" s="35"/>
      <c r="J367" s="35"/>
      <c r="K367" s="35"/>
      <c r="L367" s="249" t="s">
        <v>415</v>
      </c>
      <c r="M367" s="249"/>
      <c r="N367" s="249"/>
      <c r="O367" s="249"/>
      <c r="P367" s="250" t="s">
        <v>416</v>
      </c>
      <c r="Q367" s="250"/>
      <c r="R367" s="250"/>
      <c r="S367" s="250"/>
      <c r="T367" s="250"/>
      <c r="U367" s="251" t="s">
        <v>417</v>
      </c>
      <c r="V367" s="251"/>
      <c r="W367" s="251"/>
      <c r="X367" s="251"/>
      <c r="Y367" s="251"/>
      <c r="Z367" s="247" t="s">
        <v>418</v>
      </c>
      <c r="AA367" s="247"/>
      <c r="AB367" s="247"/>
      <c r="AC367" s="247"/>
      <c r="AD367" s="247"/>
      <c r="AE367" s="247"/>
      <c r="AF367" s="247"/>
    </row>
    <row r="368" spans="3:32" s="3" customFormat="1" ht="15" x14ac:dyDescent="0.25">
      <c r="C368" s="25" t="s">
        <v>411</v>
      </c>
      <c r="D368" s="32"/>
      <c r="E368" s="32"/>
      <c r="F368" s="32"/>
      <c r="G368" s="35"/>
      <c r="H368" s="35"/>
      <c r="I368" s="35"/>
      <c r="J368" s="35"/>
      <c r="K368" s="35"/>
      <c r="L368" s="36"/>
      <c r="M368" s="35"/>
      <c r="N368" s="35"/>
      <c r="O368" s="35"/>
      <c r="P368" s="35"/>
      <c r="Q368" s="35"/>
      <c r="R368" s="35"/>
      <c r="S368" s="35"/>
      <c r="T368" s="35"/>
      <c r="U368" s="35"/>
      <c r="V368" s="35"/>
      <c r="W368" s="35"/>
      <c r="X368" s="35"/>
    </row>
    <row r="369" spans="3:32" s="3" customFormat="1" ht="18" customHeight="1" x14ac:dyDescent="0.2">
      <c r="C369" s="12"/>
      <c r="D369" s="13"/>
      <c r="E369" s="13" t="s">
        <v>1</v>
      </c>
      <c r="F369" s="13" t="s">
        <v>2</v>
      </c>
      <c r="G369" s="11">
        <f>G$1</f>
        <v>2010</v>
      </c>
      <c r="H369" s="11">
        <f t="shared" ref="H369:AF369" si="118">H$1</f>
        <v>2011</v>
      </c>
      <c r="I369" s="11">
        <f t="shared" si="118"/>
        <v>2012</v>
      </c>
      <c r="J369" s="11">
        <f t="shared" si="118"/>
        <v>2013</v>
      </c>
      <c r="K369" s="11">
        <f t="shared" si="118"/>
        <v>2014</v>
      </c>
      <c r="L369" s="11">
        <f t="shared" si="118"/>
        <v>2015</v>
      </c>
      <c r="M369" s="11">
        <f t="shared" si="118"/>
        <v>2016</v>
      </c>
      <c r="N369" s="11">
        <f t="shared" si="118"/>
        <v>2017</v>
      </c>
      <c r="O369" s="11">
        <f t="shared" si="118"/>
        <v>2018</v>
      </c>
      <c r="P369" s="11">
        <f t="shared" si="118"/>
        <v>2019</v>
      </c>
      <c r="Q369" s="11">
        <f t="shared" si="118"/>
        <v>2020</v>
      </c>
      <c r="R369" s="11">
        <f t="shared" si="118"/>
        <v>2021</v>
      </c>
      <c r="S369" s="11">
        <f t="shared" si="118"/>
        <v>2022</v>
      </c>
      <c r="T369" s="11">
        <f t="shared" si="118"/>
        <v>2023</v>
      </c>
      <c r="U369" s="11">
        <f t="shared" si="118"/>
        <v>2024</v>
      </c>
      <c r="V369" s="11">
        <f t="shared" si="118"/>
        <v>2025</v>
      </c>
      <c r="W369" s="11">
        <f t="shared" si="118"/>
        <v>2026</v>
      </c>
      <c r="X369" s="11">
        <f t="shared" si="118"/>
        <v>2027</v>
      </c>
      <c r="Y369" s="11">
        <f t="shared" si="118"/>
        <v>2028</v>
      </c>
      <c r="Z369" s="11">
        <f t="shared" si="118"/>
        <v>2029</v>
      </c>
      <c r="AA369" s="11">
        <f t="shared" si="118"/>
        <v>2030</v>
      </c>
      <c r="AB369" s="11">
        <f t="shared" si="118"/>
        <v>2031</v>
      </c>
      <c r="AC369" s="11">
        <f t="shared" si="118"/>
        <v>2032</v>
      </c>
      <c r="AD369" s="11">
        <f t="shared" si="118"/>
        <v>2033</v>
      </c>
      <c r="AE369" s="11">
        <f t="shared" si="118"/>
        <v>2034</v>
      </c>
      <c r="AF369" s="11">
        <f t="shared" si="118"/>
        <v>2035</v>
      </c>
    </row>
    <row r="370" spans="3:32" s="3" customFormat="1" ht="18" customHeight="1" x14ac:dyDescent="0.2">
      <c r="C370" s="56" t="s">
        <v>413</v>
      </c>
      <c r="D370" s="57"/>
      <c r="E370" s="57"/>
      <c r="F370" s="57"/>
      <c r="G370" s="112"/>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row>
    <row r="371" spans="3:32" s="3" customFormat="1" ht="18" customHeight="1" x14ac:dyDescent="0.2">
      <c r="C371" s="98" t="s">
        <v>401</v>
      </c>
      <c r="D371" s="8" t="s">
        <v>405</v>
      </c>
      <c r="E371" s="8" t="s">
        <v>412</v>
      </c>
      <c r="F371" s="8" t="s">
        <v>9</v>
      </c>
      <c r="G371" s="84">
        <v>10</v>
      </c>
      <c r="H371" s="84">
        <v>10</v>
      </c>
      <c r="I371" s="84">
        <v>10</v>
      </c>
      <c r="J371" s="84">
        <v>10</v>
      </c>
      <c r="K371" s="84">
        <v>10</v>
      </c>
      <c r="L371" s="84">
        <v>10</v>
      </c>
      <c r="M371" s="84">
        <v>10</v>
      </c>
      <c r="N371" s="84">
        <v>10</v>
      </c>
      <c r="O371" s="84">
        <v>10</v>
      </c>
      <c r="P371" s="84">
        <v>9</v>
      </c>
      <c r="Q371" s="84">
        <v>9</v>
      </c>
      <c r="R371" s="84">
        <v>9</v>
      </c>
      <c r="S371" s="84">
        <v>9</v>
      </c>
      <c r="T371" s="84">
        <v>10</v>
      </c>
      <c r="U371" s="84">
        <v>10</v>
      </c>
      <c r="V371" s="84">
        <v>10</v>
      </c>
      <c r="W371" s="84">
        <v>10</v>
      </c>
      <c r="X371" s="84">
        <v>10</v>
      </c>
      <c r="Y371" s="84">
        <v>10</v>
      </c>
      <c r="Z371" s="84">
        <v>10</v>
      </c>
      <c r="AA371" s="84">
        <v>10</v>
      </c>
      <c r="AB371" s="84">
        <v>10</v>
      </c>
      <c r="AC371" s="84">
        <v>10</v>
      </c>
      <c r="AD371" s="84">
        <v>10</v>
      </c>
      <c r="AE371" s="84">
        <v>10</v>
      </c>
      <c r="AF371" s="84">
        <v>10</v>
      </c>
    </row>
    <row r="372" spans="3:32" s="3" customFormat="1" ht="18" customHeight="1" x14ac:dyDescent="0.2">
      <c r="C372" s="98" t="s">
        <v>400</v>
      </c>
      <c r="D372" s="8" t="s">
        <v>406</v>
      </c>
      <c r="E372" s="18" t="s">
        <v>8</v>
      </c>
      <c r="F372" s="8"/>
      <c r="G372" s="84">
        <v>18</v>
      </c>
      <c r="H372" s="84">
        <v>18</v>
      </c>
      <c r="I372" s="84">
        <v>18</v>
      </c>
      <c r="J372" s="84">
        <v>18</v>
      </c>
      <c r="K372" s="84">
        <v>18</v>
      </c>
      <c r="L372" s="84">
        <v>17</v>
      </c>
      <c r="M372" s="84">
        <v>17</v>
      </c>
      <c r="N372" s="84">
        <v>17</v>
      </c>
      <c r="O372" s="84">
        <v>17</v>
      </c>
      <c r="P372" s="84">
        <v>15</v>
      </c>
      <c r="Q372" s="84">
        <v>15</v>
      </c>
      <c r="R372" s="84">
        <v>15</v>
      </c>
      <c r="S372" s="84">
        <v>15</v>
      </c>
      <c r="T372" s="84">
        <v>17</v>
      </c>
      <c r="U372" s="84">
        <v>17</v>
      </c>
      <c r="V372" s="84">
        <v>17</v>
      </c>
      <c r="W372" s="84">
        <v>17</v>
      </c>
      <c r="X372" s="84">
        <v>17</v>
      </c>
      <c r="Y372" s="84">
        <v>17</v>
      </c>
      <c r="Z372" s="84">
        <v>17</v>
      </c>
      <c r="AA372" s="84">
        <v>17</v>
      </c>
      <c r="AB372" s="84">
        <v>17</v>
      </c>
      <c r="AC372" s="84">
        <v>17</v>
      </c>
      <c r="AD372" s="84">
        <v>17</v>
      </c>
      <c r="AE372" s="84">
        <v>17</v>
      </c>
      <c r="AF372" s="84">
        <v>17</v>
      </c>
    </row>
    <row r="373" spans="3:32" s="3" customFormat="1" ht="18" customHeight="1" x14ac:dyDescent="0.2">
      <c r="C373" s="98" t="s">
        <v>399</v>
      </c>
      <c r="D373" s="8" t="s">
        <v>407</v>
      </c>
      <c r="E373" s="8" t="s">
        <v>8</v>
      </c>
      <c r="F373" s="8"/>
      <c r="G373" s="84">
        <v>31</v>
      </c>
      <c r="H373" s="84">
        <v>31</v>
      </c>
      <c r="I373" s="84">
        <v>31</v>
      </c>
      <c r="J373" s="84">
        <v>31</v>
      </c>
      <c r="K373" s="84">
        <v>31</v>
      </c>
      <c r="L373" s="84">
        <v>30</v>
      </c>
      <c r="M373" s="84">
        <v>30</v>
      </c>
      <c r="N373" s="84">
        <v>30</v>
      </c>
      <c r="O373" s="84">
        <v>30</v>
      </c>
      <c r="P373" s="84">
        <v>27</v>
      </c>
      <c r="Q373" s="84">
        <v>27</v>
      </c>
      <c r="R373" s="84">
        <v>27</v>
      </c>
      <c r="S373" s="84">
        <v>27</v>
      </c>
      <c r="T373" s="84">
        <v>30</v>
      </c>
      <c r="U373" s="84">
        <v>30</v>
      </c>
      <c r="V373" s="84">
        <v>30</v>
      </c>
      <c r="W373" s="84">
        <v>30</v>
      </c>
      <c r="X373" s="84">
        <v>30</v>
      </c>
      <c r="Y373" s="84">
        <v>30</v>
      </c>
      <c r="Z373" s="84">
        <v>30</v>
      </c>
      <c r="AA373" s="84">
        <v>30</v>
      </c>
      <c r="AB373" s="84">
        <v>30</v>
      </c>
      <c r="AC373" s="84">
        <v>30</v>
      </c>
      <c r="AD373" s="84">
        <v>30</v>
      </c>
      <c r="AE373" s="84">
        <v>30</v>
      </c>
      <c r="AF373" s="84">
        <v>30</v>
      </c>
    </row>
    <row r="374" spans="3:32" s="3" customFormat="1" ht="18" customHeight="1" x14ac:dyDescent="0.2">
      <c r="C374" s="190" t="s">
        <v>402</v>
      </c>
      <c r="D374" s="8" t="s">
        <v>406</v>
      </c>
      <c r="E374" s="8" t="s">
        <v>8</v>
      </c>
      <c r="F374" s="8"/>
      <c r="G374" s="84">
        <v>12</v>
      </c>
      <c r="H374" s="84">
        <v>12</v>
      </c>
      <c r="I374" s="84">
        <v>12</v>
      </c>
      <c r="J374" s="84">
        <v>12</v>
      </c>
      <c r="K374" s="84">
        <v>12</v>
      </c>
      <c r="L374" s="84">
        <v>11</v>
      </c>
      <c r="M374" s="84">
        <v>11</v>
      </c>
      <c r="N374" s="84">
        <v>11</v>
      </c>
      <c r="O374" s="84">
        <v>11</v>
      </c>
      <c r="P374" s="84">
        <v>10</v>
      </c>
      <c r="Q374" s="84">
        <v>10</v>
      </c>
      <c r="R374" s="84">
        <v>10</v>
      </c>
      <c r="S374" s="84">
        <v>10</v>
      </c>
      <c r="T374" s="84">
        <v>11</v>
      </c>
      <c r="U374" s="84">
        <v>11</v>
      </c>
      <c r="V374" s="84">
        <v>11</v>
      </c>
      <c r="W374" s="84">
        <v>11</v>
      </c>
      <c r="X374" s="84">
        <v>11</v>
      </c>
      <c r="Y374" s="84">
        <v>11</v>
      </c>
      <c r="Z374" s="84">
        <v>11</v>
      </c>
      <c r="AA374" s="84">
        <v>11</v>
      </c>
      <c r="AB374" s="84">
        <v>11</v>
      </c>
      <c r="AC374" s="84">
        <v>11</v>
      </c>
      <c r="AD374" s="84">
        <v>11</v>
      </c>
      <c r="AE374" s="84">
        <v>11</v>
      </c>
      <c r="AF374" s="84">
        <v>11</v>
      </c>
    </row>
    <row r="375" spans="3:32" s="3" customFormat="1" ht="18" customHeight="1" x14ac:dyDescent="0.2">
      <c r="C375" s="190" t="s">
        <v>403</v>
      </c>
      <c r="D375" s="8" t="s">
        <v>407</v>
      </c>
      <c r="E375" s="18" t="s">
        <v>8</v>
      </c>
      <c r="F375" s="8"/>
      <c r="G375" s="84">
        <v>25</v>
      </c>
      <c r="H375" s="84">
        <v>25</v>
      </c>
      <c r="I375" s="84">
        <v>25</v>
      </c>
      <c r="J375" s="84">
        <v>25</v>
      </c>
      <c r="K375" s="84">
        <v>25</v>
      </c>
      <c r="L375" s="84">
        <v>24</v>
      </c>
      <c r="M375" s="84">
        <v>24</v>
      </c>
      <c r="N375" s="84">
        <v>24</v>
      </c>
      <c r="O375" s="84">
        <v>24</v>
      </c>
      <c r="P375" s="84">
        <v>21</v>
      </c>
      <c r="Q375" s="84">
        <v>21</v>
      </c>
      <c r="R375" s="84">
        <v>21</v>
      </c>
      <c r="S375" s="84">
        <v>21</v>
      </c>
      <c r="T375" s="84">
        <v>24</v>
      </c>
      <c r="U375" s="84">
        <v>24</v>
      </c>
      <c r="V375" s="84">
        <v>24</v>
      </c>
      <c r="W375" s="84">
        <v>24</v>
      </c>
      <c r="X375" s="84">
        <v>24</v>
      </c>
      <c r="Y375" s="84">
        <v>24</v>
      </c>
      <c r="Z375" s="84">
        <v>24</v>
      </c>
      <c r="AA375" s="84">
        <v>24</v>
      </c>
      <c r="AB375" s="84">
        <v>24</v>
      </c>
      <c r="AC375" s="84">
        <v>24</v>
      </c>
      <c r="AD375" s="84">
        <v>24</v>
      </c>
      <c r="AE375" s="84">
        <v>24</v>
      </c>
      <c r="AF375" s="84">
        <v>24</v>
      </c>
    </row>
    <row r="376" spans="3:32" s="3" customFormat="1" ht="18" customHeight="1" x14ac:dyDescent="0.2">
      <c r="C376" s="190" t="s">
        <v>404</v>
      </c>
      <c r="D376" s="8" t="s">
        <v>407</v>
      </c>
      <c r="E376" s="8" t="s">
        <v>8</v>
      </c>
      <c r="F376" s="8"/>
      <c r="G376" s="84">
        <v>19</v>
      </c>
      <c r="H376" s="84">
        <v>19</v>
      </c>
      <c r="I376" s="84">
        <v>19</v>
      </c>
      <c r="J376" s="84">
        <v>19</v>
      </c>
      <c r="K376" s="84">
        <v>19</v>
      </c>
      <c r="L376" s="84">
        <v>19</v>
      </c>
      <c r="M376" s="84">
        <v>19</v>
      </c>
      <c r="N376" s="84">
        <v>19</v>
      </c>
      <c r="O376" s="84">
        <v>19</v>
      </c>
      <c r="P376" s="84">
        <v>17</v>
      </c>
      <c r="Q376" s="84">
        <v>17</v>
      </c>
      <c r="R376" s="84">
        <v>17</v>
      </c>
      <c r="S376" s="84">
        <v>17</v>
      </c>
      <c r="T376" s="84">
        <v>19</v>
      </c>
      <c r="U376" s="84">
        <v>19</v>
      </c>
      <c r="V376" s="84">
        <v>19</v>
      </c>
      <c r="W376" s="84">
        <v>19</v>
      </c>
      <c r="X376" s="84">
        <v>19</v>
      </c>
      <c r="Y376" s="84">
        <v>19</v>
      </c>
      <c r="Z376" s="84">
        <v>19</v>
      </c>
      <c r="AA376" s="84">
        <v>19</v>
      </c>
      <c r="AB376" s="84">
        <v>19</v>
      </c>
      <c r="AC376" s="84">
        <v>19</v>
      </c>
      <c r="AD376" s="84">
        <v>19</v>
      </c>
      <c r="AE376" s="84">
        <v>19</v>
      </c>
      <c r="AF376" s="84">
        <v>19</v>
      </c>
    </row>
    <row r="377" spans="3:32" s="3" customFormat="1" ht="18" customHeight="1" x14ac:dyDescent="0.2">
      <c r="C377" s="56" t="s">
        <v>414</v>
      </c>
      <c r="D377" s="57"/>
      <c r="E377" s="57"/>
      <c r="F377" s="57"/>
      <c r="G377" s="112"/>
      <c r="H377" s="112"/>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c r="AF377" s="112"/>
    </row>
    <row r="378" spans="3:32" s="3" customFormat="1" ht="18" customHeight="1" x14ac:dyDescent="0.2">
      <c r="C378" s="98" t="s">
        <v>401</v>
      </c>
      <c r="D378" s="8" t="s">
        <v>405</v>
      </c>
      <c r="E378" s="8" t="s">
        <v>412</v>
      </c>
      <c r="F378" s="8" t="s">
        <v>9</v>
      </c>
      <c r="G378" s="84">
        <v>6</v>
      </c>
      <c r="H378" s="84">
        <v>6</v>
      </c>
      <c r="I378" s="84">
        <v>6</v>
      </c>
      <c r="J378" s="84">
        <v>6</v>
      </c>
      <c r="K378" s="84">
        <v>6</v>
      </c>
      <c r="L378" s="84">
        <v>5</v>
      </c>
      <c r="M378" s="84">
        <v>5</v>
      </c>
      <c r="N378" s="84">
        <v>5</v>
      </c>
      <c r="O378" s="84">
        <v>5</v>
      </c>
      <c r="P378" s="84">
        <v>5</v>
      </c>
      <c r="Q378" s="84">
        <v>5</v>
      </c>
      <c r="R378" s="84">
        <v>5</v>
      </c>
      <c r="S378" s="84">
        <v>5</v>
      </c>
      <c r="T378" s="84">
        <v>5</v>
      </c>
      <c r="U378" s="84">
        <v>5</v>
      </c>
      <c r="V378" s="84">
        <v>5</v>
      </c>
      <c r="W378" s="84">
        <v>5</v>
      </c>
      <c r="X378" s="84">
        <v>5</v>
      </c>
      <c r="Y378" s="84">
        <v>5</v>
      </c>
      <c r="Z378" s="84">
        <v>5</v>
      </c>
      <c r="AA378" s="84">
        <v>5</v>
      </c>
      <c r="AB378" s="84">
        <v>5</v>
      </c>
      <c r="AC378" s="84">
        <v>5</v>
      </c>
      <c r="AD378" s="84">
        <v>5</v>
      </c>
      <c r="AE378" s="84">
        <v>5</v>
      </c>
      <c r="AF378" s="84">
        <v>5</v>
      </c>
    </row>
    <row r="379" spans="3:32" s="3" customFormat="1" ht="18" customHeight="1" x14ac:dyDescent="0.2">
      <c r="C379" s="98" t="s">
        <v>400</v>
      </c>
      <c r="D379" s="8" t="s">
        <v>406</v>
      </c>
      <c r="E379" s="18" t="s">
        <v>8</v>
      </c>
      <c r="F379" s="8"/>
      <c r="G379" s="84">
        <v>9</v>
      </c>
      <c r="H379" s="84">
        <v>9</v>
      </c>
      <c r="I379" s="84">
        <v>9</v>
      </c>
      <c r="J379" s="84">
        <v>9</v>
      </c>
      <c r="K379" s="84">
        <v>9</v>
      </c>
      <c r="L379" s="84">
        <v>8</v>
      </c>
      <c r="M379" s="84">
        <v>8</v>
      </c>
      <c r="N379" s="84">
        <v>8</v>
      </c>
      <c r="O379" s="84">
        <v>8</v>
      </c>
      <c r="P379" s="84">
        <v>7</v>
      </c>
      <c r="Q379" s="84">
        <v>7</v>
      </c>
      <c r="R379" s="84">
        <v>7</v>
      </c>
      <c r="S379" s="84">
        <v>7</v>
      </c>
      <c r="T379" s="84">
        <v>8</v>
      </c>
      <c r="U379" s="84">
        <v>8</v>
      </c>
      <c r="V379" s="84">
        <v>8</v>
      </c>
      <c r="W379" s="84">
        <v>8</v>
      </c>
      <c r="X379" s="84">
        <v>8</v>
      </c>
      <c r="Y379" s="84">
        <v>8</v>
      </c>
      <c r="Z379" s="84">
        <v>8</v>
      </c>
      <c r="AA379" s="84">
        <v>8</v>
      </c>
      <c r="AB379" s="84">
        <v>8</v>
      </c>
      <c r="AC379" s="84">
        <v>8</v>
      </c>
      <c r="AD379" s="84">
        <v>8</v>
      </c>
      <c r="AE379" s="84">
        <v>8</v>
      </c>
      <c r="AF379" s="84">
        <v>8</v>
      </c>
    </row>
    <row r="380" spans="3:32" s="3" customFormat="1" ht="18" customHeight="1" x14ac:dyDescent="0.2">
      <c r="C380" s="98" t="s">
        <v>399</v>
      </c>
      <c r="D380" s="8" t="s">
        <v>407</v>
      </c>
      <c r="E380" s="8" t="s">
        <v>8</v>
      </c>
      <c r="F380" s="8"/>
      <c r="G380" s="84">
        <v>14</v>
      </c>
      <c r="H380" s="84">
        <v>14</v>
      </c>
      <c r="I380" s="84">
        <v>14</v>
      </c>
      <c r="J380" s="84">
        <v>14</v>
      </c>
      <c r="K380" s="84">
        <v>14</v>
      </c>
      <c r="L380" s="84">
        <v>14</v>
      </c>
      <c r="M380" s="84">
        <v>14</v>
      </c>
      <c r="N380" s="84">
        <v>14</v>
      </c>
      <c r="O380" s="84">
        <v>14</v>
      </c>
      <c r="P380" s="84">
        <v>12</v>
      </c>
      <c r="Q380" s="84">
        <v>12</v>
      </c>
      <c r="R380" s="84">
        <v>12</v>
      </c>
      <c r="S380" s="84">
        <v>12</v>
      </c>
      <c r="T380" s="84">
        <v>14</v>
      </c>
      <c r="U380" s="84">
        <v>14</v>
      </c>
      <c r="V380" s="84">
        <v>14</v>
      </c>
      <c r="W380" s="84">
        <v>14</v>
      </c>
      <c r="X380" s="84">
        <v>14</v>
      </c>
      <c r="Y380" s="84">
        <v>14</v>
      </c>
      <c r="Z380" s="84">
        <v>14</v>
      </c>
      <c r="AA380" s="84">
        <v>14</v>
      </c>
      <c r="AB380" s="84">
        <v>14</v>
      </c>
      <c r="AC380" s="84">
        <v>14</v>
      </c>
      <c r="AD380" s="84">
        <v>14</v>
      </c>
      <c r="AE380" s="84">
        <v>14</v>
      </c>
      <c r="AF380" s="84">
        <v>14</v>
      </c>
    </row>
    <row r="381" spans="3:32" s="3" customFormat="1" ht="18" customHeight="1" x14ac:dyDescent="0.2">
      <c r="C381" s="190" t="s">
        <v>402</v>
      </c>
      <c r="D381" s="8" t="s">
        <v>406</v>
      </c>
      <c r="E381" s="8" t="s">
        <v>8</v>
      </c>
      <c r="F381" s="8"/>
      <c r="G381" s="84">
        <v>5</v>
      </c>
      <c r="H381" s="84">
        <v>5</v>
      </c>
      <c r="I381" s="84">
        <v>5</v>
      </c>
      <c r="J381" s="84">
        <v>5</v>
      </c>
      <c r="K381" s="84">
        <v>5</v>
      </c>
      <c r="L381" s="84">
        <v>5</v>
      </c>
      <c r="M381" s="84">
        <v>5</v>
      </c>
      <c r="N381" s="84">
        <v>5</v>
      </c>
      <c r="O381" s="84">
        <v>5</v>
      </c>
      <c r="P381" s="84">
        <v>5</v>
      </c>
      <c r="Q381" s="84">
        <v>5</v>
      </c>
      <c r="R381" s="84">
        <v>5</v>
      </c>
      <c r="S381" s="84">
        <v>5</v>
      </c>
      <c r="T381" s="84">
        <v>5</v>
      </c>
      <c r="U381" s="84">
        <v>5</v>
      </c>
      <c r="V381" s="84">
        <v>5</v>
      </c>
      <c r="W381" s="84">
        <v>5</v>
      </c>
      <c r="X381" s="84">
        <v>5</v>
      </c>
      <c r="Y381" s="84">
        <v>5</v>
      </c>
      <c r="Z381" s="84">
        <v>5</v>
      </c>
      <c r="AA381" s="84">
        <v>5</v>
      </c>
      <c r="AB381" s="84">
        <v>5</v>
      </c>
      <c r="AC381" s="84">
        <v>5</v>
      </c>
      <c r="AD381" s="84">
        <v>5</v>
      </c>
      <c r="AE381" s="84">
        <v>5</v>
      </c>
      <c r="AF381" s="84">
        <v>5</v>
      </c>
    </row>
    <row r="382" spans="3:32" s="3" customFormat="1" ht="18" customHeight="1" x14ac:dyDescent="0.2">
      <c r="C382" s="190" t="s">
        <v>403</v>
      </c>
      <c r="D382" s="8" t="s">
        <v>407</v>
      </c>
      <c r="E382" s="18" t="s">
        <v>8</v>
      </c>
      <c r="F382" s="8"/>
      <c r="G382" s="84">
        <v>14</v>
      </c>
      <c r="H382" s="84">
        <v>14</v>
      </c>
      <c r="I382" s="84">
        <v>14</v>
      </c>
      <c r="J382" s="84">
        <v>14</v>
      </c>
      <c r="K382" s="84">
        <v>14</v>
      </c>
      <c r="L382" s="84">
        <v>12</v>
      </c>
      <c r="M382" s="84">
        <v>12</v>
      </c>
      <c r="N382" s="84">
        <v>12</v>
      </c>
      <c r="O382" s="84">
        <v>12</v>
      </c>
      <c r="P382" s="84">
        <v>11</v>
      </c>
      <c r="Q382" s="84">
        <v>11</v>
      </c>
      <c r="R382" s="84">
        <v>11</v>
      </c>
      <c r="S382" s="84">
        <v>11</v>
      </c>
      <c r="T382" s="84">
        <v>12</v>
      </c>
      <c r="U382" s="84">
        <v>12</v>
      </c>
      <c r="V382" s="84">
        <v>12</v>
      </c>
      <c r="W382" s="84">
        <v>12</v>
      </c>
      <c r="X382" s="84">
        <v>12</v>
      </c>
      <c r="Y382" s="84">
        <v>12</v>
      </c>
      <c r="Z382" s="84">
        <v>12</v>
      </c>
      <c r="AA382" s="84">
        <v>12</v>
      </c>
      <c r="AB382" s="84">
        <v>12</v>
      </c>
      <c r="AC382" s="84">
        <v>12</v>
      </c>
      <c r="AD382" s="84">
        <v>12</v>
      </c>
      <c r="AE382" s="84">
        <v>12</v>
      </c>
      <c r="AF382" s="84">
        <v>12</v>
      </c>
    </row>
    <row r="383" spans="3:32" s="3" customFormat="1" ht="18" customHeight="1" x14ac:dyDescent="0.2">
      <c r="C383" s="190" t="s">
        <v>404</v>
      </c>
      <c r="D383" s="8" t="s">
        <v>407</v>
      </c>
      <c r="E383" s="8" t="s">
        <v>8</v>
      </c>
      <c r="F383" s="8"/>
      <c r="G383" s="84">
        <v>8</v>
      </c>
      <c r="H383" s="84">
        <v>8</v>
      </c>
      <c r="I383" s="84">
        <v>8</v>
      </c>
      <c r="J383" s="84">
        <v>8</v>
      </c>
      <c r="K383" s="84">
        <v>8</v>
      </c>
      <c r="L383" s="84">
        <v>7</v>
      </c>
      <c r="M383" s="84">
        <v>7</v>
      </c>
      <c r="N383" s="84">
        <v>7</v>
      </c>
      <c r="O383" s="84">
        <v>7</v>
      </c>
      <c r="P383" s="84">
        <v>7</v>
      </c>
      <c r="Q383" s="84">
        <v>7</v>
      </c>
      <c r="R383" s="84">
        <v>7</v>
      </c>
      <c r="S383" s="84">
        <v>7</v>
      </c>
      <c r="T383" s="84">
        <v>7</v>
      </c>
      <c r="U383" s="84">
        <v>7</v>
      </c>
      <c r="V383" s="84">
        <v>7</v>
      </c>
      <c r="W383" s="84">
        <v>7</v>
      </c>
      <c r="X383" s="84">
        <v>7</v>
      </c>
      <c r="Y383" s="84">
        <v>7</v>
      </c>
      <c r="Z383" s="84">
        <v>7</v>
      </c>
      <c r="AA383" s="84">
        <v>7</v>
      </c>
      <c r="AB383" s="84">
        <v>7</v>
      </c>
      <c r="AC383" s="84">
        <v>7</v>
      </c>
      <c r="AD383" s="84">
        <v>7</v>
      </c>
      <c r="AE383" s="84">
        <v>7</v>
      </c>
      <c r="AF383" s="84">
        <v>7</v>
      </c>
    </row>
    <row r="384" spans="3:32" s="3" customFormat="1" ht="18" customHeight="1" x14ac:dyDescent="0.2">
      <c r="C384" s="56" t="s">
        <v>419</v>
      </c>
      <c r="D384" s="57"/>
      <c r="E384" s="57"/>
      <c r="F384" s="57"/>
      <c r="G384" s="112"/>
      <c r="H384" s="112"/>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c r="AF384" s="112"/>
    </row>
    <row r="385" spans="3:32" s="3" customFormat="1" ht="18" customHeight="1" x14ac:dyDescent="0.2">
      <c r="C385" s="98" t="s">
        <v>413</v>
      </c>
      <c r="D385" s="32"/>
      <c r="E385" s="32"/>
      <c r="F385" s="32" t="s">
        <v>29</v>
      </c>
      <c r="G385" s="192">
        <v>0.56999999999999995</v>
      </c>
      <c r="H385" s="192">
        <v>0.56999999999999995</v>
      </c>
      <c r="I385" s="192">
        <v>0.56999999999999995</v>
      </c>
      <c r="J385" s="192">
        <v>0.56999999999999995</v>
      </c>
      <c r="K385" s="192">
        <v>0.56999999999999995</v>
      </c>
      <c r="L385" s="192">
        <v>0.56999999999999995</v>
      </c>
      <c r="M385" s="192">
        <v>0.56999999999999995</v>
      </c>
      <c r="N385" s="192">
        <v>0.56999999999999995</v>
      </c>
      <c r="O385" s="192">
        <v>0.56999999999999995</v>
      </c>
      <c r="P385" s="192">
        <v>0.56999999999999995</v>
      </c>
      <c r="Q385" s="192">
        <v>0.56999999999999995</v>
      </c>
      <c r="R385" s="192">
        <v>0.56999999999999995</v>
      </c>
      <c r="S385" s="192">
        <v>0.56999999999999995</v>
      </c>
      <c r="T385" s="192">
        <v>0.56999999999999995</v>
      </c>
      <c r="U385" s="192">
        <v>0.56999999999999995</v>
      </c>
      <c r="V385" s="192">
        <v>0.56999999999999995</v>
      </c>
      <c r="W385" s="192">
        <v>0.56999999999999995</v>
      </c>
      <c r="X385" s="192">
        <v>0.56999999999999995</v>
      </c>
      <c r="Y385" s="192">
        <v>0.56999999999999995</v>
      </c>
      <c r="Z385" s="192">
        <v>0.56999999999999995</v>
      </c>
      <c r="AA385" s="192">
        <v>0.56999999999999995</v>
      </c>
      <c r="AB385" s="192">
        <v>0.56999999999999995</v>
      </c>
      <c r="AC385" s="192">
        <v>0.56999999999999995</v>
      </c>
      <c r="AD385" s="192">
        <v>0.56999999999999995</v>
      </c>
      <c r="AE385" s="192">
        <v>0.56999999999999995</v>
      </c>
      <c r="AF385" s="192">
        <v>0.56999999999999995</v>
      </c>
    </row>
    <row r="386" spans="3:32" s="3" customFormat="1" ht="18" customHeight="1" x14ac:dyDescent="0.2">
      <c r="C386" s="98" t="s">
        <v>414</v>
      </c>
      <c r="D386" s="32"/>
      <c r="E386" s="32"/>
      <c r="F386" s="32"/>
      <c r="G386" s="192">
        <v>0.43</v>
      </c>
      <c r="H386" s="192">
        <v>0.43</v>
      </c>
      <c r="I386" s="192">
        <v>0.43</v>
      </c>
      <c r="J386" s="192">
        <v>0.43</v>
      </c>
      <c r="K386" s="192">
        <v>0.43</v>
      </c>
      <c r="L386" s="192">
        <v>0.43</v>
      </c>
      <c r="M386" s="192">
        <v>0.43</v>
      </c>
      <c r="N386" s="192">
        <v>0.43</v>
      </c>
      <c r="O386" s="192">
        <v>0.43</v>
      </c>
      <c r="P386" s="192">
        <v>0.43</v>
      </c>
      <c r="Q386" s="192">
        <v>0.43</v>
      </c>
      <c r="R386" s="192">
        <v>0.43</v>
      </c>
      <c r="S386" s="192">
        <v>0.43</v>
      </c>
      <c r="T386" s="192">
        <v>0.43</v>
      </c>
      <c r="U386" s="192">
        <v>0.43</v>
      </c>
      <c r="V386" s="192">
        <v>0.43</v>
      </c>
      <c r="W386" s="192">
        <v>0.43</v>
      </c>
      <c r="X386" s="192">
        <v>0.43</v>
      </c>
      <c r="Y386" s="192">
        <v>0.43</v>
      </c>
      <c r="Z386" s="192">
        <v>0.43</v>
      </c>
      <c r="AA386" s="192">
        <v>0.43</v>
      </c>
      <c r="AB386" s="192">
        <v>0.43</v>
      </c>
      <c r="AC386" s="192">
        <v>0.43</v>
      </c>
      <c r="AD386" s="192">
        <v>0.43</v>
      </c>
      <c r="AE386" s="192">
        <v>0.43</v>
      </c>
      <c r="AF386" s="192">
        <v>0.43</v>
      </c>
    </row>
    <row r="387" spans="3:32" s="3" customFormat="1" ht="18" customHeight="1" x14ac:dyDescent="0.2">
      <c r="C387" s="56" t="s">
        <v>420</v>
      </c>
      <c r="D387" s="57"/>
      <c r="E387" s="57"/>
      <c r="F387" s="57"/>
      <c r="G387" s="112"/>
      <c r="H387" s="112"/>
      <c r="I387" s="112"/>
      <c r="J387" s="112"/>
      <c r="K387" s="112"/>
      <c r="L387" s="112"/>
      <c r="M387" s="112"/>
      <c r="N387" s="112"/>
      <c r="O387" s="112"/>
      <c r="P387" s="112"/>
      <c r="Q387" s="112"/>
      <c r="R387" s="112"/>
      <c r="S387" s="112"/>
      <c r="T387" s="112"/>
      <c r="U387" s="112"/>
      <c r="V387" s="112"/>
      <c r="W387" s="112"/>
      <c r="X387" s="112"/>
      <c r="Y387" s="112"/>
      <c r="Z387" s="112"/>
      <c r="AA387" s="112"/>
      <c r="AB387" s="112"/>
      <c r="AC387" s="112"/>
      <c r="AD387" s="112"/>
      <c r="AE387" s="112"/>
      <c r="AF387" s="112"/>
    </row>
    <row r="388" spans="3:32" s="3" customFormat="1" ht="18" customHeight="1" x14ac:dyDescent="0.2">
      <c r="C388" s="98" t="s">
        <v>401</v>
      </c>
      <c r="D388" s="8" t="s">
        <v>405</v>
      </c>
      <c r="E388" s="8"/>
      <c r="F388" s="8" t="s">
        <v>30</v>
      </c>
      <c r="G388" s="20">
        <f>G371*G$385+G378*G$386</f>
        <v>8.2799999999999994</v>
      </c>
      <c r="H388" s="20">
        <f t="shared" ref="H388:K388" si="119">H371*H$385+H378*H$386</f>
        <v>8.2799999999999994</v>
      </c>
      <c r="I388" s="20">
        <f t="shared" si="119"/>
        <v>8.2799999999999994</v>
      </c>
      <c r="J388" s="20">
        <f t="shared" si="119"/>
        <v>8.2799999999999994</v>
      </c>
      <c r="K388" s="20">
        <f t="shared" si="119"/>
        <v>8.2799999999999994</v>
      </c>
      <c r="L388" s="20">
        <f>L371*L$385+L378*L$386</f>
        <v>7.85</v>
      </c>
      <c r="M388" s="20">
        <f t="shared" ref="M388:AF388" si="120">M371*M$385+M378*M$386</f>
        <v>7.85</v>
      </c>
      <c r="N388" s="20">
        <f t="shared" si="120"/>
        <v>7.85</v>
      </c>
      <c r="O388" s="20">
        <f t="shared" si="120"/>
        <v>7.85</v>
      </c>
      <c r="P388" s="20">
        <f t="shared" si="120"/>
        <v>7.2799999999999994</v>
      </c>
      <c r="Q388" s="20">
        <f t="shared" si="120"/>
        <v>7.2799999999999994</v>
      </c>
      <c r="R388" s="20">
        <f t="shared" si="120"/>
        <v>7.2799999999999994</v>
      </c>
      <c r="S388" s="20">
        <f t="shared" si="120"/>
        <v>7.2799999999999994</v>
      </c>
      <c r="T388" s="20">
        <f t="shared" si="120"/>
        <v>7.85</v>
      </c>
      <c r="U388" s="20">
        <f t="shared" si="120"/>
        <v>7.85</v>
      </c>
      <c r="V388" s="20">
        <f t="shared" si="120"/>
        <v>7.85</v>
      </c>
      <c r="W388" s="20">
        <f t="shared" si="120"/>
        <v>7.85</v>
      </c>
      <c r="X388" s="20">
        <f t="shared" si="120"/>
        <v>7.85</v>
      </c>
      <c r="Y388" s="20">
        <f t="shared" si="120"/>
        <v>7.85</v>
      </c>
      <c r="Z388" s="20">
        <f t="shared" si="120"/>
        <v>7.85</v>
      </c>
      <c r="AA388" s="20">
        <f t="shared" si="120"/>
        <v>7.85</v>
      </c>
      <c r="AB388" s="20">
        <f t="shared" si="120"/>
        <v>7.85</v>
      </c>
      <c r="AC388" s="20">
        <f t="shared" si="120"/>
        <v>7.85</v>
      </c>
      <c r="AD388" s="20">
        <f t="shared" si="120"/>
        <v>7.85</v>
      </c>
      <c r="AE388" s="20">
        <f t="shared" si="120"/>
        <v>7.85</v>
      </c>
      <c r="AF388" s="20">
        <f t="shared" si="120"/>
        <v>7.85</v>
      </c>
    </row>
    <row r="389" spans="3:32" s="3" customFormat="1" ht="18" customHeight="1" x14ac:dyDescent="0.2">
      <c r="C389" s="98" t="s">
        <v>400</v>
      </c>
      <c r="D389" s="8" t="s">
        <v>406</v>
      </c>
      <c r="E389" s="18"/>
      <c r="F389" s="8"/>
      <c r="G389" s="20">
        <f t="shared" ref="G389:K389" si="121">G372*G$385+G379*G$386</f>
        <v>14.129999999999999</v>
      </c>
      <c r="H389" s="20">
        <f t="shared" si="121"/>
        <v>14.129999999999999</v>
      </c>
      <c r="I389" s="20">
        <f t="shared" si="121"/>
        <v>14.129999999999999</v>
      </c>
      <c r="J389" s="20">
        <f t="shared" si="121"/>
        <v>14.129999999999999</v>
      </c>
      <c r="K389" s="20">
        <f t="shared" si="121"/>
        <v>14.129999999999999</v>
      </c>
      <c r="L389" s="20">
        <f t="shared" ref="L389:AF389" si="122">L372*L$385+L379*L$386</f>
        <v>13.129999999999999</v>
      </c>
      <c r="M389" s="20">
        <f t="shared" si="122"/>
        <v>13.129999999999999</v>
      </c>
      <c r="N389" s="20">
        <f t="shared" si="122"/>
        <v>13.129999999999999</v>
      </c>
      <c r="O389" s="20">
        <f t="shared" si="122"/>
        <v>13.129999999999999</v>
      </c>
      <c r="P389" s="20">
        <f t="shared" si="122"/>
        <v>11.559999999999999</v>
      </c>
      <c r="Q389" s="20">
        <f t="shared" si="122"/>
        <v>11.559999999999999</v>
      </c>
      <c r="R389" s="20">
        <f t="shared" si="122"/>
        <v>11.559999999999999</v>
      </c>
      <c r="S389" s="20">
        <f t="shared" si="122"/>
        <v>11.559999999999999</v>
      </c>
      <c r="T389" s="20">
        <f t="shared" si="122"/>
        <v>13.129999999999999</v>
      </c>
      <c r="U389" s="20">
        <f t="shared" si="122"/>
        <v>13.129999999999999</v>
      </c>
      <c r="V389" s="20">
        <f t="shared" si="122"/>
        <v>13.129999999999999</v>
      </c>
      <c r="W389" s="20">
        <f t="shared" si="122"/>
        <v>13.129999999999999</v>
      </c>
      <c r="X389" s="20">
        <f t="shared" si="122"/>
        <v>13.129999999999999</v>
      </c>
      <c r="Y389" s="20">
        <f t="shared" si="122"/>
        <v>13.129999999999999</v>
      </c>
      <c r="Z389" s="20">
        <f t="shared" si="122"/>
        <v>13.129999999999999</v>
      </c>
      <c r="AA389" s="20">
        <f t="shared" si="122"/>
        <v>13.129999999999999</v>
      </c>
      <c r="AB389" s="20">
        <f t="shared" si="122"/>
        <v>13.129999999999999</v>
      </c>
      <c r="AC389" s="20">
        <f t="shared" si="122"/>
        <v>13.129999999999999</v>
      </c>
      <c r="AD389" s="20">
        <f t="shared" si="122"/>
        <v>13.129999999999999</v>
      </c>
      <c r="AE389" s="20">
        <f t="shared" si="122"/>
        <v>13.129999999999999</v>
      </c>
      <c r="AF389" s="20">
        <f t="shared" si="122"/>
        <v>13.129999999999999</v>
      </c>
    </row>
    <row r="390" spans="3:32" s="3" customFormat="1" ht="18" customHeight="1" x14ac:dyDescent="0.2">
      <c r="C390" s="98" t="s">
        <v>399</v>
      </c>
      <c r="D390" s="8" t="s">
        <v>407</v>
      </c>
      <c r="E390" s="8"/>
      <c r="F390" s="8"/>
      <c r="G390" s="20">
        <f t="shared" ref="G390:K390" si="123">G373*G$385+G380*G$386</f>
        <v>23.689999999999998</v>
      </c>
      <c r="H390" s="20">
        <f t="shared" si="123"/>
        <v>23.689999999999998</v>
      </c>
      <c r="I390" s="20">
        <f t="shared" si="123"/>
        <v>23.689999999999998</v>
      </c>
      <c r="J390" s="20">
        <f t="shared" si="123"/>
        <v>23.689999999999998</v>
      </c>
      <c r="K390" s="20">
        <f t="shared" si="123"/>
        <v>23.689999999999998</v>
      </c>
      <c r="L390" s="20">
        <f t="shared" ref="L390:AF390" si="124">L373*L$385+L380*L$386</f>
        <v>23.119999999999997</v>
      </c>
      <c r="M390" s="20">
        <f t="shared" si="124"/>
        <v>23.119999999999997</v>
      </c>
      <c r="N390" s="20">
        <f t="shared" si="124"/>
        <v>23.119999999999997</v>
      </c>
      <c r="O390" s="20">
        <f t="shared" si="124"/>
        <v>23.119999999999997</v>
      </c>
      <c r="P390" s="20">
        <f t="shared" si="124"/>
        <v>20.549999999999997</v>
      </c>
      <c r="Q390" s="20">
        <f t="shared" si="124"/>
        <v>20.549999999999997</v>
      </c>
      <c r="R390" s="20">
        <f t="shared" si="124"/>
        <v>20.549999999999997</v>
      </c>
      <c r="S390" s="20">
        <f t="shared" si="124"/>
        <v>20.549999999999997</v>
      </c>
      <c r="T390" s="20">
        <f t="shared" si="124"/>
        <v>23.119999999999997</v>
      </c>
      <c r="U390" s="20">
        <f t="shared" si="124"/>
        <v>23.119999999999997</v>
      </c>
      <c r="V390" s="20">
        <f t="shared" si="124"/>
        <v>23.119999999999997</v>
      </c>
      <c r="W390" s="20">
        <f t="shared" si="124"/>
        <v>23.119999999999997</v>
      </c>
      <c r="X390" s="20">
        <f t="shared" si="124"/>
        <v>23.119999999999997</v>
      </c>
      <c r="Y390" s="20">
        <f t="shared" si="124"/>
        <v>23.119999999999997</v>
      </c>
      <c r="Z390" s="20">
        <f t="shared" si="124"/>
        <v>23.119999999999997</v>
      </c>
      <c r="AA390" s="20">
        <f t="shared" si="124"/>
        <v>23.119999999999997</v>
      </c>
      <c r="AB390" s="20">
        <f t="shared" si="124"/>
        <v>23.119999999999997</v>
      </c>
      <c r="AC390" s="20">
        <f t="shared" si="124"/>
        <v>23.119999999999997</v>
      </c>
      <c r="AD390" s="20">
        <f t="shared" si="124"/>
        <v>23.119999999999997</v>
      </c>
      <c r="AE390" s="20">
        <f t="shared" si="124"/>
        <v>23.119999999999997</v>
      </c>
      <c r="AF390" s="20">
        <f t="shared" si="124"/>
        <v>23.119999999999997</v>
      </c>
    </row>
    <row r="391" spans="3:32" s="3" customFormat="1" ht="18" customHeight="1" x14ac:dyDescent="0.2">
      <c r="C391" s="190" t="s">
        <v>402</v>
      </c>
      <c r="D391" s="8" t="s">
        <v>406</v>
      </c>
      <c r="E391" s="8"/>
      <c r="F391" s="8"/>
      <c r="G391" s="20">
        <f t="shared" ref="G391:K391" si="125">G374*G$385+G381*G$386</f>
        <v>8.99</v>
      </c>
      <c r="H391" s="20">
        <f t="shared" si="125"/>
        <v>8.99</v>
      </c>
      <c r="I391" s="20">
        <f t="shared" si="125"/>
        <v>8.99</v>
      </c>
      <c r="J391" s="20">
        <f t="shared" si="125"/>
        <v>8.99</v>
      </c>
      <c r="K391" s="20">
        <f t="shared" si="125"/>
        <v>8.99</v>
      </c>
      <c r="L391" s="20">
        <f t="shared" ref="L391:AF391" si="126">L374*L$385+L381*L$386</f>
        <v>8.42</v>
      </c>
      <c r="M391" s="20">
        <f t="shared" si="126"/>
        <v>8.42</v>
      </c>
      <c r="N391" s="20">
        <f t="shared" si="126"/>
        <v>8.42</v>
      </c>
      <c r="O391" s="20">
        <f t="shared" si="126"/>
        <v>8.42</v>
      </c>
      <c r="P391" s="20">
        <f t="shared" si="126"/>
        <v>7.85</v>
      </c>
      <c r="Q391" s="20">
        <f t="shared" si="126"/>
        <v>7.85</v>
      </c>
      <c r="R391" s="20">
        <f t="shared" si="126"/>
        <v>7.85</v>
      </c>
      <c r="S391" s="20">
        <f t="shared" si="126"/>
        <v>7.85</v>
      </c>
      <c r="T391" s="20">
        <f t="shared" si="126"/>
        <v>8.42</v>
      </c>
      <c r="U391" s="20">
        <f t="shared" si="126"/>
        <v>8.42</v>
      </c>
      <c r="V391" s="20">
        <f t="shared" si="126"/>
        <v>8.42</v>
      </c>
      <c r="W391" s="20">
        <f t="shared" si="126"/>
        <v>8.42</v>
      </c>
      <c r="X391" s="20">
        <f t="shared" si="126"/>
        <v>8.42</v>
      </c>
      <c r="Y391" s="20">
        <f t="shared" si="126"/>
        <v>8.42</v>
      </c>
      <c r="Z391" s="20">
        <f t="shared" si="126"/>
        <v>8.42</v>
      </c>
      <c r="AA391" s="20">
        <f t="shared" si="126"/>
        <v>8.42</v>
      </c>
      <c r="AB391" s="20">
        <f t="shared" si="126"/>
        <v>8.42</v>
      </c>
      <c r="AC391" s="20">
        <f t="shared" si="126"/>
        <v>8.42</v>
      </c>
      <c r="AD391" s="20">
        <f t="shared" si="126"/>
        <v>8.42</v>
      </c>
      <c r="AE391" s="20">
        <f t="shared" si="126"/>
        <v>8.42</v>
      </c>
      <c r="AF391" s="20">
        <f t="shared" si="126"/>
        <v>8.42</v>
      </c>
    </row>
    <row r="392" spans="3:32" s="3" customFormat="1" ht="18" customHeight="1" x14ac:dyDescent="0.2">
      <c r="C392" s="190" t="s">
        <v>403</v>
      </c>
      <c r="D392" s="8" t="s">
        <v>407</v>
      </c>
      <c r="E392" s="18"/>
      <c r="F392" s="8"/>
      <c r="G392" s="20">
        <f t="shared" ref="G392:K392" si="127">G375*G$385+G382*G$386</f>
        <v>20.269999999999996</v>
      </c>
      <c r="H392" s="20">
        <f t="shared" si="127"/>
        <v>20.269999999999996</v>
      </c>
      <c r="I392" s="20">
        <f t="shared" si="127"/>
        <v>20.269999999999996</v>
      </c>
      <c r="J392" s="20">
        <f t="shared" si="127"/>
        <v>20.269999999999996</v>
      </c>
      <c r="K392" s="20">
        <f t="shared" si="127"/>
        <v>20.269999999999996</v>
      </c>
      <c r="L392" s="20">
        <f t="shared" ref="L392:AF392" si="128">L375*L$385+L382*L$386</f>
        <v>18.84</v>
      </c>
      <c r="M392" s="20">
        <f t="shared" si="128"/>
        <v>18.84</v>
      </c>
      <c r="N392" s="20">
        <f t="shared" si="128"/>
        <v>18.84</v>
      </c>
      <c r="O392" s="20">
        <f t="shared" si="128"/>
        <v>18.84</v>
      </c>
      <c r="P392" s="20">
        <f t="shared" si="128"/>
        <v>16.7</v>
      </c>
      <c r="Q392" s="20">
        <f t="shared" si="128"/>
        <v>16.7</v>
      </c>
      <c r="R392" s="20">
        <f t="shared" si="128"/>
        <v>16.7</v>
      </c>
      <c r="S392" s="20">
        <f t="shared" si="128"/>
        <v>16.7</v>
      </c>
      <c r="T392" s="20">
        <f t="shared" si="128"/>
        <v>18.84</v>
      </c>
      <c r="U392" s="20">
        <f t="shared" si="128"/>
        <v>18.84</v>
      </c>
      <c r="V392" s="20">
        <f t="shared" si="128"/>
        <v>18.84</v>
      </c>
      <c r="W392" s="20">
        <f t="shared" si="128"/>
        <v>18.84</v>
      </c>
      <c r="X392" s="20">
        <f t="shared" si="128"/>
        <v>18.84</v>
      </c>
      <c r="Y392" s="20">
        <f t="shared" si="128"/>
        <v>18.84</v>
      </c>
      <c r="Z392" s="20">
        <f t="shared" si="128"/>
        <v>18.84</v>
      </c>
      <c r="AA392" s="20">
        <f t="shared" si="128"/>
        <v>18.84</v>
      </c>
      <c r="AB392" s="20">
        <f t="shared" si="128"/>
        <v>18.84</v>
      </c>
      <c r="AC392" s="20">
        <f t="shared" si="128"/>
        <v>18.84</v>
      </c>
      <c r="AD392" s="20">
        <f t="shared" si="128"/>
        <v>18.84</v>
      </c>
      <c r="AE392" s="20">
        <f t="shared" si="128"/>
        <v>18.84</v>
      </c>
      <c r="AF392" s="20">
        <f t="shared" si="128"/>
        <v>18.84</v>
      </c>
    </row>
    <row r="393" spans="3:32" s="3" customFormat="1" ht="18" customHeight="1" x14ac:dyDescent="0.2">
      <c r="C393" s="190" t="s">
        <v>404</v>
      </c>
      <c r="D393" s="8" t="s">
        <v>407</v>
      </c>
      <c r="E393" s="8"/>
      <c r="F393" s="8"/>
      <c r="G393" s="20">
        <f t="shared" ref="G393:K393" si="129">G376*G$385+G383*G$386</f>
        <v>14.269999999999998</v>
      </c>
      <c r="H393" s="20">
        <f t="shared" si="129"/>
        <v>14.269999999999998</v>
      </c>
      <c r="I393" s="20">
        <f t="shared" si="129"/>
        <v>14.269999999999998</v>
      </c>
      <c r="J393" s="20">
        <f t="shared" si="129"/>
        <v>14.269999999999998</v>
      </c>
      <c r="K393" s="20">
        <f t="shared" si="129"/>
        <v>14.269999999999998</v>
      </c>
      <c r="L393" s="20">
        <f t="shared" ref="L393:AF393" si="130">L376*L$385+L383*L$386</f>
        <v>13.839999999999998</v>
      </c>
      <c r="M393" s="20">
        <f t="shared" si="130"/>
        <v>13.839999999999998</v>
      </c>
      <c r="N393" s="20">
        <f t="shared" si="130"/>
        <v>13.839999999999998</v>
      </c>
      <c r="O393" s="20">
        <f t="shared" si="130"/>
        <v>13.839999999999998</v>
      </c>
      <c r="P393" s="20">
        <f t="shared" si="130"/>
        <v>12.7</v>
      </c>
      <c r="Q393" s="20">
        <f t="shared" si="130"/>
        <v>12.7</v>
      </c>
      <c r="R393" s="20">
        <f t="shared" si="130"/>
        <v>12.7</v>
      </c>
      <c r="S393" s="20">
        <f t="shared" si="130"/>
        <v>12.7</v>
      </c>
      <c r="T393" s="20">
        <f t="shared" si="130"/>
        <v>13.839999999999998</v>
      </c>
      <c r="U393" s="20">
        <f t="shared" si="130"/>
        <v>13.839999999999998</v>
      </c>
      <c r="V393" s="20">
        <f t="shared" si="130"/>
        <v>13.839999999999998</v>
      </c>
      <c r="W393" s="20">
        <f t="shared" si="130"/>
        <v>13.839999999999998</v>
      </c>
      <c r="X393" s="20">
        <f t="shared" si="130"/>
        <v>13.839999999999998</v>
      </c>
      <c r="Y393" s="20">
        <f t="shared" si="130"/>
        <v>13.839999999999998</v>
      </c>
      <c r="Z393" s="20">
        <f t="shared" si="130"/>
        <v>13.839999999999998</v>
      </c>
      <c r="AA393" s="20">
        <f t="shared" si="130"/>
        <v>13.839999999999998</v>
      </c>
      <c r="AB393" s="20">
        <f t="shared" si="130"/>
        <v>13.839999999999998</v>
      </c>
      <c r="AC393" s="20">
        <f t="shared" si="130"/>
        <v>13.839999999999998</v>
      </c>
      <c r="AD393" s="20">
        <f t="shared" si="130"/>
        <v>13.839999999999998</v>
      </c>
      <c r="AE393" s="20">
        <f t="shared" si="130"/>
        <v>13.839999999999998</v>
      </c>
      <c r="AF393" s="20">
        <f t="shared" si="130"/>
        <v>13.839999999999998</v>
      </c>
    </row>
    <row r="394" spans="3:32" s="3" customFormat="1" ht="18" customHeight="1" x14ac:dyDescent="0.2">
      <c r="C394" s="56" t="s">
        <v>421</v>
      </c>
      <c r="D394" s="57"/>
      <c r="E394" s="57"/>
      <c r="F394" s="57"/>
      <c r="G394" s="112"/>
      <c r="H394" s="112"/>
      <c r="I394" s="112"/>
      <c r="J394" s="112"/>
      <c r="K394" s="112"/>
      <c r="L394" s="112"/>
      <c r="M394" s="112"/>
      <c r="N394" s="112"/>
      <c r="O394" s="112"/>
      <c r="P394" s="112"/>
      <c r="Q394" s="112"/>
      <c r="R394" s="112"/>
      <c r="S394" s="112"/>
      <c r="T394" s="112"/>
      <c r="U394" s="112"/>
      <c r="V394" s="112"/>
      <c r="W394" s="112"/>
      <c r="X394" s="112"/>
      <c r="Y394" s="112"/>
      <c r="Z394" s="112"/>
      <c r="AA394" s="112"/>
      <c r="AB394" s="112"/>
      <c r="AC394" s="112"/>
      <c r="AD394" s="112"/>
      <c r="AE394" s="112"/>
      <c r="AF394" s="112"/>
    </row>
    <row r="395" spans="3:32" s="3" customFormat="1" ht="18" customHeight="1" x14ac:dyDescent="0.2">
      <c r="C395" s="98" t="s">
        <v>405</v>
      </c>
      <c r="D395" s="32"/>
      <c r="E395" s="32"/>
      <c r="F395" s="32"/>
      <c r="G395" s="23">
        <f t="shared" ref="G395:K395" si="131">G388</f>
        <v>8.2799999999999994</v>
      </c>
      <c r="H395" s="23">
        <f t="shared" si="131"/>
        <v>8.2799999999999994</v>
      </c>
      <c r="I395" s="23">
        <f t="shared" si="131"/>
        <v>8.2799999999999994</v>
      </c>
      <c r="J395" s="23">
        <f t="shared" si="131"/>
        <v>8.2799999999999994</v>
      </c>
      <c r="K395" s="23">
        <f t="shared" si="131"/>
        <v>8.2799999999999994</v>
      </c>
      <c r="L395" s="23">
        <f>L388</f>
        <v>7.85</v>
      </c>
      <c r="M395" s="23">
        <f t="shared" ref="M395:AF395" si="132">M388</f>
        <v>7.85</v>
      </c>
      <c r="N395" s="23">
        <f t="shared" si="132"/>
        <v>7.85</v>
      </c>
      <c r="O395" s="23">
        <f t="shared" si="132"/>
        <v>7.85</v>
      </c>
      <c r="P395" s="23">
        <f t="shared" si="132"/>
        <v>7.2799999999999994</v>
      </c>
      <c r="Q395" s="23">
        <f t="shared" si="132"/>
        <v>7.2799999999999994</v>
      </c>
      <c r="R395" s="23">
        <f t="shared" si="132"/>
        <v>7.2799999999999994</v>
      </c>
      <c r="S395" s="23">
        <f t="shared" si="132"/>
        <v>7.2799999999999994</v>
      </c>
      <c r="T395" s="23">
        <f t="shared" si="132"/>
        <v>7.85</v>
      </c>
      <c r="U395" s="23">
        <f t="shared" si="132"/>
        <v>7.85</v>
      </c>
      <c r="V395" s="23">
        <f t="shared" si="132"/>
        <v>7.85</v>
      </c>
      <c r="W395" s="23">
        <f t="shared" si="132"/>
        <v>7.85</v>
      </c>
      <c r="X395" s="23">
        <f t="shared" si="132"/>
        <v>7.85</v>
      </c>
      <c r="Y395" s="23">
        <f t="shared" si="132"/>
        <v>7.85</v>
      </c>
      <c r="Z395" s="23">
        <f t="shared" si="132"/>
        <v>7.85</v>
      </c>
      <c r="AA395" s="23">
        <f t="shared" si="132"/>
        <v>7.85</v>
      </c>
      <c r="AB395" s="23">
        <f t="shared" si="132"/>
        <v>7.85</v>
      </c>
      <c r="AC395" s="23">
        <f t="shared" si="132"/>
        <v>7.85</v>
      </c>
      <c r="AD395" s="23">
        <f t="shared" si="132"/>
        <v>7.85</v>
      </c>
      <c r="AE395" s="23">
        <f t="shared" si="132"/>
        <v>7.85</v>
      </c>
      <c r="AF395" s="23">
        <f t="shared" si="132"/>
        <v>7.85</v>
      </c>
    </row>
    <row r="396" spans="3:32" s="3" customFormat="1" ht="18" customHeight="1" x14ac:dyDescent="0.2">
      <c r="C396" s="98" t="s">
        <v>406</v>
      </c>
      <c r="D396" s="32"/>
      <c r="E396" s="32"/>
      <c r="F396" s="32"/>
      <c r="G396" s="23">
        <f t="shared" ref="G396:K396" si="133">(G389*G318+G391*G320)/G325</f>
        <v>14.129999999999999</v>
      </c>
      <c r="H396" s="23">
        <f t="shared" si="133"/>
        <v>14.129999999999999</v>
      </c>
      <c r="I396" s="23">
        <f t="shared" si="133"/>
        <v>14.129999999999999</v>
      </c>
      <c r="J396" s="23">
        <f t="shared" si="133"/>
        <v>14.129999999999999</v>
      </c>
      <c r="K396" s="23">
        <f t="shared" si="133"/>
        <v>14.129999999999999</v>
      </c>
      <c r="L396" s="23">
        <f t="shared" ref="L396:X396" si="134">(L389*L318+L391*L320)/L325</f>
        <v>13.129999999999999</v>
      </c>
      <c r="M396" s="23">
        <f t="shared" si="134"/>
        <v>13.129999999999999</v>
      </c>
      <c r="N396" s="23">
        <f t="shared" si="134"/>
        <v>13.129999999999999</v>
      </c>
      <c r="O396" s="23">
        <f t="shared" si="134"/>
        <v>13.129999999999999</v>
      </c>
      <c r="P396" s="23">
        <f t="shared" si="134"/>
        <v>11.559999999999999</v>
      </c>
      <c r="Q396" s="23">
        <f t="shared" si="134"/>
        <v>11.559999999999999</v>
      </c>
      <c r="R396" s="23">
        <f t="shared" si="134"/>
        <v>11.559999999999999</v>
      </c>
      <c r="S396" s="23">
        <f t="shared" si="134"/>
        <v>7.85</v>
      </c>
      <c r="T396" s="23">
        <f t="shared" si="134"/>
        <v>8.42</v>
      </c>
      <c r="U396" s="23">
        <f t="shared" si="134"/>
        <v>8.42</v>
      </c>
      <c r="V396" s="23">
        <f t="shared" si="134"/>
        <v>8.42</v>
      </c>
      <c r="W396" s="23">
        <f t="shared" si="134"/>
        <v>8.42</v>
      </c>
      <c r="X396" s="23">
        <f t="shared" si="134"/>
        <v>8.42</v>
      </c>
      <c r="Y396" s="23"/>
      <c r="Z396" s="23"/>
      <c r="AA396" s="23"/>
      <c r="AB396" s="23"/>
      <c r="AC396" s="23"/>
      <c r="AD396" s="23"/>
      <c r="AE396" s="23"/>
      <c r="AF396" s="23"/>
    </row>
    <row r="397" spans="3:32" s="3" customFormat="1" ht="18" customHeight="1" x14ac:dyDescent="0.2">
      <c r="C397" s="171" t="s">
        <v>407</v>
      </c>
      <c r="D397" s="58"/>
      <c r="E397" s="58"/>
      <c r="F397" s="58"/>
      <c r="G397" s="23">
        <f t="shared" ref="G397:K397" si="135">(G390*G319+G392*G321+G393*G322)/G326</f>
        <v>23.689999999999998</v>
      </c>
      <c r="H397" s="23">
        <f t="shared" si="135"/>
        <v>23.689999999999998</v>
      </c>
      <c r="I397" s="23">
        <f t="shared" si="135"/>
        <v>23.689999999999998</v>
      </c>
      <c r="J397" s="23">
        <f t="shared" si="135"/>
        <v>23.689999999999998</v>
      </c>
      <c r="K397" s="23">
        <f t="shared" si="135"/>
        <v>23.689999999999998</v>
      </c>
      <c r="L397" s="23">
        <f t="shared" ref="L397:AF397" si="136">(L390*L319+L392*L321+L393*L322)/L326</f>
        <v>23.119999999999997</v>
      </c>
      <c r="M397" s="23">
        <f t="shared" si="136"/>
        <v>23.119999999999997</v>
      </c>
      <c r="N397" s="23">
        <f t="shared" si="136"/>
        <v>23.119999999999997</v>
      </c>
      <c r="O397" s="23">
        <f t="shared" si="136"/>
        <v>23.119999999999997</v>
      </c>
      <c r="P397" s="23">
        <f t="shared" si="136"/>
        <v>20.549999999999997</v>
      </c>
      <c r="Q397" s="23">
        <f t="shared" si="136"/>
        <v>20.549999999999997</v>
      </c>
      <c r="R397" s="23">
        <f t="shared" si="136"/>
        <v>20.549999999999997</v>
      </c>
      <c r="S397" s="23">
        <f t="shared" si="136"/>
        <v>16.7</v>
      </c>
      <c r="T397" s="23">
        <f t="shared" si="136"/>
        <v>18.84</v>
      </c>
      <c r="U397" s="23">
        <f t="shared" si="136"/>
        <v>18.84</v>
      </c>
      <c r="V397" s="23">
        <f t="shared" si="136"/>
        <v>18.84</v>
      </c>
      <c r="W397" s="23">
        <f t="shared" si="136"/>
        <v>18.84</v>
      </c>
      <c r="X397" s="23">
        <f t="shared" si="136"/>
        <v>18.84</v>
      </c>
      <c r="Y397" s="23">
        <f t="shared" si="136"/>
        <v>13.839999999999998</v>
      </c>
      <c r="Z397" s="23">
        <f t="shared" si="136"/>
        <v>13.839999999999998</v>
      </c>
      <c r="AA397" s="23">
        <f t="shared" si="136"/>
        <v>13.839999999999998</v>
      </c>
      <c r="AB397" s="23">
        <f t="shared" si="136"/>
        <v>13.839999999999998</v>
      </c>
      <c r="AC397" s="23">
        <f t="shared" si="136"/>
        <v>13.839999999999998</v>
      </c>
      <c r="AD397" s="23">
        <f t="shared" si="136"/>
        <v>13.839999999999998</v>
      </c>
      <c r="AE397" s="23">
        <f t="shared" si="136"/>
        <v>13.839999999999998</v>
      </c>
      <c r="AF397" s="23">
        <f t="shared" si="136"/>
        <v>13.839999999999998</v>
      </c>
    </row>
    <row r="398" spans="3:32" s="3" customFormat="1" ht="18" customHeight="1" x14ac:dyDescent="0.2">
      <c r="C398" s="12" t="s">
        <v>37</v>
      </c>
      <c r="D398" s="33"/>
      <c r="E398" s="33"/>
      <c r="F398" s="33"/>
      <c r="G398" s="186">
        <f t="shared" ref="G398:K398" si="137">SUMPRODUCT(G395:G397,G324:G326)/G327</f>
        <v>10.616125319693094</v>
      </c>
      <c r="H398" s="186">
        <f t="shared" si="137"/>
        <v>10.396545128511654</v>
      </c>
      <c r="I398" s="186">
        <f t="shared" si="137"/>
        <v>10.397977243994942</v>
      </c>
      <c r="J398" s="186">
        <f t="shared" si="137"/>
        <v>10.415759294265909</v>
      </c>
      <c r="K398" s="186">
        <f t="shared" si="137"/>
        <v>10.399248625534515</v>
      </c>
      <c r="L398" s="186">
        <f t="shared" ref="L398:AF398" si="138">SUMPRODUCT(L395:L397,L324:L326)/L327</f>
        <v>10.134505494505495</v>
      </c>
      <c r="M398" s="186">
        <f t="shared" si="138"/>
        <v>12.718476454293627</v>
      </c>
      <c r="N398" s="186">
        <f t="shared" si="138"/>
        <v>12.901837299391255</v>
      </c>
      <c r="O398" s="186">
        <f t="shared" si="138"/>
        <v>13.087711442786068</v>
      </c>
      <c r="P398" s="186">
        <f t="shared" si="138"/>
        <v>11.841779005524861</v>
      </c>
      <c r="Q398" s="186">
        <f t="shared" si="138"/>
        <v>12.008255107675316</v>
      </c>
      <c r="R398" s="186">
        <f t="shared" si="138"/>
        <v>12.018183324130312</v>
      </c>
      <c r="S398" s="186">
        <f t="shared" si="138"/>
        <v>9.7727833235466814</v>
      </c>
      <c r="T398" s="186">
        <f t="shared" si="138"/>
        <v>10.700141176470588</v>
      </c>
      <c r="U398" s="186">
        <f t="shared" si="138"/>
        <v>10.717806603773585</v>
      </c>
      <c r="V398" s="186">
        <f t="shared" si="138"/>
        <v>10.734187832250443</v>
      </c>
      <c r="W398" s="186">
        <f t="shared" si="138"/>
        <v>10.750627218934909</v>
      </c>
      <c r="X398" s="186">
        <f t="shared" si="138"/>
        <v>10.767125074096029</v>
      </c>
      <c r="Y398" s="186">
        <f t="shared" si="138"/>
        <v>13.839999999999998</v>
      </c>
      <c r="Z398" s="186">
        <f t="shared" si="138"/>
        <v>13.839999999999998</v>
      </c>
      <c r="AA398" s="186">
        <f t="shared" si="138"/>
        <v>13.839999999999998</v>
      </c>
      <c r="AB398" s="186">
        <f t="shared" si="138"/>
        <v>13.839999999999998</v>
      </c>
      <c r="AC398" s="186">
        <f t="shared" si="138"/>
        <v>13.839999999999998</v>
      </c>
      <c r="AD398" s="186">
        <f t="shared" si="138"/>
        <v>13.839999999999998</v>
      </c>
      <c r="AE398" s="186">
        <f t="shared" si="138"/>
        <v>13.839999999999998</v>
      </c>
      <c r="AF398" s="186">
        <f t="shared" si="138"/>
        <v>13.839999999999998</v>
      </c>
    </row>
    <row r="399" spans="3:32" s="3" customFormat="1" x14ac:dyDescent="0.2">
      <c r="C399" s="32"/>
      <c r="D399" s="32"/>
      <c r="E399" s="32"/>
      <c r="F399" s="32"/>
      <c r="G399" s="35"/>
      <c r="H399" s="35"/>
      <c r="I399" s="35"/>
      <c r="J399" s="35"/>
      <c r="K399" s="35"/>
      <c r="L399" s="36"/>
      <c r="M399" s="35"/>
      <c r="N399" s="35"/>
      <c r="O399" s="35"/>
      <c r="P399" s="35"/>
      <c r="Q399" s="35"/>
      <c r="R399" s="35"/>
      <c r="S399" s="35"/>
      <c r="T399" s="35"/>
      <c r="U399" s="35"/>
      <c r="V399" s="35"/>
      <c r="W399" s="35"/>
      <c r="X399" s="35"/>
    </row>
    <row r="400" spans="3:32" s="3" customFormat="1" x14ac:dyDescent="0.2">
      <c r="C400" s="139" t="s">
        <v>523</v>
      </c>
      <c r="D400" s="54" t="s">
        <v>525</v>
      </c>
      <c r="E400" s="32"/>
      <c r="F400" s="32"/>
      <c r="G400" s="35"/>
      <c r="H400" s="35"/>
      <c r="I400" s="35"/>
      <c r="J400" s="35"/>
      <c r="K400" s="35"/>
      <c r="L400" s="36"/>
      <c r="M400" s="35"/>
      <c r="N400" s="35"/>
      <c r="O400" s="35"/>
      <c r="P400" s="35"/>
      <c r="Q400" s="35"/>
      <c r="R400" s="35"/>
      <c r="S400" s="35"/>
      <c r="T400" s="35"/>
      <c r="U400" s="35"/>
      <c r="V400" s="35"/>
      <c r="W400" s="35"/>
      <c r="X400" s="35"/>
    </row>
    <row r="401" spans="3:32" s="3" customFormat="1" x14ac:dyDescent="0.2">
      <c r="C401" s="139" t="s">
        <v>524</v>
      </c>
      <c r="D401" s="54" t="s">
        <v>526</v>
      </c>
      <c r="E401" s="32"/>
      <c r="F401" s="32"/>
      <c r="G401" s="35"/>
      <c r="H401" s="35"/>
      <c r="I401" s="35"/>
      <c r="J401" s="35"/>
      <c r="K401" s="35"/>
      <c r="L401" s="36"/>
      <c r="M401" s="35"/>
      <c r="N401" s="35"/>
      <c r="O401" s="35"/>
      <c r="P401" s="35"/>
      <c r="Q401" s="35"/>
      <c r="R401" s="35"/>
      <c r="S401" s="35"/>
      <c r="T401" s="35"/>
      <c r="U401" s="35"/>
      <c r="V401" s="35"/>
      <c r="W401" s="35"/>
      <c r="X401" s="35"/>
    </row>
    <row r="402" spans="3:32" s="3" customFormat="1" x14ac:dyDescent="0.2">
      <c r="C402" s="54" t="s">
        <v>29</v>
      </c>
      <c r="D402" s="54" t="s">
        <v>440</v>
      </c>
      <c r="E402" s="32"/>
      <c r="F402" s="32"/>
      <c r="G402" s="35"/>
      <c r="H402" s="35"/>
      <c r="I402" s="35"/>
      <c r="J402" s="35"/>
      <c r="K402" s="35"/>
      <c r="L402" s="36"/>
      <c r="M402" s="35"/>
      <c r="N402" s="35"/>
      <c r="O402" s="35"/>
      <c r="P402" s="35"/>
      <c r="Q402" s="35"/>
      <c r="R402" s="35"/>
      <c r="S402" s="35"/>
      <c r="T402" s="35"/>
      <c r="U402" s="35"/>
      <c r="V402" s="35"/>
      <c r="W402" s="35"/>
      <c r="X402" s="35"/>
    </row>
    <row r="403" spans="3:32" s="3" customFormat="1" x14ac:dyDescent="0.2">
      <c r="C403" s="54"/>
      <c r="D403" s="54" t="s">
        <v>441</v>
      </c>
      <c r="E403" s="32"/>
      <c r="F403" s="32"/>
      <c r="G403" s="35"/>
      <c r="H403" s="35"/>
      <c r="I403" s="35"/>
      <c r="J403" s="35"/>
      <c r="K403" s="35"/>
      <c r="L403" s="36"/>
      <c r="M403" s="35"/>
      <c r="N403" s="35"/>
      <c r="O403" s="35"/>
      <c r="P403" s="35"/>
      <c r="Q403" s="35"/>
      <c r="R403" s="35"/>
      <c r="S403" s="35"/>
      <c r="T403" s="35"/>
      <c r="U403" s="35"/>
      <c r="V403" s="35"/>
      <c r="W403" s="35"/>
      <c r="X403" s="35"/>
    </row>
    <row r="404" spans="3:32" s="3" customFormat="1" x14ac:dyDescent="0.2">
      <c r="C404" s="32"/>
      <c r="D404" s="197" t="s">
        <v>442</v>
      </c>
      <c r="E404" s="32"/>
      <c r="F404" s="32"/>
      <c r="G404" s="35"/>
      <c r="H404" s="35"/>
      <c r="I404" s="35"/>
      <c r="J404" s="35"/>
      <c r="K404" s="35"/>
      <c r="L404" s="36"/>
      <c r="M404" s="35"/>
      <c r="N404" s="35"/>
      <c r="O404" s="35"/>
      <c r="P404" s="35"/>
      <c r="Q404" s="35"/>
      <c r="R404" s="35"/>
      <c r="S404" s="35"/>
      <c r="T404" s="35"/>
      <c r="U404" s="35"/>
      <c r="V404" s="35"/>
      <c r="W404" s="35"/>
      <c r="X404" s="35"/>
    </row>
    <row r="405" spans="3:32" s="3" customFormat="1" x14ac:dyDescent="0.2">
      <c r="C405" s="32"/>
      <c r="D405" s="197" t="s">
        <v>443</v>
      </c>
      <c r="E405" s="32"/>
      <c r="F405" s="32"/>
      <c r="G405" s="35"/>
      <c r="H405" s="35"/>
      <c r="I405" s="35"/>
      <c r="J405" s="35"/>
      <c r="K405" s="35"/>
      <c r="L405" s="36"/>
      <c r="M405" s="35"/>
      <c r="N405" s="35"/>
      <c r="O405" s="35"/>
      <c r="P405" s="35"/>
      <c r="Q405" s="35"/>
      <c r="R405" s="35"/>
      <c r="S405" s="35"/>
      <c r="T405" s="35"/>
      <c r="U405" s="35"/>
      <c r="V405" s="35"/>
      <c r="W405" s="35"/>
      <c r="X405" s="35"/>
    </row>
    <row r="406" spans="3:32" s="3" customFormat="1" x14ac:dyDescent="0.2">
      <c r="C406" s="197"/>
      <c r="D406" s="197"/>
      <c r="E406" s="32"/>
      <c r="F406" s="32"/>
      <c r="G406" s="35"/>
      <c r="H406" s="35"/>
      <c r="I406" s="35"/>
      <c r="J406" s="35"/>
      <c r="K406" s="35"/>
      <c r="L406" s="36"/>
      <c r="M406" s="35"/>
      <c r="N406" s="35"/>
      <c r="O406" s="35"/>
      <c r="P406" s="35"/>
      <c r="Q406" s="35"/>
      <c r="R406" s="35"/>
      <c r="S406" s="35"/>
      <c r="T406" s="35"/>
      <c r="U406" s="35"/>
      <c r="V406" s="35"/>
      <c r="W406" s="35"/>
      <c r="X406" s="35"/>
    </row>
    <row r="407" spans="3:32" s="3" customFormat="1" x14ac:dyDescent="0.2">
      <c r="C407" s="32"/>
      <c r="D407" s="32"/>
      <c r="E407" s="32"/>
      <c r="F407" s="32"/>
      <c r="G407" s="35"/>
      <c r="H407" s="35"/>
      <c r="I407" s="35"/>
      <c r="J407" s="35"/>
      <c r="K407" s="35"/>
      <c r="L407" s="36"/>
      <c r="M407" s="35"/>
      <c r="N407" s="35"/>
      <c r="O407" s="35"/>
      <c r="P407" s="35"/>
      <c r="Q407" s="35"/>
      <c r="R407" s="35"/>
      <c r="S407" s="35"/>
      <c r="T407" s="35"/>
      <c r="U407" s="35"/>
      <c r="V407" s="35"/>
      <c r="W407" s="35"/>
      <c r="X407" s="35"/>
    </row>
    <row r="408" spans="3:32" s="3" customFormat="1" ht="15" x14ac:dyDescent="0.25">
      <c r="C408" s="25" t="s">
        <v>527</v>
      </c>
    </row>
    <row r="409" spans="3:32" s="3" customFormat="1" ht="18" customHeight="1" x14ac:dyDescent="0.2">
      <c r="C409" s="12"/>
      <c r="D409" s="13"/>
      <c r="E409" s="13" t="s">
        <v>1</v>
      </c>
      <c r="F409" s="13" t="s">
        <v>2</v>
      </c>
      <c r="G409" s="11">
        <f>G$1</f>
        <v>2010</v>
      </c>
      <c r="H409" s="11">
        <f t="shared" ref="H409:AF409" si="139">H$1</f>
        <v>2011</v>
      </c>
      <c r="I409" s="11">
        <f t="shared" si="139"/>
        <v>2012</v>
      </c>
      <c r="J409" s="11">
        <f t="shared" si="139"/>
        <v>2013</v>
      </c>
      <c r="K409" s="11">
        <f t="shared" si="139"/>
        <v>2014</v>
      </c>
      <c r="L409" s="11">
        <f t="shared" si="139"/>
        <v>2015</v>
      </c>
      <c r="M409" s="11">
        <f t="shared" si="139"/>
        <v>2016</v>
      </c>
      <c r="N409" s="11">
        <f t="shared" si="139"/>
        <v>2017</v>
      </c>
      <c r="O409" s="11">
        <f t="shared" si="139"/>
        <v>2018</v>
      </c>
      <c r="P409" s="11">
        <f t="shared" si="139"/>
        <v>2019</v>
      </c>
      <c r="Q409" s="11">
        <f t="shared" si="139"/>
        <v>2020</v>
      </c>
      <c r="R409" s="11">
        <f t="shared" si="139"/>
        <v>2021</v>
      </c>
      <c r="S409" s="11">
        <f t="shared" si="139"/>
        <v>2022</v>
      </c>
      <c r="T409" s="11">
        <f t="shared" si="139"/>
        <v>2023</v>
      </c>
      <c r="U409" s="11">
        <f t="shared" si="139"/>
        <v>2024</v>
      </c>
      <c r="V409" s="11">
        <f t="shared" si="139"/>
        <v>2025</v>
      </c>
      <c r="W409" s="11">
        <f t="shared" si="139"/>
        <v>2026</v>
      </c>
      <c r="X409" s="11">
        <f t="shared" si="139"/>
        <v>2027</v>
      </c>
      <c r="Y409" s="11">
        <f t="shared" si="139"/>
        <v>2028</v>
      </c>
      <c r="Z409" s="11">
        <f t="shared" si="139"/>
        <v>2029</v>
      </c>
      <c r="AA409" s="11">
        <f t="shared" si="139"/>
        <v>2030</v>
      </c>
      <c r="AB409" s="11">
        <f t="shared" si="139"/>
        <v>2031</v>
      </c>
      <c r="AC409" s="11">
        <f t="shared" si="139"/>
        <v>2032</v>
      </c>
      <c r="AD409" s="11">
        <f t="shared" si="139"/>
        <v>2033</v>
      </c>
      <c r="AE409" s="11">
        <f t="shared" si="139"/>
        <v>2034</v>
      </c>
      <c r="AF409" s="11">
        <f t="shared" si="139"/>
        <v>2035</v>
      </c>
    </row>
    <row r="410" spans="3:32" s="3" customFormat="1" ht="18" customHeight="1" x14ac:dyDescent="0.2">
      <c r="C410" s="15" t="s">
        <v>18</v>
      </c>
      <c r="D410" s="8"/>
      <c r="E410" s="8"/>
      <c r="F410" s="8"/>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c r="AE410" s="49"/>
      <c r="AF410" s="49"/>
    </row>
    <row r="411" spans="3:32" s="3" customFormat="1" ht="18" customHeight="1" x14ac:dyDescent="0.2">
      <c r="C411" s="98" t="s">
        <v>401</v>
      </c>
      <c r="D411" s="8" t="s">
        <v>405</v>
      </c>
      <c r="E411" s="8"/>
      <c r="F411" s="8"/>
      <c r="G411" s="23">
        <f t="shared" ref="G411:K411" si="140">G388*G317</f>
        <v>8793.3599999999988</v>
      </c>
      <c r="H411" s="23">
        <f t="shared" si="140"/>
        <v>9828.3599999999988</v>
      </c>
      <c r="I411" s="23">
        <f t="shared" si="140"/>
        <v>9290.16</v>
      </c>
      <c r="J411" s="23">
        <f t="shared" si="140"/>
        <v>9290.16</v>
      </c>
      <c r="K411" s="23">
        <f t="shared" si="140"/>
        <v>9604.7999999999993</v>
      </c>
      <c r="L411" s="23">
        <f t="shared" ref="L411:AF411" si="141">L388*L317</f>
        <v>8572.1999999999989</v>
      </c>
      <c r="M411" s="23">
        <f t="shared" si="141"/>
        <v>5738.3499999999995</v>
      </c>
      <c r="N411" s="23">
        <f t="shared" si="141"/>
        <v>5440.05</v>
      </c>
      <c r="O411" s="23">
        <f t="shared" si="141"/>
        <v>5133.8999999999996</v>
      </c>
      <c r="P411" s="23">
        <f t="shared" si="141"/>
        <v>4484.4799999999996</v>
      </c>
      <c r="Q411" s="23">
        <f t="shared" si="141"/>
        <v>4200.5599999999995</v>
      </c>
      <c r="R411" s="23">
        <f t="shared" si="141"/>
        <v>4200.5599999999995</v>
      </c>
      <c r="S411" s="23">
        <f t="shared" si="141"/>
        <v>0</v>
      </c>
      <c r="T411" s="23">
        <f t="shared" si="141"/>
        <v>0</v>
      </c>
      <c r="U411" s="23">
        <f t="shared" si="141"/>
        <v>0</v>
      </c>
      <c r="V411" s="23">
        <f t="shared" si="141"/>
        <v>0</v>
      </c>
      <c r="W411" s="23">
        <f t="shared" si="141"/>
        <v>0</v>
      </c>
      <c r="X411" s="23">
        <f t="shared" si="141"/>
        <v>0</v>
      </c>
      <c r="Y411" s="23">
        <f t="shared" si="141"/>
        <v>0</v>
      </c>
      <c r="Z411" s="23">
        <f t="shared" si="141"/>
        <v>0</v>
      </c>
      <c r="AA411" s="23">
        <f t="shared" si="141"/>
        <v>0</v>
      </c>
      <c r="AB411" s="23">
        <f t="shared" si="141"/>
        <v>0</v>
      </c>
      <c r="AC411" s="23">
        <f t="shared" si="141"/>
        <v>0</v>
      </c>
      <c r="AD411" s="23">
        <f t="shared" si="141"/>
        <v>0</v>
      </c>
      <c r="AE411" s="23">
        <f t="shared" si="141"/>
        <v>0</v>
      </c>
      <c r="AF411" s="23">
        <f t="shared" si="141"/>
        <v>0</v>
      </c>
    </row>
    <row r="412" spans="3:32" s="3" customFormat="1" ht="18" customHeight="1" x14ac:dyDescent="0.2">
      <c r="C412" s="98" t="s">
        <v>400</v>
      </c>
      <c r="D412" s="8" t="s">
        <v>406</v>
      </c>
      <c r="E412" s="18"/>
      <c r="F412" s="8"/>
      <c r="G412" s="23">
        <f t="shared" ref="G412:K412" si="142">G389*G318</f>
        <v>6033.5099999999993</v>
      </c>
      <c r="H412" s="23">
        <f t="shared" si="142"/>
        <v>5835.69</v>
      </c>
      <c r="I412" s="23">
        <f t="shared" si="142"/>
        <v>5524.83</v>
      </c>
      <c r="J412" s="23">
        <f t="shared" si="142"/>
        <v>5581.3499999999995</v>
      </c>
      <c r="K412" s="23">
        <f t="shared" si="142"/>
        <v>5736.78</v>
      </c>
      <c r="L412" s="23">
        <f t="shared" ref="L412:AF412" si="143">L389*L318</f>
        <v>6039.7999999999993</v>
      </c>
      <c r="M412" s="23">
        <f t="shared" si="143"/>
        <v>10005.06</v>
      </c>
      <c r="N412" s="23">
        <f t="shared" si="143"/>
        <v>10359.57</v>
      </c>
      <c r="O412" s="23">
        <f t="shared" si="143"/>
        <v>10727.21</v>
      </c>
      <c r="P412" s="23">
        <f t="shared" si="143"/>
        <v>9756.64</v>
      </c>
      <c r="Q412" s="23">
        <f t="shared" si="143"/>
        <v>10045.64</v>
      </c>
      <c r="R412" s="23">
        <f t="shared" si="143"/>
        <v>10022.519999999999</v>
      </c>
      <c r="S412" s="23">
        <f t="shared" si="143"/>
        <v>0</v>
      </c>
      <c r="T412" s="23">
        <f t="shared" si="143"/>
        <v>0</v>
      </c>
      <c r="U412" s="23">
        <f t="shared" si="143"/>
        <v>0</v>
      </c>
      <c r="V412" s="23">
        <f t="shared" si="143"/>
        <v>0</v>
      </c>
      <c r="W412" s="23">
        <f t="shared" si="143"/>
        <v>0</v>
      </c>
      <c r="X412" s="23">
        <f t="shared" si="143"/>
        <v>0</v>
      </c>
      <c r="Y412" s="23">
        <f t="shared" si="143"/>
        <v>0</v>
      </c>
      <c r="Z412" s="23">
        <f t="shared" si="143"/>
        <v>0</v>
      </c>
      <c r="AA412" s="23">
        <f t="shared" si="143"/>
        <v>0</v>
      </c>
      <c r="AB412" s="23">
        <f t="shared" si="143"/>
        <v>0</v>
      </c>
      <c r="AC412" s="23">
        <f t="shared" si="143"/>
        <v>0</v>
      </c>
      <c r="AD412" s="23">
        <f t="shared" si="143"/>
        <v>0</v>
      </c>
      <c r="AE412" s="23">
        <f t="shared" si="143"/>
        <v>0</v>
      </c>
      <c r="AF412" s="23">
        <f t="shared" si="143"/>
        <v>0</v>
      </c>
    </row>
    <row r="413" spans="3:32" s="3" customFormat="1" ht="18" customHeight="1" x14ac:dyDescent="0.2">
      <c r="C413" s="98" t="s">
        <v>399</v>
      </c>
      <c r="D413" s="8" t="s">
        <v>407</v>
      </c>
      <c r="E413" s="8"/>
      <c r="F413" s="8"/>
      <c r="G413" s="23">
        <f t="shared" ref="G413:K413" si="144">G390*G319</f>
        <v>1776.7499999999998</v>
      </c>
      <c r="H413" s="23">
        <f t="shared" si="144"/>
        <v>1729.37</v>
      </c>
      <c r="I413" s="23">
        <f t="shared" si="144"/>
        <v>1634.61</v>
      </c>
      <c r="J413" s="23">
        <f t="shared" si="144"/>
        <v>1658.2999999999997</v>
      </c>
      <c r="K413" s="23">
        <f t="shared" si="144"/>
        <v>1681.9899999999998</v>
      </c>
      <c r="L413" s="23">
        <f t="shared" ref="L413:AF413" si="145">L390*L319</f>
        <v>1988.3199999999997</v>
      </c>
      <c r="M413" s="23">
        <f t="shared" si="145"/>
        <v>7213.44</v>
      </c>
      <c r="N413" s="23">
        <f t="shared" si="145"/>
        <v>7513.9999999999991</v>
      </c>
      <c r="O413" s="23">
        <f t="shared" si="145"/>
        <v>7814.5599999999995</v>
      </c>
      <c r="P413" s="23">
        <f t="shared" si="145"/>
        <v>7192.4999999999991</v>
      </c>
      <c r="Q413" s="23">
        <f t="shared" si="145"/>
        <v>7500.7499999999991</v>
      </c>
      <c r="R413" s="23">
        <f t="shared" si="145"/>
        <v>7541.8499999999985</v>
      </c>
      <c r="S413" s="23">
        <f t="shared" si="145"/>
        <v>0</v>
      </c>
      <c r="T413" s="23">
        <f t="shared" si="145"/>
        <v>0</v>
      </c>
      <c r="U413" s="23">
        <f t="shared" si="145"/>
        <v>0</v>
      </c>
      <c r="V413" s="23">
        <f t="shared" si="145"/>
        <v>0</v>
      </c>
      <c r="W413" s="23">
        <f t="shared" si="145"/>
        <v>0</v>
      </c>
      <c r="X413" s="23">
        <f t="shared" si="145"/>
        <v>0</v>
      </c>
      <c r="Y413" s="23">
        <f t="shared" si="145"/>
        <v>0</v>
      </c>
      <c r="Z413" s="23">
        <f t="shared" si="145"/>
        <v>0</v>
      </c>
      <c r="AA413" s="23">
        <f t="shared" si="145"/>
        <v>0</v>
      </c>
      <c r="AB413" s="23">
        <f t="shared" si="145"/>
        <v>0</v>
      </c>
      <c r="AC413" s="23">
        <f t="shared" si="145"/>
        <v>0</v>
      </c>
      <c r="AD413" s="23">
        <f t="shared" si="145"/>
        <v>0</v>
      </c>
      <c r="AE413" s="23">
        <f t="shared" si="145"/>
        <v>0</v>
      </c>
      <c r="AF413" s="23">
        <f t="shared" si="145"/>
        <v>0</v>
      </c>
    </row>
    <row r="414" spans="3:32" s="3" customFormat="1" ht="18" customHeight="1" x14ac:dyDescent="0.2">
      <c r="C414" s="190" t="s">
        <v>402</v>
      </c>
      <c r="D414" s="8" t="s">
        <v>406</v>
      </c>
      <c r="E414" s="8"/>
      <c r="F414" s="8"/>
      <c r="G414" s="23">
        <f t="shared" ref="G414:K414" si="146">G391*G320</f>
        <v>0</v>
      </c>
      <c r="H414" s="23">
        <f t="shared" si="146"/>
        <v>0</v>
      </c>
      <c r="I414" s="23">
        <f t="shared" si="146"/>
        <v>0</v>
      </c>
      <c r="J414" s="23">
        <f t="shared" si="146"/>
        <v>0</v>
      </c>
      <c r="K414" s="23">
        <f t="shared" si="146"/>
        <v>0</v>
      </c>
      <c r="L414" s="23">
        <f t="shared" ref="L414:AF414" si="147">L391*L320</f>
        <v>0</v>
      </c>
      <c r="M414" s="23">
        <f t="shared" si="147"/>
        <v>0</v>
      </c>
      <c r="N414" s="23">
        <f t="shared" si="147"/>
        <v>0</v>
      </c>
      <c r="O414" s="23">
        <f t="shared" si="147"/>
        <v>0</v>
      </c>
      <c r="P414" s="23">
        <f t="shared" si="147"/>
        <v>0</v>
      </c>
      <c r="Q414" s="23">
        <f t="shared" si="147"/>
        <v>0</v>
      </c>
      <c r="R414" s="23">
        <f t="shared" si="147"/>
        <v>0</v>
      </c>
      <c r="S414" s="23">
        <f t="shared" si="147"/>
        <v>10464.049999999999</v>
      </c>
      <c r="T414" s="23">
        <f t="shared" si="147"/>
        <v>11181.76</v>
      </c>
      <c r="U414" s="23">
        <f t="shared" si="147"/>
        <v>11131.24</v>
      </c>
      <c r="V414" s="23">
        <f t="shared" si="147"/>
        <v>11089.14</v>
      </c>
      <c r="W414" s="23">
        <f t="shared" si="147"/>
        <v>11047.039999999999</v>
      </c>
      <c r="X414" s="23">
        <f t="shared" si="147"/>
        <v>11004.94</v>
      </c>
      <c r="Y414" s="23">
        <f t="shared" si="147"/>
        <v>0</v>
      </c>
      <c r="Z414" s="23">
        <f t="shared" si="147"/>
        <v>0</v>
      </c>
      <c r="AA414" s="23">
        <f t="shared" si="147"/>
        <v>0</v>
      </c>
      <c r="AB414" s="23">
        <f t="shared" si="147"/>
        <v>0</v>
      </c>
      <c r="AC414" s="23">
        <f t="shared" si="147"/>
        <v>0</v>
      </c>
      <c r="AD414" s="23">
        <f t="shared" si="147"/>
        <v>0</v>
      </c>
      <c r="AE414" s="23">
        <f t="shared" si="147"/>
        <v>0</v>
      </c>
      <c r="AF414" s="23">
        <f t="shared" si="147"/>
        <v>0</v>
      </c>
    </row>
    <row r="415" spans="3:32" s="3" customFormat="1" ht="18" customHeight="1" x14ac:dyDescent="0.2">
      <c r="C415" s="190" t="s">
        <v>403</v>
      </c>
      <c r="D415" s="8" t="s">
        <v>407</v>
      </c>
      <c r="E415" s="18"/>
      <c r="F415" s="8"/>
      <c r="G415" s="23">
        <f t="shared" ref="G415:K415" si="148">G392*G321</f>
        <v>0</v>
      </c>
      <c r="H415" s="23">
        <f t="shared" si="148"/>
        <v>0</v>
      </c>
      <c r="I415" s="23">
        <f t="shared" si="148"/>
        <v>0</v>
      </c>
      <c r="J415" s="23">
        <f t="shared" si="148"/>
        <v>0</v>
      </c>
      <c r="K415" s="23">
        <f t="shared" si="148"/>
        <v>0</v>
      </c>
      <c r="L415" s="23">
        <f t="shared" ref="L415:AF415" si="149">L392*L321</f>
        <v>0</v>
      </c>
      <c r="M415" s="23">
        <f t="shared" si="149"/>
        <v>0</v>
      </c>
      <c r="N415" s="23">
        <f t="shared" si="149"/>
        <v>0</v>
      </c>
      <c r="O415" s="23">
        <f t="shared" si="149"/>
        <v>0</v>
      </c>
      <c r="P415" s="23">
        <f t="shared" si="149"/>
        <v>0</v>
      </c>
      <c r="Q415" s="23">
        <f t="shared" si="149"/>
        <v>0</v>
      </c>
      <c r="R415" s="23">
        <f t="shared" si="149"/>
        <v>0</v>
      </c>
      <c r="S415" s="23">
        <f t="shared" si="149"/>
        <v>6179</v>
      </c>
      <c r="T415" s="23">
        <f t="shared" si="149"/>
        <v>7008.48</v>
      </c>
      <c r="U415" s="23">
        <f t="shared" si="149"/>
        <v>7046.16</v>
      </c>
      <c r="V415" s="23">
        <f t="shared" si="149"/>
        <v>7083.84</v>
      </c>
      <c r="W415" s="23">
        <f t="shared" si="149"/>
        <v>7121.5199999999995</v>
      </c>
      <c r="X415" s="23">
        <f t="shared" si="149"/>
        <v>7159.2</v>
      </c>
      <c r="Y415" s="23">
        <f t="shared" si="149"/>
        <v>0</v>
      </c>
      <c r="Z415" s="23">
        <f t="shared" si="149"/>
        <v>0</v>
      </c>
      <c r="AA415" s="23">
        <f t="shared" si="149"/>
        <v>0</v>
      </c>
      <c r="AB415" s="23">
        <f t="shared" si="149"/>
        <v>0</v>
      </c>
      <c r="AC415" s="23">
        <f t="shared" si="149"/>
        <v>0</v>
      </c>
      <c r="AD415" s="23">
        <f t="shared" si="149"/>
        <v>0</v>
      </c>
      <c r="AE415" s="23">
        <f t="shared" si="149"/>
        <v>0</v>
      </c>
      <c r="AF415" s="23">
        <f t="shared" si="149"/>
        <v>0</v>
      </c>
    </row>
    <row r="416" spans="3:32" s="3" customFormat="1" ht="17.25" customHeight="1" x14ac:dyDescent="0.2">
      <c r="C416" s="190" t="s">
        <v>404</v>
      </c>
      <c r="D416" s="8" t="s">
        <v>407</v>
      </c>
      <c r="E416" s="8"/>
      <c r="F416" s="8"/>
      <c r="G416" s="23">
        <f t="shared" ref="G416:K416" si="150">G393*G322</f>
        <v>0</v>
      </c>
      <c r="H416" s="23">
        <f t="shared" si="150"/>
        <v>0</v>
      </c>
      <c r="I416" s="23">
        <f t="shared" si="150"/>
        <v>0</v>
      </c>
      <c r="J416" s="23">
        <f t="shared" si="150"/>
        <v>0</v>
      </c>
      <c r="K416" s="23">
        <f t="shared" si="150"/>
        <v>0</v>
      </c>
      <c r="L416" s="23">
        <f t="shared" ref="L416:AF416" si="151">L393*L322</f>
        <v>0</v>
      </c>
      <c r="M416" s="23">
        <f t="shared" si="151"/>
        <v>0</v>
      </c>
      <c r="N416" s="23">
        <f t="shared" si="151"/>
        <v>0</v>
      </c>
      <c r="O416" s="23">
        <f t="shared" si="151"/>
        <v>0</v>
      </c>
      <c r="P416" s="23">
        <f t="shared" si="151"/>
        <v>0</v>
      </c>
      <c r="Q416" s="23">
        <f t="shared" si="151"/>
        <v>0</v>
      </c>
      <c r="R416" s="23">
        <f t="shared" si="151"/>
        <v>0</v>
      </c>
      <c r="S416" s="23">
        <f t="shared" si="151"/>
        <v>0</v>
      </c>
      <c r="T416" s="23">
        <f t="shared" si="151"/>
        <v>0</v>
      </c>
      <c r="U416" s="23">
        <f t="shared" si="151"/>
        <v>0</v>
      </c>
      <c r="V416" s="23">
        <f t="shared" si="151"/>
        <v>0</v>
      </c>
      <c r="W416" s="23">
        <f t="shared" si="151"/>
        <v>0</v>
      </c>
      <c r="X416" s="23">
        <f t="shared" si="151"/>
        <v>0</v>
      </c>
      <c r="Y416" s="23">
        <f t="shared" si="151"/>
        <v>18891.599999999999</v>
      </c>
      <c r="Z416" s="23">
        <f t="shared" si="151"/>
        <v>18891.599999999999</v>
      </c>
      <c r="AA416" s="23">
        <f t="shared" si="151"/>
        <v>18891.599999999999</v>
      </c>
      <c r="AB416" s="23">
        <f t="shared" si="151"/>
        <v>18891.599999999999</v>
      </c>
      <c r="AC416" s="23">
        <f t="shared" si="151"/>
        <v>18891.599999999999</v>
      </c>
      <c r="AD416" s="23">
        <f t="shared" si="151"/>
        <v>18891.599999999999</v>
      </c>
      <c r="AE416" s="23">
        <f t="shared" si="151"/>
        <v>18891.599999999999</v>
      </c>
      <c r="AF416" s="23">
        <f t="shared" si="151"/>
        <v>18891.599999999999</v>
      </c>
    </row>
    <row r="417" spans="3:32" s="3" customFormat="1" ht="18" customHeight="1" x14ac:dyDescent="0.2">
      <c r="C417" s="56" t="s">
        <v>421</v>
      </c>
      <c r="D417" s="57"/>
      <c r="E417" s="57"/>
      <c r="F417" s="57"/>
      <c r="G417" s="112"/>
      <c r="H417" s="112"/>
      <c r="I417" s="112"/>
      <c r="J417" s="112"/>
      <c r="K417" s="112"/>
      <c r="L417" s="112"/>
      <c r="M417" s="112"/>
      <c r="N417" s="112"/>
      <c r="O417" s="112"/>
      <c r="P417" s="112"/>
      <c r="Q417" s="112"/>
      <c r="R417" s="112"/>
      <c r="S417" s="112"/>
      <c r="T417" s="112"/>
      <c r="U417" s="112"/>
      <c r="V417" s="112"/>
      <c r="W417" s="112"/>
      <c r="X417" s="112"/>
      <c r="Y417" s="112"/>
      <c r="Z417" s="112"/>
      <c r="AA417" s="112"/>
      <c r="AB417" s="112"/>
      <c r="AC417" s="112"/>
      <c r="AD417" s="112"/>
      <c r="AE417" s="112"/>
      <c r="AF417" s="112"/>
    </row>
    <row r="418" spans="3:32" s="3" customFormat="1" ht="18" customHeight="1" x14ac:dyDescent="0.2">
      <c r="C418" s="98" t="s">
        <v>405</v>
      </c>
      <c r="D418" s="32"/>
      <c r="E418" s="32"/>
      <c r="F418" s="32"/>
      <c r="G418" s="23">
        <f>SUMIFS(G$410:G$416,$D$410:$D$416,$C418)</f>
        <v>8793.3599999999988</v>
      </c>
      <c r="H418" s="23">
        <f t="shared" ref="H418:W420" si="152">SUMIFS(H$410:H$416,$D$410:$D$416,$C418)</f>
        <v>9828.3599999999988</v>
      </c>
      <c r="I418" s="23">
        <f t="shared" si="152"/>
        <v>9290.16</v>
      </c>
      <c r="J418" s="23">
        <f t="shared" si="152"/>
        <v>9290.16</v>
      </c>
      <c r="K418" s="23">
        <f t="shared" si="152"/>
        <v>9604.7999999999993</v>
      </c>
      <c r="L418" s="23">
        <f t="shared" si="152"/>
        <v>8572.1999999999989</v>
      </c>
      <c r="M418" s="23">
        <f t="shared" si="152"/>
        <v>5738.3499999999995</v>
      </c>
      <c r="N418" s="23">
        <f t="shared" si="152"/>
        <v>5440.05</v>
      </c>
      <c r="O418" s="23">
        <f t="shared" si="152"/>
        <v>5133.8999999999996</v>
      </c>
      <c r="P418" s="23">
        <f t="shared" si="152"/>
        <v>4484.4799999999996</v>
      </c>
      <c r="Q418" s="23">
        <f t="shared" si="152"/>
        <v>4200.5599999999995</v>
      </c>
      <c r="R418" s="23">
        <f t="shared" si="152"/>
        <v>4200.5599999999995</v>
      </c>
      <c r="S418" s="23">
        <f t="shared" si="152"/>
        <v>0</v>
      </c>
      <c r="T418" s="23">
        <f t="shared" si="152"/>
        <v>0</v>
      </c>
      <c r="U418" s="23">
        <f t="shared" si="152"/>
        <v>0</v>
      </c>
      <c r="V418" s="23">
        <f t="shared" si="152"/>
        <v>0</v>
      </c>
      <c r="W418" s="23">
        <f t="shared" si="152"/>
        <v>0</v>
      </c>
      <c r="X418" s="23">
        <f t="shared" ref="X418:AF420" si="153">SUMIFS(X$410:X$416,$D$410:$D$416,$C418)</f>
        <v>0</v>
      </c>
      <c r="Y418" s="23">
        <f t="shared" si="153"/>
        <v>0</v>
      </c>
      <c r="Z418" s="23">
        <f t="shared" si="153"/>
        <v>0</v>
      </c>
      <c r="AA418" s="23">
        <f t="shared" si="153"/>
        <v>0</v>
      </c>
      <c r="AB418" s="23">
        <f t="shared" si="153"/>
        <v>0</v>
      </c>
      <c r="AC418" s="23">
        <f t="shared" si="153"/>
        <v>0</v>
      </c>
      <c r="AD418" s="23">
        <f t="shared" si="153"/>
        <v>0</v>
      </c>
      <c r="AE418" s="23">
        <f t="shared" si="153"/>
        <v>0</v>
      </c>
      <c r="AF418" s="23">
        <f t="shared" si="153"/>
        <v>0</v>
      </c>
    </row>
    <row r="419" spans="3:32" s="3" customFormat="1" ht="18" customHeight="1" x14ac:dyDescent="0.2">
      <c r="C419" s="98" t="s">
        <v>406</v>
      </c>
      <c r="D419" s="32"/>
      <c r="E419" s="32"/>
      <c r="F419" s="32"/>
      <c r="G419" s="23">
        <f t="shared" ref="G419:G420" si="154">SUMIFS(G$410:G$416,$D$410:$D$416,$C419)</f>
        <v>6033.5099999999993</v>
      </c>
      <c r="H419" s="23">
        <f t="shared" si="152"/>
        <v>5835.69</v>
      </c>
      <c r="I419" s="23">
        <f t="shared" si="152"/>
        <v>5524.83</v>
      </c>
      <c r="J419" s="23">
        <f t="shared" si="152"/>
        <v>5581.3499999999995</v>
      </c>
      <c r="K419" s="23">
        <f t="shared" si="152"/>
        <v>5736.78</v>
      </c>
      <c r="L419" s="23">
        <f t="shared" si="152"/>
        <v>6039.7999999999993</v>
      </c>
      <c r="M419" s="23">
        <f t="shared" si="152"/>
        <v>10005.06</v>
      </c>
      <c r="N419" s="23">
        <f t="shared" si="152"/>
        <v>10359.57</v>
      </c>
      <c r="O419" s="23">
        <f t="shared" si="152"/>
        <v>10727.21</v>
      </c>
      <c r="P419" s="23">
        <f t="shared" si="152"/>
        <v>9756.64</v>
      </c>
      <c r="Q419" s="23">
        <f t="shared" si="152"/>
        <v>10045.64</v>
      </c>
      <c r="R419" s="23">
        <f t="shared" si="152"/>
        <v>10022.519999999999</v>
      </c>
      <c r="S419" s="23">
        <f t="shared" si="152"/>
        <v>10464.049999999999</v>
      </c>
      <c r="T419" s="23">
        <f t="shared" si="152"/>
        <v>11181.76</v>
      </c>
      <c r="U419" s="23">
        <f t="shared" si="152"/>
        <v>11131.24</v>
      </c>
      <c r="V419" s="23">
        <f t="shared" si="152"/>
        <v>11089.14</v>
      </c>
      <c r="W419" s="23">
        <f t="shared" si="152"/>
        <v>11047.039999999999</v>
      </c>
      <c r="X419" s="23">
        <f t="shared" si="153"/>
        <v>11004.94</v>
      </c>
      <c r="Y419" s="23">
        <f t="shared" si="153"/>
        <v>0</v>
      </c>
      <c r="Z419" s="23">
        <f t="shared" si="153"/>
        <v>0</v>
      </c>
      <c r="AA419" s="23">
        <f t="shared" si="153"/>
        <v>0</v>
      </c>
      <c r="AB419" s="23">
        <f t="shared" si="153"/>
        <v>0</v>
      </c>
      <c r="AC419" s="23">
        <f t="shared" si="153"/>
        <v>0</v>
      </c>
      <c r="AD419" s="23">
        <f t="shared" si="153"/>
        <v>0</v>
      </c>
      <c r="AE419" s="23">
        <f t="shared" si="153"/>
        <v>0</v>
      </c>
      <c r="AF419" s="23">
        <f t="shared" si="153"/>
        <v>0</v>
      </c>
    </row>
    <row r="420" spans="3:32" s="3" customFormat="1" ht="18" customHeight="1" x14ac:dyDescent="0.2">
      <c r="C420" s="171" t="s">
        <v>407</v>
      </c>
      <c r="D420" s="58"/>
      <c r="E420" s="58"/>
      <c r="F420" s="58"/>
      <c r="G420" s="44">
        <f t="shared" si="154"/>
        <v>1776.7499999999998</v>
      </c>
      <c r="H420" s="44">
        <f t="shared" si="152"/>
        <v>1729.37</v>
      </c>
      <c r="I420" s="44">
        <f t="shared" si="152"/>
        <v>1634.61</v>
      </c>
      <c r="J420" s="44">
        <f t="shared" si="152"/>
        <v>1658.2999999999997</v>
      </c>
      <c r="K420" s="44">
        <f t="shared" si="152"/>
        <v>1681.9899999999998</v>
      </c>
      <c r="L420" s="23">
        <f t="shared" si="152"/>
        <v>1988.3199999999997</v>
      </c>
      <c r="M420" s="23">
        <f t="shared" si="152"/>
        <v>7213.44</v>
      </c>
      <c r="N420" s="23">
        <f t="shared" si="152"/>
        <v>7513.9999999999991</v>
      </c>
      <c r="O420" s="23">
        <f t="shared" si="152"/>
        <v>7814.5599999999995</v>
      </c>
      <c r="P420" s="23">
        <f t="shared" si="152"/>
        <v>7192.4999999999991</v>
      </c>
      <c r="Q420" s="23">
        <f t="shared" si="152"/>
        <v>7500.7499999999991</v>
      </c>
      <c r="R420" s="23">
        <f t="shared" si="152"/>
        <v>7541.8499999999985</v>
      </c>
      <c r="S420" s="23">
        <f t="shared" si="152"/>
        <v>6179</v>
      </c>
      <c r="T420" s="23">
        <f t="shared" si="152"/>
        <v>7008.48</v>
      </c>
      <c r="U420" s="23">
        <f t="shared" si="152"/>
        <v>7046.16</v>
      </c>
      <c r="V420" s="23">
        <f t="shared" si="152"/>
        <v>7083.84</v>
      </c>
      <c r="W420" s="23">
        <f t="shared" si="152"/>
        <v>7121.5199999999995</v>
      </c>
      <c r="X420" s="23">
        <f t="shared" si="153"/>
        <v>7159.2</v>
      </c>
      <c r="Y420" s="23">
        <f t="shared" si="153"/>
        <v>18891.599999999999</v>
      </c>
      <c r="Z420" s="23">
        <f t="shared" si="153"/>
        <v>18891.599999999999</v>
      </c>
      <c r="AA420" s="23">
        <f t="shared" si="153"/>
        <v>18891.599999999999</v>
      </c>
      <c r="AB420" s="23">
        <f t="shared" si="153"/>
        <v>18891.599999999999</v>
      </c>
      <c r="AC420" s="23">
        <f t="shared" si="153"/>
        <v>18891.599999999999</v>
      </c>
      <c r="AD420" s="23">
        <f t="shared" si="153"/>
        <v>18891.599999999999</v>
      </c>
      <c r="AE420" s="23">
        <f t="shared" si="153"/>
        <v>18891.599999999999</v>
      </c>
      <c r="AF420" s="23">
        <f t="shared" si="153"/>
        <v>18891.599999999999</v>
      </c>
    </row>
    <row r="421" spans="3:32" s="3" customFormat="1" ht="18" customHeight="1" x14ac:dyDescent="0.2">
      <c r="C421" s="12" t="s">
        <v>37</v>
      </c>
      <c r="D421" s="33"/>
      <c r="E421" s="33"/>
      <c r="F421" s="33"/>
      <c r="G421" s="186">
        <f t="shared" ref="G421:K421" si="155">SUM(G410:G416)</f>
        <v>16603.62</v>
      </c>
      <c r="H421" s="186">
        <f t="shared" si="155"/>
        <v>17393.419999999998</v>
      </c>
      <c r="I421" s="186">
        <f t="shared" si="155"/>
        <v>16449.599999999999</v>
      </c>
      <c r="J421" s="186">
        <f t="shared" si="155"/>
        <v>16529.809999999998</v>
      </c>
      <c r="K421" s="186">
        <f t="shared" si="155"/>
        <v>17023.57</v>
      </c>
      <c r="L421" s="186">
        <f>SUM(L410:L416)</f>
        <v>16600.32</v>
      </c>
      <c r="M421" s="186">
        <f t="shared" ref="M421:AF421" si="156">SUM(M410:M416)</f>
        <v>22956.85</v>
      </c>
      <c r="N421" s="186">
        <f t="shared" si="156"/>
        <v>23313.62</v>
      </c>
      <c r="O421" s="186">
        <f t="shared" si="156"/>
        <v>23675.67</v>
      </c>
      <c r="P421" s="186">
        <f t="shared" si="156"/>
        <v>21433.62</v>
      </c>
      <c r="Q421" s="186">
        <f t="shared" si="156"/>
        <v>21746.949999999997</v>
      </c>
      <c r="R421" s="186">
        <f t="shared" si="156"/>
        <v>21764.929999999997</v>
      </c>
      <c r="S421" s="186">
        <f t="shared" si="156"/>
        <v>16643.05</v>
      </c>
      <c r="T421" s="186">
        <f t="shared" si="156"/>
        <v>18190.239999999998</v>
      </c>
      <c r="U421" s="186">
        <f t="shared" si="156"/>
        <v>18177.400000000001</v>
      </c>
      <c r="V421" s="186">
        <f t="shared" si="156"/>
        <v>18172.98</v>
      </c>
      <c r="W421" s="186">
        <f t="shared" si="156"/>
        <v>18168.559999999998</v>
      </c>
      <c r="X421" s="186">
        <f t="shared" si="156"/>
        <v>18164.14</v>
      </c>
      <c r="Y421" s="186">
        <f t="shared" si="156"/>
        <v>18891.599999999999</v>
      </c>
      <c r="Z421" s="186">
        <f t="shared" si="156"/>
        <v>18891.599999999999</v>
      </c>
      <c r="AA421" s="186">
        <f t="shared" si="156"/>
        <v>18891.599999999999</v>
      </c>
      <c r="AB421" s="186">
        <f t="shared" si="156"/>
        <v>18891.599999999999</v>
      </c>
      <c r="AC421" s="186">
        <f t="shared" si="156"/>
        <v>18891.599999999999</v>
      </c>
      <c r="AD421" s="186">
        <f t="shared" si="156"/>
        <v>18891.599999999999</v>
      </c>
      <c r="AE421" s="186">
        <f t="shared" si="156"/>
        <v>18891.599999999999</v>
      </c>
      <c r="AF421" s="186">
        <f t="shared" si="156"/>
        <v>18891.599999999999</v>
      </c>
    </row>
    <row r="422" spans="3:32" s="3" customFormat="1" x14ac:dyDescent="0.2">
      <c r="C422" s="32"/>
      <c r="D422" s="32"/>
      <c r="E422" s="32"/>
      <c r="F422" s="32"/>
      <c r="G422" s="35"/>
      <c r="H422" s="35"/>
      <c r="I422" s="35"/>
      <c r="J422" s="35"/>
      <c r="K422" s="35"/>
      <c r="L422" s="36"/>
      <c r="M422" s="35"/>
      <c r="N422" s="35"/>
      <c r="O422" s="35"/>
      <c r="P422" s="35"/>
      <c r="Q422" s="35"/>
      <c r="R422" s="35"/>
      <c r="S422" s="35"/>
      <c r="T422" s="35"/>
      <c r="U422" s="35"/>
      <c r="V422" s="35"/>
      <c r="W422" s="35"/>
      <c r="X422" s="35"/>
    </row>
    <row r="423" spans="3:32" s="3" customFormat="1" x14ac:dyDescent="0.2">
      <c r="C423" s="139" t="s">
        <v>444</v>
      </c>
      <c r="D423" s="54"/>
      <c r="E423" s="54"/>
      <c r="F423" s="54"/>
      <c r="G423" s="35"/>
      <c r="H423" s="35"/>
      <c r="I423" s="35"/>
      <c r="J423" s="35"/>
      <c r="K423" s="35"/>
      <c r="L423" s="36"/>
      <c r="M423" s="35"/>
      <c r="N423" s="35"/>
      <c r="O423" s="35"/>
      <c r="P423" s="35"/>
      <c r="Q423" s="35"/>
      <c r="R423" s="35"/>
      <c r="S423" s="35"/>
      <c r="T423" s="35"/>
      <c r="U423" s="35"/>
      <c r="V423" s="35"/>
      <c r="W423" s="35"/>
      <c r="X423" s="35"/>
    </row>
    <row r="424" spans="3:32" s="3" customFormat="1" x14ac:dyDescent="0.2">
      <c r="C424" s="54" t="s">
        <v>445</v>
      </c>
      <c r="D424" s="54"/>
      <c r="E424" s="54"/>
      <c r="F424" s="54"/>
      <c r="G424" s="35"/>
      <c r="H424" s="35"/>
      <c r="I424" s="35"/>
      <c r="J424" s="35"/>
      <c r="K424" s="35"/>
      <c r="L424" s="36"/>
      <c r="M424" s="35"/>
      <c r="N424" s="35"/>
      <c r="O424" s="35"/>
      <c r="P424" s="35"/>
      <c r="Q424" s="35"/>
      <c r="R424" s="35"/>
      <c r="S424" s="35"/>
      <c r="T424" s="35"/>
      <c r="U424" s="35"/>
      <c r="V424" s="35"/>
      <c r="W424" s="35"/>
      <c r="X424" s="35"/>
    </row>
    <row r="425" spans="3:32" s="3" customFormat="1" x14ac:dyDescent="0.2">
      <c r="C425" s="54" t="s">
        <v>446</v>
      </c>
      <c r="D425" s="54"/>
      <c r="E425" s="54"/>
      <c r="F425" s="54"/>
      <c r="G425" s="35"/>
      <c r="H425" s="35"/>
      <c r="I425" s="35"/>
      <c r="J425" s="35"/>
      <c r="K425" s="35"/>
      <c r="L425" s="36"/>
      <c r="M425" s="35"/>
      <c r="N425" s="35"/>
      <c r="O425" s="35"/>
      <c r="P425" s="35"/>
      <c r="Q425" s="35"/>
      <c r="R425" s="35"/>
      <c r="S425" s="35"/>
      <c r="T425" s="35"/>
      <c r="U425" s="35"/>
      <c r="V425" s="35"/>
      <c r="W425" s="35"/>
      <c r="X425" s="35"/>
    </row>
    <row r="426" spans="3:32" s="3" customFormat="1" x14ac:dyDescent="0.2">
      <c r="C426" s="195" t="s">
        <v>447</v>
      </c>
      <c r="D426" s="54"/>
      <c r="E426" s="54"/>
      <c r="F426" s="54"/>
      <c r="G426" s="35"/>
      <c r="H426" s="35"/>
      <c r="I426" s="35"/>
      <c r="J426" s="35"/>
      <c r="K426" s="35"/>
      <c r="L426" s="36"/>
      <c r="M426" s="35"/>
      <c r="N426" s="35"/>
      <c r="O426" s="35"/>
      <c r="P426" s="35"/>
      <c r="Q426" s="35"/>
      <c r="R426" s="35"/>
      <c r="S426" s="35"/>
      <c r="T426" s="35"/>
      <c r="U426" s="35"/>
      <c r="V426" s="35"/>
      <c r="W426" s="35"/>
      <c r="X426" s="35"/>
    </row>
    <row r="427" spans="3:32" s="3" customFormat="1" x14ac:dyDescent="0.2">
      <c r="C427" s="54"/>
      <c r="D427" s="54"/>
      <c r="E427" s="54"/>
      <c r="F427" s="54"/>
      <c r="G427" s="35"/>
      <c r="H427" s="35"/>
      <c r="I427" s="35"/>
      <c r="J427" s="35"/>
      <c r="K427" s="35"/>
      <c r="L427" s="36"/>
      <c r="M427" s="35"/>
      <c r="N427" s="35"/>
      <c r="O427" s="35"/>
      <c r="P427" s="35"/>
      <c r="Q427" s="35"/>
      <c r="R427" s="35"/>
      <c r="S427" s="35"/>
      <c r="T427" s="35"/>
      <c r="U427" s="35"/>
      <c r="V427" s="35"/>
      <c r="W427" s="35"/>
      <c r="X427" s="35"/>
    </row>
    <row r="428" spans="3:32" s="3" customFormat="1" x14ac:dyDescent="0.2">
      <c r="C428" s="195" t="s">
        <v>458</v>
      </c>
      <c r="D428" s="54"/>
      <c r="E428" s="54"/>
      <c r="F428" s="54"/>
      <c r="G428" s="35"/>
      <c r="H428" s="35"/>
      <c r="I428" s="35"/>
      <c r="J428" s="35"/>
      <c r="K428" s="35"/>
      <c r="L428" s="36"/>
      <c r="M428" s="35"/>
      <c r="N428" s="35"/>
      <c r="O428" s="35"/>
      <c r="P428" s="35"/>
      <c r="Q428" s="35"/>
      <c r="R428" s="35"/>
      <c r="S428" s="35"/>
      <c r="T428" s="35"/>
      <c r="U428" s="35"/>
      <c r="V428" s="35"/>
      <c r="W428" s="35"/>
      <c r="X428" s="35"/>
    </row>
    <row r="429" spans="3:32" s="3" customFormat="1" x14ac:dyDescent="0.2">
      <c r="C429" s="54"/>
      <c r="D429" s="54"/>
      <c r="E429" s="54"/>
      <c r="F429" s="54"/>
      <c r="G429" s="35"/>
      <c r="H429" s="35"/>
      <c r="I429" s="35"/>
      <c r="J429" s="35"/>
      <c r="K429" s="35"/>
      <c r="L429" s="36"/>
      <c r="M429" s="35"/>
      <c r="N429" s="35"/>
      <c r="O429" s="35"/>
      <c r="P429" s="35"/>
      <c r="Q429" s="35"/>
      <c r="R429" s="35"/>
      <c r="S429" s="35"/>
      <c r="T429" s="35"/>
      <c r="U429" s="35"/>
      <c r="V429" s="35"/>
      <c r="W429" s="35"/>
      <c r="X429" s="35"/>
    </row>
    <row r="430" spans="3:32" s="3" customFormat="1" x14ac:dyDescent="0.2">
      <c r="C430" s="54"/>
      <c r="D430" s="198" t="s">
        <v>448</v>
      </c>
      <c r="E430" s="198" t="s">
        <v>449</v>
      </c>
      <c r="F430" s="198" t="s">
        <v>455</v>
      </c>
      <c r="G430" s="35"/>
      <c r="H430" s="35"/>
      <c r="I430" s="35"/>
      <c r="J430" s="35"/>
      <c r="K430" s="35"/>
      <c r="L430" s="36"/>
      <c r="M430" s="35"/>
      <c r="N430" s="35"/>
      <c r="O430" s="35"/>
      <c r="P430" s="35"/>
      <c r="Q430" s="35"/>
      <c r="R430" s="35"/>
      <c r="S430" s="35"/>
      <c r="T430" s="35"/>
      <c r="U430" s="35"/>
      <c r="V430" s="35"/>
      <c r="W430" s="35"/>
      <c r="X430" s="35"/>
    </row>
    <row r="431" spans="3:32" s="3" customFormat="1" x14ac:dyDescent="0.2">
      <c r="C431" s="54"/>
      <c r="D431" s="86"/>
      <c r="E431" s="86" t="s">
        <v>456</v>
      </c>
      <c r="F431" s="86"/>
      <c r="G431" s="35"/>
      <c r="H431" s="35"/>
      <c r="I431" s="35"/>
      <c r="J431" s="35"/>
      <c r="K431" s="35"/>
      <c r="L431" s="36"/>
      <c r="M431" s="35"/>
      <c r="N431" s="35"/>
      <c r="O431" s="35"/>
      <c r="P431" s="35"/>
      <c r="Q431" s="35"/>
      <c r="R431" s="35"/>
      <c r="S431" s="35"/>
      <c r="T431" s="35"/>
      <c r="U431" s="35"/>
      <c r="V431" s="35"/>
      <c r="W431" s="35"/>
      <c r="X431" s="35"/>
    </row>
    <row r="432" spans="3:32" s="3" customFormat="1" x14ac:dyDescent="0.2">
      <c r="C432" s="199" t="s">
        <v>451</v>
      </c>
      <c r="D432" s="54"/>
      <c r="E432" s="54"/>
      <c r="F432" s="54"/>
      <c r="G432" s="35"/>
      <c r="H432" s="35"/>
      <c r="I432" s="35"/>
      <c r="J432" s="35"/>
      <c r="K432" s="35"/>
      <c r="O432" s="35"/>
      <c r="P432" s="35"/>
      <c r="Q432" s="35"/>
      <c r="R432" s="35"/>
      <c r="S432" s="35"/>
      <c r="T432" s="35"/>
      <c r="U432" s="35"/>
      <c r="V432" s="35"/>
      <c r="W432" s="35"/>
      <c r="X432" s="35"/>
    </row>
    <row r="433" spans="3:24" s="3" customFormat="1" x14ac:dyDescent="0.2">
      <c r="C433" s="54" t="s">
        <v>457</v>
      </c>
      <c r="D433" s="200">
        <f>SUM(L421:O421)</f>
        <v>86546.459999999992</v>
      </c>
      <c r="E433" s="200">
        <v>92900</v>
      </c>
      <c r="F433" s="201">
        <f>(E433-D433)/D433</f>
        <v>7.3411899227305302E-2</v>
      </c>
      <c r="G433" s="35"/>
      <c r="H433" s="35"/>
      <c r="I433" s="35"/>
      <c r="J433" s="35"/>
      <c r="K433" s="35"/>
      <c r="O433" s="35"/>
      <c r="P433" s="35"/>
      <c r="Q433" s="35"/>
      <c r="R433" s="35"/>
      <c r="S433" s="35"/>
      <c r="T433" s="35"/>
      <c r="U433" s="35"/>
      <c r="V433" s="35"/>
      <c r="W433" s="35"/>
      <c r="X433" s="35"/>
    </row>
    <row r="434" spans="3:24" s="3" customFormat="1" x14ac:dyDescent="0.2">
      <c r="C434" s="54" t="s">
        <v>101</v>
      </c>
      <c r="D434" s="177">
        <f>SUM(P421:T421)</f>
        <v>99778.789999999979</v>
      </c>
      <c r="E434" s="177">
        <v>125500</v>
      </c>
      <c r="F434" s="201">
        <f t="shared" ref="F434:F436" si="157">(E434-D434)/D434</f>
        <v>0.25778234031501113</v>
      </c>
      <c r="G434" s="35"/>
      <c r="H434" s="35"/>
      <c r="I434" s="35"/>
      <c r="J434" s="35"/>
      <c r="K434" s="35"/>
      <c r="L434" s="193"/>
      <c r="M434" s="193"/>
      <c r="N434" s="193"/>
      <c r="O434" s="35"/>
      <c r="P434" s="35"/>
      <c r="Q434" s="35"/>
      <c r="R434" s="35"/>
      <c r="S434" s="35"/>
      <c r="T434" s="35"/>
      <c r="U434" s="35"/>
      <c r="V434" s="35"/>
      <c r="W434" s="35"/>
      <c r="X434" s="35"/>
    </row>
    <row r="435" spans="3:24" s="3" customFormat="1" x14ac:dyDescent="0.2">
      <c r="C435" s="54" t="s">
        <v>450</v>
      </c>
      <c r="D435" s="177">
        <f>SUM(U421:Y421)</f>
        <v>91574.68</v>
      </c>
      <c r="E435" s="177">
        <v>118200</v>
      </c>
      <c r="F435" s="201">
        <f t="shared" si="157"/>
        <v>0.29074980114590637</v>
      </c>
      <c r="G435" s="35"/>
      <c r="H435" s="35"/>
      <c r="I435" s="35"/>
      <c r="J435" s="35"/>
      <c r="K435" s="35"/>
      <c r="L435" s="36"/>
      <c r="M435" s="35"/>
      <c r="N435" s="35"/>
      <c r="O435" s="35"/>
      <c r="P435" s="35"/>
      <c r="Q435" s="35"/>
      <c r="R435" s="35"/>
      <c r="S435" s="35"/>
      <c r="T435" s="35"/>
      <c r="U435" s="35"/>
      <c r="V435" s="35"/>
      <c r="W435" s="35"/>
      <c r="X435" s="35"/>
    </row>
    <row r="436" spans="3:24" s="3" customFormat="1" x14ac:dyDescent="0.2">
      <c r="C436" s="195" t="s">
        <v>454</v>
      </c>
      <c r="D436" s="177">
        <f>SUM(D433:D435)</f>
        <v>277899.92999999993</v>
      </c>
      <c r="E436" s="177">
        <f>SUM(E433:E435)</f>
        <v>336600</v>
      </c>
      <c r="F436" s="201">
        <f t="shared" si="157"/>
        <v>0.21122736518861332</v>
      </c>
      <c r="G436" s="35"/>
      <c r="H436" s="35"/>
      <c r="I436" s="35"/>
      <c r="J436" s="35"/>
      <c r="K436" s="35"/>
      <c r="L436" s="36"/>
      <c r="M436" s="35"/>
      <c r="N436" s="35"/>
      <c r="O436" s="35"/>
      <c r="P436" s="35"/>
      <c r="Q436" s="35"/>
      <c r="R436" s="35"/>
      <c r="S436" s="35"/>
      <c r="T436" s="35"/>
      <c r="U436" s="35"/>
      <c r="V436" s="35"/>
      <c r="W436" s="35"/>
      <c r="X436" s="35"/>
    </row>
    <row r="437" spans="3:24" s="3" customFormat="1" x14ac:dyDescent="0.2">
      <c r="C437" s="54"/>
      <c r="D437" s="54"/>
      <c r="E437" s="54"/>
      <c r="F437" s="54"/>
      <c r="G437" s="35"/>
      <c r="H437" s="35"/>
      <c r="I437" s="35"/>
      <c r="J437" s="35"/>
      <c r="K437" s="35"/>
      <c r="L437" s="36"/>
      <c r="M437" s="35"/>
      <c r="N437" s="35"/>
      <c r="O437" s="35"/>
      <c r="P437" s="35"/>
      <c r="Q437" s="35"/>
      <c r="R437" s="35"/>
      <c r="S437" s="35"/>
      <c r="T437" s="35"/>
      <c r="U437" s="35"/>
      <c r="V437" s="35"/>
      <c r="W437" s="35"/>
      <c r="X437" s="35"/>
    </row>
    <row r="438" spans="3:24" s="3" customFormat="1" x14ac:dyDescent="0.2">
      <c r="C438" s="202" t="s">
        <v>452</v>
      </c>
      <c r="D438" s="54"/>
      <c r="E438" s="54"/>
      <c r="F438" s="54"/>
      <c r="G438" s="35"/>
      <c r="H438" s="35"/>
      <c r="I438" s="35"/>
      <c r="J438" s="35"/>
      <c r="K438" s="35"/>
      <c r="L438" s="36"/>
      <c r="M438" s="35"/>
      <c r="N438" s="35"/>
      <c r="O438" s="35"/>
      <c r="P438" s="35"/>
      <c r="Q438" s="35"/>
      <c r="R438" s="35"/>
      <c r="S438" s="35"/>
      <c r="T438" s="35"/>
      <c r="U438" s="35"/>
      <c r="V438" s="35"/>
      <c r="W438" s="35"/>
      <c r="X438" s="35"/>
    </row>
    <row r="439" spans="3:24" s="3" customFormat="1" x14ac:dyDescent="0.2">
      <c r="C439" s="54" t="s">
        <v>457</v>
      </c>
      <c r="D439" s="177">
        <f>SUM(L327:O327)</f>
        <v>7059</v>
      </c>
      <c r="E439" s="177">
        <f>D439</f>
        <v>7059</v>
      </c>
      <c r="F439" s="177"/>
      <c r="G439" s="35"/>
      <c r="H439" s="35"/>
      <c r="I439" s="35"/>
      <c r="J439" s="35"/>
      <c r="K439" s="35"/>
      <c r="L439" s="36"/>
      <c r="M439" s="35"/>
      <c r="N439" s="35"/>
      <c r="O439" s="35"/>
      <c r="P439" s="35"/>
      <c r="Q439" s="35"/>
      <c r="R439" s="35"/>
      <c r="S439" s="35"/>
      <c r="T439" s="35"/>
      <c r="U439" s="35"/>
      <c r="V439" s="35"/>
      <c r="W439" s="35"/>
      <c r="X439" s="35"/>
    </row>
    <row r="440" spans="3:24" s="3" customFormat="1" x14ac:dyDescent="0.2">
      <c r="C440" s="54" t="s">
        <v>101</v>
      </c>
      <c r="D440" s="177">
        <f>SUM(P327:T327)</f>
        <v>8835</v>
      </c>
      <c r="E440" s="177">
        <f t="shared" ref="E440:E441" si="158">D440</f>
        <v>8835</v>
      </c>
      <c r="F440" s="177"/>
      <c r="G440" s="35"/>
      <c r="H440" s="35"/>
      <c r="I440" s="35"/>
      <c r="J440" s="35"/>
      <c r="K440" s="35"/>
      <c r="L440" s="36"/>
      <c r="M440" s="35"/>
      <c r="N440" s="35"/>
      <c r="O440" s="35"/>
      <c r="P440" s="35"/>
      <c r="Q440" s="35"/>
      <c r="R440" s="35"/>
      <c r="S440" s="35"/>
      <c r="T440" s="35"/>
      <c r="U440" s="35"/>
      <c r="V440" s="35"/>
      <c r="W440" s="35"/>
      <c r="X440" s="35"/>
    </row>
    <row r="441" spans="3:24" s="3" customFormat="1" x14ac:dyDescent="0.2">
      <c r="C441" s="54" t="s">
        <v>450</v>
      </c>
      <c r="D441" s="177">
        <f>SUM(U327:Y327)</f>
        <v>8131</v>
      </c>
      <c r="E441" s="177">
        <f t="shared" si="158"/>
        <v>8131</v>
      </c>
      <c r="F441" s="177"/>
      <c r="G441" s="35"/>
      <c r="H441" s="35"/>
      <c r="I441" s="35"/>
      <c r="J441" s="35"/>
      <c r="K441" s="35"/>
      <c r="L441" s="36"/>
      <c r="M441" s="35"/>
      <c r="N441" s="35"/>
      <c r="O441" s="35"/>
      <c r="P441" s="35"/>
      <c r="Q441" s="35"/>
      <c r="R441" s="35"/>
      <c r="S441" s="35"/>
      <c r="T441" s="35"/>
      <c r="U441" s="35"/>
      <c r="V441" s="35"/>
      <c r="W441" s="35"/>
      <c r="X441" s="35"/>
    </row>
    <row r="442" spans="3:24" s="3" customFormat="1" x14ac:dyDescent="0.2">
      <c r="C442" s="195" t="s">
        <v>454</v>
      </c>
      <c r="D442" s="177">
        <f>SUM(D439:D441)</f>
        <v>24025</v>
      </c>
      <c r="E442" s="177">
        <f>SUM(E439:E441)</f>
        <v>24025</v>
      </c>
      <c r="F442" s="54"/>
      <c r="G442" s="35"/>
      <c r="H442" s="35"/>
      <c r="I442" s="35"/>
      <c r="J442" s="35"/>
      <c r="K442" s="35"/>
      <c r="L442" s="36"/>
      <c r="M442" s="35"/>
      <c r="N442" s="35"/>
      <c r="O442" s="35"/>
      <c r="P442" s="35"/>
      <c r="Q442" s="35"/>
      <c r="R442" s="35"/>
      <c r="S442" s="35"/>
      <c r="T442" s="35"/>
      <c r="U442" s="35"/>
      <c r="V442" s="35"/>
      <c r="W442" s="35"/>
      <c r="X442" s="35"/>
    </row>
    <row r="443" spans="3:24" s="3" customFormat="1" x14ac:dyDescent="0.2">
      <c r="C443" s="54"/>
      <c r="D443" s="54"/>
      <c r="E443" s="54"/>
      <c r="F443" s="54"/>
      <c r="G443" s="35"/>
      <c r="H443" s="35"/>
      <c r="I443" s="35"/>
      <c r="J443" s="35"/>
      <c r="K443" s="35"/>
      <c r="L443" s="36"/>
      <c r="M443" s="35"/>
      <c r="N443" s="35"/>
      <c r="O443" s="35"/>
      <c r="P443" s="35"/>
      <c r="Q443" s="35"/>
      <c r="R443" s="35"/>
      <c r="S443" s="35"/>
      <c r="T443" s="35"/>
      <c r="U443" s="35"/>
      <c r="V443" s="35"/>
      <c r="W443" s="35"/>
      <c r="X443" s="35"/>
    </row>
    <row r="444" spans="3:24" s="3" customFormat="1" x14ac:dyDescent="0.2">
      <c r="C444" s="202" t="s">
        <v>453</v>
      </c>
      <c r="D444" s="54"/>
      <c r="E444" s="54"/>
      <c r="F444" s="54"/>
      <c r="G444" s="35"/>
      <c r="H444" s="35"/>
      <c r="I444" s="35"/>
      <c r="J444" s="35"/>
      <c r="K444" s="35"/>
      <c r="L444" s="36"/>
      <c r="M444" s="35"/>
      <c r="N444" s="35"/>
      <c r="O444" s="35"/>
      <c r="P444" s="35"/>
      <c r="Q444" s="35"/>
      <c r="R444" s="35"/>
      <c r="S444" s="35"/>
      <c r="T444" s="35"/>
      <c r="U444" s="35"/>
      <c r="V444" s="35"/>
      <c r="W444" s="35"/>
      <c r="X444" s="35"/>
    </row>
    <row r="445" spans="3:24" s="3" customFormat="1" x14ac:dyDescent="0.2">
      <c r="C445" s="54" t="s">
        <v>457</v>
      </c>
      <c r="D445" s="177">
        <f>D433/D439*10^3</f>
        <v>12260.441988950275</v>
      </c>
      <c r="E445" s="177">
        <f t="shared" ref="E445:E448" si="159">E433/E439*10^3</f>
        <v>13160.504320725317</v>
      </c>
      <c r="F445" s="54"/>
      <c r="G445" s="35"/>
      <c r="H445" s="35"/>
      <c r="I445" s="35"/>
      <c r="J445" s="35"/>
      <c r="K445" s="35"/>
      <c r="L445" s="36"/>
      <c r="M445" s="35"/>
      <c r="N445" s="35"/>
      <c r="O445" s="35"/>
      <c r="P445" s="35"/>
      <c r="Q445" s="35"/>
      <c r="R445" s="35"/>
      <c r="S445" s="35"/>
      <c r="T445" s="35"/>
      <c r="U445" s="35"/>
      <c r="V445" s="35"/>
      <c r="W445" s="35"/>
      <c r="X445" s="35"/>
    </row>
    <row r="446" spans="3:24" s="3" customFormat="1" x14ac:dyDescent="0.2">
      <c r="C446" s="54" t="s">
        <v>101</v>
      </c>
      <c r="D446" s="177">
        <f t="shared" ref="D446" si="160">D434/D440*10^3</f>
        <v>11293.581211092243</v>
      </c>
      <c r="E446" s="177">
        <f t="shared" si="159"/>
        <v>14204.86700622524</v>
      </c>
      <c r="F446" s="54"/>
      <c r="G446" s="35"/>
      <c r="H446" s="35"/>
      <c r="I446" s="35"/>
      <c r="J446" s="35"/>
      <c r="K446" s="35"/>
      <c r="L446" s="36"/>
      <c r="M446" s="35"/>
      <c r="N446" s="35"/>
      <c r="O446" s="35"/>
      <c r="P446" s="35"/>
      <c r="Q446" s="35"/>
      <c r="R446" s="35"/>
      <c r="S446" s="35"/>
      <c r="T446" s="35"/>
      <c r="U446" s="35"/>
      <c r="V446" s="35"/>
      <c r="W446" s="35"/>
      <c r="X446" s="35"/>
    </row>
    <row r="447" spans="3:24" s="3" customFormat="1" x14ac:dyDescent="0.2">
      <c r="C447" s="54" t="s">
        <v>450</v>
      </c>
      <c r="D447" s="177">
        <f t="shared" ref="D447" si="161">D435/D441*10^3</f>
        <v>11262.412987332431</v>
      </c>
      <c r="E447" s="177">
        <f t="shared" si="159"/>
        <v>14536.957323822407</v>
      </c>
      <c r="F447" s="54"/>
      <c r="G447" s="35"/>
      <c r="H447" s="35"/>
      <c r="I447" s="35"/>
      <c r="J447" s="35"/>
      <c r="K447" s="35"/>
      <c r="L447" s="36"/>
      <c r="M447" s="35"/>
      <c r="N447" s="35"/>
      <c r="O447" s="35"/>
      <c r="P447" s="35"/>
      <c r="Q447" s="35"/>
      <c r="R447" s="35"/>
      <c r="S447" s="35"/>
      <c r="T447" s="35"/>
      <c r="U447" s="35"/>
      <c r="V447" s="35"/>
      <c r="W447" s="35"/>
      <c r="X447" s="35"/>
    </row>
    <row r="448" spans="3:24" s="3" customFormat="1" x14ac:dyDescent="0.2">
      <c r="C448" s="195" t="s">
        <v>406</v>
      </c>
      <c r="D448" s="177">
        <f t="shared" ref="D448" si="162">D436/D442*10^3</f>
        <v>11567.114672216439</v>
      </c>
      <c r="E448" s="177">
        <f t="shared" si="159"/>
        <v>14010.405827263268</v>
      </c>
      <c r="F448" s="54"/>
      <c r="G448" s="35"/>
      <c r="H448" s="35"/>
      <c r="I448" s="35"/>
      <c r="J448" s="35"/>
      <c r="K448" s="35"/>
      <c r="L448" s="36"/>
      <c r="M448" s="35"/>
      <c r="N448" s="35"/>
      <c r="O448" s="35"/>
      <c r="P448" s="35"/>
      <c r="Q448" s="35"/>
      <c r="R448" s="35"/>
      <c r="S448" s="35"/>
      <c r="T448" s="35"/>
      <c r="U448" s="35"/>
      <c r="V448" s="35"/>
      <c r="W448" s="35"/>
      <c r="X448" s="35"/>
    </row>
    <row r="449" spans="3:7" s="3" customFormat="1" x14ac:dyDescent="0.2">
      <c r="C449" s="86"/>
      <c r="D449" s="86"/>
      <c r="E449" s="86"/>
      <c r="F449" s="86"/>
      <c r="G449" s="38"/>
    </row>
    <row r="450" spans="3:7" s="3" customFormat="1" x14ac:dyDescent="0.2">
      <c r="C450" s="86" t="s">
        <v>459</v>
      </c>
      <c r="D450" s="86"/>
      <c r="E450" s="86"/>
      <c r="F450" s="86"/>
      <c r="G450" s="38"/>
    </row>
    <row r="451" spans="3:7" s="3" customFormat="1" x14ac:dyDescent="0.2">
      <c r="C451" s="22" t="s">
        <v>536</v>
      </c>
      <c r="G451" s="38"/>
    </row>
    <row r="452" spans="3:7" s="3" customFormat="1" x14ac:dyDescent="0.2">
      <c r="G452" s="38"/>
    </row>
    <row r="453" spans="3:7" s="3" customFormat="1" x14ac:dyDescent="0.2">
      <c r="G453" s="38"/>
    </row>
    <row r="454" spans="3:7" s="3" customFormat="1" x14ac:dyDescent="0.2">
      <c r="G454" s="38"/>
    </row>
    <row r="455" spans="3:7" s="3" customFormat="1" x14ac:dyDescent="0.2">
      <c r="G455" s="38"/>
    </row>
    <row r="456" spans="3:7" s="3" customFormat="1" x14ac:dyDescent="0.2">
      <c r="G456" s="38"/>
    </row>
    <row r="457" spans="3:7" s="3" customFormat="1" x14ac:dyDescent="0.2">
      <c r="G457" s="38"/>
    </row>
    <row r="458" spans="3:7" s="3" customFormat="1" x14ac:dyDescent="0.2">
      <c r="G458" s="38"/>
    </row>
    <row r="459" spans="3:7" s="3" customFormat="1" x14ac:dyDescent="0.2">
      <c r="G459" s="38"/>
    </row>
    <row r="460" spans="3:7" s="3" customFormat="1" x14ac:dyDescent="0.2">
      <c r="G460" s="38"/>
    </row>
    <row r="461" spans="3:7" s="3" customFormat="1" x14ac:dyDescent="0.2">
      <c r="G461" s="38"/>
    </row>
    <row r="462" spans="3:7" s="3" customFormat="1" x14ac:dyDescent="0.2">
      <c r="G462" s="38"/>
    </row>
    <row r="463" spans="3:7" s="3" customFormat="1" x14ac:dyDescent="0.2">
      <c r="G463" s="38"/>
    </row>
    <row r="464" spans="3:7" s="3" customFormat="1" x14ac:dyDescent="0.2">
      <c r="G464" s="38"/>
    </row>
    <row r="465" spans="3:7" s="3" customFormat="1" x14ac:dyDescent="0.2">
      <c r="G465" s="38"/>
    </row>
    <row r="466" spans="3:7" s="3" customFormat="1" x14ac:dyDescent="0.2">
      <c r="G466" s="38"/>
    </row>
    <row r="467" spans="3:7" s="3" customFormat="1" x14ac:dyDescent="0.2">
      <c r="G467" s="38"/>
    </row>
    <row r="468" spans="3:7" s="3" customFormat="1" x14ac:dyDescent="0.2">
      <c r="G468" s="38"/>
    </row>
    <row r="469" spans="3:7" s="3" customFormat="1" x14ac:dyDescent="0.2">
      <c r="G469" s="38"/>
    </row>
    <row r="470" spans="3:7" s="3" customFormat="1" x14ac:dyDescent="0.2">
      <c r="G470" s="38"/>
    </row>
    <row r="471" spans="3:7" s="3" customFormat="1" x14ac:dyDescent="0.2">
      <c r="G471" s="38"/>
    </row>
    <row r="472" spans="3:7" s="3" customFormat="1" x14ac:dyDescent="0.2">
      <c r="G472" s="38"/>
    </row>
    <row r="473" spans="3:7" s="3" customFormat="1" x14ac:dyDescent="0.2">
      <c r="G473" s="38"/>
    </row>
    <row r="474" spans="3:7" s="3" customFormat="1" x14ac:dyDescent="0.2">
      <c r="G474" s="38"/>
    </row>
    <row r="475" spans="3:7" s="3" customFormat="1" x14ac:dyDescent="0.2">
      <c r="G475" s="38"/>
    </row>
    <row r="476" spans="3:7" s="3" customFormat="1" x14ac:dyDescent="0.2">
      <c r="G476" s="38"/>
    </row>
    <row r="477" spans="3:7" s="3" customFormat="1" x14ac:dyDescent="0.2">
      <c r="G477" s="38"/>
    </row>
    <row r="478" spans="3:7" s="3" customFormat="1" x14ac:dyDescent="0.2">
      <c r="C478" s="195" t="s">
        <v>528</v>
      </c>
      <c r="G478" s="38"/>
    </row>
    <row r="479" spans="3:7" s="3" customFormat="1" x14ac:dyDescent="0.2">
      <c r="G479" s="38"/>
    </row>
    <row r="480" spans="3:7" s="3" customFormat="1" x14ac:dyDescent="0.2">
      <c r="G480" s="38"/>
    </row>
    <row r="481" spans="3:32" s="3" customFormat="1" x14ac:dyDescent="0.2">
      <c r="C481" s="86" t="s">
        <v>529</v>
      </c>
      <c r="D481" s="246" t="s">
        <v>16</v>
      </c>
      <c r="E481" s="246"/>
      <c r="F481" s="86" t="s">
        <v>531</v>
      </c>
      <c r="G481" s="38"/>
    </row>
    <row r="482" spans="3:32" s="3" customFormat="1" x14ac:dyDescent="0.2">
      <c r="C482" s="86"/>
      <c r="D482" s="86" t="s">
        <v>532</v>
      </c>
      <c r="E482" s="86" t="s">
        <v>530</v>
      </c>
      <c r="F482" s="86" t="s">
        <v>532</v>
      </c>
      <c r="G482" s="38"/>
    </row>
    <row r="483" spans="3:32" s="3" customFormat="1" x14ac:dyDescent="0.2">
      <c r="C483" s="164">
        <v>2011</v>
      </c>
      <c r="D483" s="225">
        <f>G421</f>
        <v>16603.62</v>
      </c>
      <c r="E483" s="225">
        <f>G419+G420</f>
        <v>7810.2599999999993</v>
      </c>
      <c r="F483" s="225">
        <v>7157.9989615409959</v>
      </c>
      <c r="G483" s="38"/>
    </row>
    <row r="484" spans="3:32" s="3" customFormat="1" x14ac:dyDescent="0.2">
      <c r="C484" s="164">
        <v>2012</v>
      </c>
      <c r="D484" s="225">
        <f>H421</f>
        <v>17393.419999999998</v>
      </c>
      <c r="E484" s="225">
        <f>H419+H420</f>
        <v>7565.0599999999995</v>
      </c>
      <c r="F484" s="225">
        <v>7133.8498047926687</v>
      </c>
      <c r="G484" s="38"/>
    </row>
    <row r="485" spans="3:32" s="3" customFormat="1" x14ac:dyDescent="0.2">
      <c r="C485" s="164">
        <v>2013</v>
      </c>
      <c r="D485" s="225">
        <f>I421</f>
        <v>16449.599999999999</v>
      </c>
      <c r="E485" s="225">
        <f>I419+I420</f>
        <v>7159.44</v>
      </c>
      <c r="F485" s="225">
        <v>7294.140954564803</v>
      </c>
      <c r="G485" s="38"/>
    </row>
    <row r="486" spans="3:32" s="3" customFormat="1" x14ac:dyDescent="0.2">
      <c r="C486" s="164">
        <v>2014</v>
      </c>
      <c r="D486" s="225">
        <f>K421</f>
        <v>17023.57</v>
      </c>
      <c r="E486" s="225">
        <f>J419+J420</f>
        <v>7239.65</v>
      </c>
      <c r="F486" s="225">
        <v>7565.6726228894713</v>
      </c>
      <c r="G486" s="38"/>
    </row>
    <row r="487" spans="3:32" s="3" customFormat="1" x14ac:dyDescent="0.2">
      <c r="C487" s="164">
        <v>2015</v>
      </c>
      <c r="D487" s="225">
        <f>L421</f>
        <v>16600.32</v>
      </c>
      <c r="E487" s="225">
        <f>K419+K420</f>
        <v>7418.7699999999995</v>
      </c>
      <c r="F487" s="225">
        <v>7897.2476484444705</v>
      </c>
      <c r="G487" s="38"/>
    </row>
    <row r="488" spans="3:32" s="3" customFormat="1" x14ac:dyDescent="0.2">
      <c r="C488" s="86"/>
      <c r="D488" s="86"/>
      <c r="E488" s="86"/>
      <c r="F488" s="86"/>
      <c r="G488" s="38"/>
    </row>
    <row r="489" spans="3:32" s="3" customFormat="1" x14ac:dyDescent="0.2">
      <c r="C489" s="86" t="s">
        <v>533</v>
      </c>
      <c r="D489" s="86"/>
      <c r="E489" s="86"/>
      <c r="F489" s="86"/>
      <c r="G489" s="38"/>
    </row>
    <row r="490" spans="3:32" s="3" customFormat="1" x14ac:dyDescent="0.2">
      <c r="C490" s="86" t="s">
        <v>534</v>
      </c>
      <c r="D490" s="86"/>
      <c r="E490" s="86"/>
      <c r="F490" s="86"/>
      <c r="G490" s="38"/>
    </row>
    <row r="491" spans="3:32" s="3" customFormat="1" x14ac:dyDescent="0.2">
      <c r="G491" s="38"/>
    </row>
    <row r="492" spans="3:32" s="3" customFormat="1" x14ac:dyDescent="0.2">
      <c r="C492" s="32"/>
      <c r="D492" s="32"/>
      <c r="E492" s="32"/>
      <c r="F492" s="32"/>
      <c r="G492" s="35"/>
      <c r="H492" s="35"/>
      <c r="I492" s="35"/>
      <c r="J492" s="35"/>
      <c r="K492" s="35"/>
      <c r="L492" s="36"/>
      <c r="M492" s="35"/>
      <c r="N492" s="35"/>
      <c r="O492" s="35"/>
      <c r="P492" s="35"/>
      <c r="Q492" s="35"/>
      <c r="R492" s="35"/>
      <c r="S492" s="35"/>
      <c r="T492" s="35"/>
      <c r="U492" s="35"/>
      <c r="V492" s="35"/>
      <c r="W492" s="35"/>
      <c r="X492" s="35"/>
    </row>
    <row r="493" spans="3:32" s="3" customFormat="1" ht="15" x14ac:dyDescent="0.25">
      <c r="C493" s="25" t="s">
        <v>535</v>
      </c>
    </row>
    <row r="494" spans="3:32" s="3" customFormat="1" ht="18" customHeight="1" x14ac:dyDescent="0.2">
      <c r="C494" s="12"/>
      <c r="D494" s="13"/>
      <c r="E494" s="13" t="s">
        <v>1</v>
      </c>
      <c r="F494" s="13" t="s">
        <v>2</v>
      </c>
      <c r="G494" s="11">
        <f>G$1</f>
        <v>2010</v>
      </c>
      <c r="H494" s="11">
        <f t="shared" ref="H494:AF494" si="163">H$1</f>
        <v>2011</v>
      </c>
      <c r="I494" s="11">
        <f t="shared" si="163"/>
        <v>2012</v>
      </c>
      <c r="J494" s="11">
        <f t="shared" si="163"/>
        <v>2013</v>
      </c>
      <c r="K494" s="11">
        <f t="shared" si="163"/>
        <v>2014</v>
      </c>
      <c r="L494" s="11">
        <f t="shared" si="163"/>
        <v>2015</v>
      </c>
      <c r="M494" s="11">
        <f t="shared" si="163"/>
        <v>2016</v>
      </c>
      <c r="N494" s="11">
        <f t="shared" si="163"/>
        <v>2017</v>
      </c>
      <c r="O494" s="11">
        <f t="shared" si="163"/>
        <v>2018</v>
      </c>
      <c r="P494" s="11">
        <f t="shared" si="163"/>
        <v>2019</v>
      </c>
      <c r="Q494" s="11">
        <f t="shared" si="163"/>
        <v>2020</v>
      </c>
      <c r="R494" s="11">
        <f t="shared" si="163"/>
        <v>2021</v>
      </c>
      <c r="S494" s="11">
        <f t="shared" si="163"/>
        <v>2022</v>
      </c>
      <c r="T494" s="11">
        <f t="shared" si="163"/>
        <v>2023</v>
      </c>
      <c r="U494" s="11">
        <f t="shared" si="163"/>
        <v>2024</v>
      </c>
      <c r="V494" s="11">
        <f t="shared" si="163"/>
        <v>2025</v>
      </c>
      <c r="W494" s="11">
        <f t="shared" si="163"/>
        <v>2026</v>
      </c>
      <c r="X494" s="11">
        <f t="shared" si="163"/>
        <v>2027</v>
      </c>
      <c r="Y494" s="11">
        <f t="shared" si="163"/>
        <v>2028</v>
      </c>
      <c r="Z494" s="11">
        <f t="shared" si="163"/>
        <v>2029</v>
      </c>
      <c r="AA494" s="11">
        <f t="shared" si="163"/>
        <v>2030</v>
      </c>
      <c r="AB494" s="11">
        <f t="shared" si="163"/>
        <v>2031</v>
      </c>
      <c r="AC494" s="11">
        <f t="shared" si="163"/>
        <v>2032</v>
      </c>
      <c r="AD494" s="11">
        <f t="shared" si="163"/>
        <v>2033</v>
      </c>
      <c r="AE494" s="11">
        <f t="shared" si="163"/>
        <v>2034</v>
      </c>
      <c r="AF494" s="11">
        <f t="shared" si="163"/>
        <v>2035</v>
      </c>
    </row>
    <row r="495" spans="3:32" s="3" customFormat="1" ht="18" customHeight="1" x14ac:dyDescent="0.2">
      <c r="C495" s="15" t="s">
        <v>85</v>
      </c>
      <c r="D495" s="8"/>
      <c r="E495" s="8"/>
      <c r="F495" s="8"/>
      <c r="G495" s="49"/>
      <c r="H495" s="49"/>
      <c r="I495" s="49"/>
      <c r="J495" s="49"/>
      <c r="K495" s="49"/>
      <c r="L495" s="105"/>
      <c r="M495" s="105"/>
      <c r="N495" s="105"/>
      <c r="O495" s="105"/>
      <c r="P495" s="105"/>
      <c r="Q495" s="105"/>
      <c r="R495" s="105"/>
      <c r="S495" s="105"/>
      <c r="T495" s="105"/>
      <c r="U495" s="105"/>
      <c r="V495" s="105"/>
      <c r="W495" s="105"/>
      <c r="X495" s="105"/>
      <c r="Y495" s="105"/>
      <c r="Z495" s="105"/>
      <c r="AA495" s="105"/>
      <c r="AB495" s="105"/>
      <c r="AC495" s="105"/>
      <c r="AD495" s="105"/>
      <c r="AE495" s="105"/>
      <c r="AF495" s="105"/>
    </row>
    <row r="496" spans="3:32" s="3" customFormat="1" ht="18" customHeight="1" x14ac:dyDescent="0.2">
      <c r="C496" s="82" t="s">
        <v>165</v>
      </c>
      <c r="D496" s="8" t="s">
        <v>120</v>
      </c>
      <c r="E496" s="8" t="s">
        <v>87</v>
      </c>
      <c r="F496" s="8"/>
      <c r="G496" s="20"/>
      <c r="H496" s="20"/>
      <c r="I496" s="20"/>
      <c r="J496" s="23">
        <f>J419+J420</f>
        <v>7239.65</v>
      </c>
      <c r="K496" s="23">
        <f t="shared" ref="K496:AF496" si="164">K419+K420</f>
        <v>7418.7699999999995</v>
      </c>
      <c r="L496" s="23">
        <f t="shared" si="164"/>
        <v>8028.119999999999</v>
      </c>
      <c r="M496" s="23">
        <f t="shared" si="164"/>
        <v>17218.5</v>
      </c>
      <c r="N496" s="23">
        <f t="shared" si="164"/>
        <v>17873.57</v>
      </c>
      <c r="O496" s="23">
        <f t="shared" si="164"/>
        <v>18541.769999999997</v>
      </c>
      <c r="P496" s="23">
        <f t="shared" si="164"/>
        <v>16949.14</v>
      </c>
      <c r="Q496" s="23">
        <f t="shared" si="164"/>
        <v>17546.39</v>
      </c>
      <c r="R496" s="23">
        <f t="shared" si="164"/>
        <v>17564.369999999995</v>
      </c>
      <c r="S496" s="23">
        <f t="shared" si="164"/>
        <v>16643.05</v>
      </c>
      <c r="T496" s="23">
        <f t="shared" si="164"/>
        <v>18190.239999999998</v>
      </c>
      <c r="U496" s="23">
        <f t="shared" si="164"/>
        <v>18177.400000000001</v>
      </c>
      <c r="V496" s="23">
        <f t="shared" si="164"/>
        <v>18172.98</v>
      </c>
      <c r="W496" s="23">
        <f t="shared" si="164"/>
        <v>18168.559999999998</v>
      </c>
      <c r="X496" s="23">
        <f t="shared" si="164"/>
        <v>18164.14</v>
      </c>
      <c r="Y496" s="23">
        <f t="shared" si="164"/>
        <v>18891.599999999999</v>
      </c>
      <c r="Z496" s="23">
        <f t="shared" si="164"/>
        <v>18891.599999999999</v>
      </c>
      <c r="AA496" s="23">
        <f t="shared" si="164"/>
        <v>18891.599999999999</v>
      </c>
      <c r="AB496" s="23">
        <f t="shared" si="164"/>
        <v>18891.599999999999</v>
      </c>
      <c r="AC496" s="23">
        <f t="shared" si="164"/>
        <v>18891.599999999999</v>
      </c>
      <c r="AD496" s="23">
        <f t="shared" si="164"/>
        <v>18891.599999999999</v>
      </c>
      <c r="AE496" s="23">
        <f t="shared" si="164"/>
        <v>18891.599999999999</v>
      </c>
      <c r="AF496" s="23">
        <f t="shared" si="164"/>
        <v>18891.599999999999</v>
      </c>
    </row>
    <row r="497" spans="3:32" s="3" customFormat="1" ht="18" customHeight="1" x14ac:dyDescent="0.2">
      <c r="C497" s="172" t="s">
        <v>8</v>
      </c>
      <c r="D497" s="62" t="s">
        <v>121</v>
      </c>
      <c r="E497" s="60" t="s">
        <v>8</v>
      </c>
      <c r="F497" s="60"/>
      <c r="G497" s="81"/>
      <c r="H497" s="81"/>
      <c r="I497" s="81"/>
      <c r="J497" s="44">
        <f>(J419+J420)*1.2</f>
        <v>8687.58</v>
      </c>
      <c r="K497" s="44">
        <f t="shared" ref="K497:AF497" si="165">(K419+K420)*1.2</f>
        <v>8902.5239999999994</v>
      </c>
      <c r="L497" s="44">
        <f t="shared" si="165"/>
        <v>9633.7439999999988</v>
      </c>
      <c r="M497" s="44">
        <f t="shared" si="165"/>
        <v>20662.2</v>
      </c>
      <c r="N497" s="44">
        <f t="shared" si="165"/>
        <v>21448.284</v>
      </c>
      <c r="O497" s="44">
        <f t="shared" si="165"/>
        <v>22250.123999999996</v>
      </c>
      <c r="P497" s="44">
        <f t="shared" si="165"/>
        <v>20338.967999999997</v>
      </c>
      <c r="Q497" s="44">
        <f t="shared" si="165"/>
        <v>21055.667999999998</v>
      </c>
      <c r="R497" s="44">
        <f t="shared" si="165"/>
        <v>21077.243999999995</v>
      </c>
      <c r="S497" s="44">
        <f t="shared" si="165"/>
        <v>19971.66</v>
      </c>
      <c r="T497" s="44">
        <f t="shared" si="165"/>
        <v>21828.287999999997</v>
      </c>
      <c r="U497" s="44">
        <f t="shared" si="165"/>
        <v>21812.880000000001</v>
      </c>
      <c r="V497" s="44">
        <f t="shared" si="165"/>
        <v>21807.575999999997</v>
      </c>
      <c r="W497" s="44">
        <f t="shared" si="165"/>
        <v>21802.271999999997</v>
      </c>
      <c r="X497" s="44">
        <f t="shared" si="165"/>
        <v>21796.967999999997</v>
      </c>
      <c r="Y497" s="44">
        <f t="shared" si="165"/>
        <v>22669.919999999998</v>
      </c>
      <c r="Z497" s="44">
        <f t="shared" si="165"/>
        <v>22669.919999999998</v>
      </c>
      <c r="AA497" s="44">
        <f t="shared" si="165"/>
        <v>22669.919999999998</v>
      </c>
      <c r="AB497" s="44">
        <f t="shared" si="165"/>
        <v>22669.919999999998</v>
      </c>
      <c r="AC497" s="44">
        <f t="shared" si="165"/>
        <v>22669.919999999998</v>
      </c>
      <c r="AD497" s="44">
        <f t="shared" si="165"/>
        <v>22669.919999999998</v>
      </c>
      <c r="AE497" s="44">
        <f t="shared" si="165"/>
        <v>22669.919999999998</v>
      </c>
      <c r="AF497" s="44">
        <f t="shared" si="165"/>
        <v>22669.919999999998</v>
      </c>
    </row>
    <row r="498" spans="3:32" s="3" customFormat="1" ht="18" customHeight="1" x14ac:dyDescent="0.2">
      <c r="C498" s="15" t="s">
        <v>88</v>
      </c>
      <c r="D498" s="8"/>
      <c r="E498" s="8"/>
      <c r="F498" s="8"/>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c r="AD498" s="49"/>
      <c r="AE498" s="49"/>
      <c r="AF498" s="49"/>
    </row>
    <row r="499" spans="3:32" s="3" customFormat="1" ht="18" customHeight="1" x14ac:dyDescent="0.2">
      <c r="C499" s="82" t="s">
        <v>108</v>
      </c>
      <c r="D499" s="8" t="s">
        <v>109</v>
      </c>
      <c r="E499" s="8" t="s">
        <v>87</v>
      </c>
      <c r="F499" s="8"/>
      <c r="G499" s="20"/>
      <c r="H499" s="20"/>
      <c r="I499" s="20"/>
      <c r="J499" s="20"/>
      <c r="K499" s="23"/>
      <c r="L499" s="23">
        <f>SUM($L496:L496)</f>
        <v>8028.119999999999</v>
      </c>
      <c r="M499" s="23">
        <f>SUM($L496:M496)</f>
        <v>25246.62</v>
      </c>
      <c r="N499" s="23">
        <f>SUM($L496:N496)</f>
        <v>43120.19</v>
      </c>
      <c r="O499" s="23">
        <f>SUM($L496:O496)</f>
        <v>61661.96</v>
      </c>
      <c r="P499" s="23">
        <f>SUM($L496:P496)</f>
        <v>78611.100000000006</v>
      </c>
      <c r="Q499" s="93">
        <f>SUM($L496:Q496)</f>
        <v>96157.49</v>
      </c>
      <c r="R499" s="23">
        <f>SUM($L496:R496)</f>
        <v>113721.86</v>
      </c>
      <c r="S499" s="23">
        <f>SUM($L496:S496)</f>
        <v>130364.91</v>
      </c>
      <c r="T499" s="23">
        <f>SUM($L496:T496)</f>
        <v>148555.15</v>
      </c>
      <c r="U499" s="23">
        <f>SUM($L496:U496)</f>
        <v>166732.54999999999</v>
      </c>
      <c r="V499" s="93">
        <f>SUM($L496:V496)</f>
        <v>184905.53</v>
      </c>
      <c r="W499" s="23">
        <f>SUM($L496:W496)</f>
        <v>203074.09</v>
      </c>
      <c r="X499" s="23">
        <f>SUM($L496:X496)</f>
        <v>221238.22999999998</v>
      </c>
      <c r="Y499" s="23">
        <f>SUM($L496:Y496)</f>
        <v>240129.83</v>
      </c>
      <c r="Z499" s="23">
        <f>SUM($L496:Z496)</f>
        <v>259021.43</v>
      </c>
      <c r="AA499" s="93">
        <f>SUM($L496:AA496)</f>
        <v>277913.02999999997</v>
      </c>
      <c r="AB499" s="23">
        <f>SUM($L496:AB496)</f>
        <v>296804.62999999995</v>
      </c>
      <c r="AC499" s="23">
        <f>SUM($L496:AC496)</f>
        <v>315696.22999999992</v>
      </c>
      <c r="AD499" s="23">
        <f>SUM($L496:AD496)</f>
        <v>334587.8299999999</v>
      </c>
      <c r="AE499" s="23">
        <f>SUM($L496:AE496)</f>
        <v>353479.42999999988</v>
      </c>
      <c r="AF499" s="93">
        <f>SUM($L496:AF496)</f>
        <v>372371.02999999985</v>
      </c>
    </row>
    <row r="500" spans="3:32" s="3" customFormat="1" ht="18.75" customHeight="1" x14ac:dyDescent="0.2">
      <c r="C500" s="83" t="s">
        <v>110</v>
      </c>
      <c r="D500" s="62" t="s">
        <v>109</v>
      </c>
      <c r="E500" s="60" t="s">
        <v>8</v>
      </c>
      <c r="F500" s="60"/>
      <c r="G500" s="81"/>
      <c r="H500" s="81"/>
      <c r="I500" s="81"/>
      <c r="J500" s="81"/>
      <c r="K500" s="44"/>
      <c r="L500" s="44">
        <f>SUM($L497:L497)</f>
        <v>9633.7439999999988</v>
      </c>
      <c r="M500" s="44">
        <f>SUM($L497:M497)</f>
        <v>30295.944</v>
      </c>
      <c r="N500" s="44">
        <f>SUM($L497:N497)</f>
        <v>51744.228000000003</v>
      </c>
      <c r="O500" s="44">
        <f>SUM($L497:O497)</f>
        <v>73994.351999999999</v>
      </c>
      <c r="P500" s="44">
        <f>SUM($L497:P497)</f>
        <v>94333.319999999992</v>
      </c>
      <c r="Q500" s="94">
        <f>SUM($L497:Q497)</f>
        <v>115388.98799999998</v>
      </c>
      <c r="R500" s="44">
        <f>SUM($L497:R497)</f>
        <v>136466.23199999999</v>
      </c>
      <c r="S500" s="44">
        <f>SUM($L497:S497)</f>
        <v>156437.89199999999</v>
      </c>
      <c r="T500" s="44">
        <f>SUM($L497:T497)</f>
        <v>178266.18</v>
      </c>
      <c r="U500" s="44">
        <f>SUM($L497:U497)</f>
        <v>200079.06</v>
      </c>
      <c r="V500" s="94">
        <f>SUM($L497:V497)</f>
        <v>221886.636</v>
      </c>
      <c r="W500" s="44">
        <f>SUM($L497:W497)</f>
        <v>243688.908</v>
      </c>
      <c r="X500" s="44">
        <f>SUM($L497:X497)</f>
        <v>265485.87599999999</v>
      </c>
      <c r="Y500" s="44">
        <f>SUM($L497:Y497)</f>
        <v>288155.79599999997</v>
      </c>
      <c r="Z500" s="44">
        <f>SUM($L497:Z497)</f>
        <v>310825.71599999996</v>
      </c>
      <c r="AA500" s="94">
        <f>SUM($L497:AA497)</f>
        <v>333495.63599999994</v>
      </c>
      <c r="AB500" s="44">
        <f>SUM($L497:AB497)</f>
        <v>356165.55599999992</v>
      </c>
      <c r="AC500" s="44">
        <f>SUM($L497:AC497)</f>
        <v>378835.47599999991</v>
      </c>
      <c r="AD500" s="44">
        <f>SUM($L497:AD497)</f>
        <v>401505.39599999989</v>
      </c>
      <c r="AE500" s="44">
        <f>SUM($L497:AE497)</f>
        <v>424175.31599999988</v>
      </c>
      <c r="AF500" s="94">
        <f>SUM($L497:AF497)</f>
        <v>446845.23599999986</v>
      </c>
    </row>
    <row r="501" spans="3:32" s="3" customFormat="1" ht="18.75" customHeight="1" x14ac:dyDescent="0.2">
      <c r="C501" s="115" t="s">
        <v>131</v>
      </c>
      <c r="D501" s="59"/>
      <c r="E501" s="107"/>
      <c r="F501" s="107"/>
      <c r="G501" s="111"/>
      <c r="H501" s="111"/>
      <c r="I501" s="111"/>
      <c r="J501" s="111"/>
      <c r="K501" s="112"/>
      <c r="L501" s="112"/>
      <c r="M501" s="112"/>
      <c r="N501" s="112"/>
      <c r="O501" s="112"/>
      <c r="P501" s="112"/>
      <c r="Q501" s="113"/>
      <c r="R501" s="112"/>
      <c r="S501" s="112"/>
      <c r="T501" s="112"/>
      <c r="U501" s="112"/>
      <c r="V501" s="113"/>
      <c r="W501" s="112"/>
      <c r="X501" s="112"/>
      <c r="Y501" s="112"/>
      <c r="Z501" s="112"/>
      <c r="AA501" s="112"/>
      <c r="AB501" s="112"/>
      <c r="AC501" s="112"/>
      <c r="AD501" s="112"/>
      <c r="AE501" s="112"/>
      <c r="AF501" s="112"/>
    </row>
    <row r="502" spans="3:32" s="3" customFormat="1" ht="18.75" customHeight="1" x14ac:dyDescent="0.2">
      <c r="C502" s="114" t="s">
        <v>130</v>
      </c>
      <c r="D502" s="8"/>
      <c r="E502" s="18"/>
      <c r="F502" s="18"/>
      <c r="G502" s="20"/>
      <c r="H502" s="20"/>
      <c r="I502" s="20"/>
      <c r="J502" s="20"/>
      <c r="K502" s="23"/>
      <c r="L502" s="23">
        <f t="shared" ref="L502:M502" si="166">MIN(L495:L497)</f>
        <v>8028.119999999999</v>
      </c>
      <c r="M502" s="23">
        <f t="shared" si="166"/>
        <v>17218.5</v>
      </c>
      <c r="N502" s="23">
        <f>MIN(N495:N497)</f>
        <v>17873.57</v>
      </c>
      <c r="O502" s="23">
        <f>MIN(O495:O497)</f>
        <v>18541.769999999997</v>
      </c>
      <c r="P502" s="23">
        <f>MIN(P495:P497)</f>
        <v>16949.14</v>
      </c>
      <c r="Q502" s="93">
        <f t="shared" ref="Q502:AF502" si="167">MIN(Q495:Q497)</f>
        <v>17546.39</v>
      </c>
      <c r="R502" s="23">
        <f t="shared" si="167"/>
        <v>17564.369999999995</v>
      </c>
      <c r="S502" s="23">
        <f t="shared" si="167"/>
        <v>16643.05</v>
      </c>
      <c r="T502" s="23">
        <f t="shared" si="167"/>
        <v>18190.239999999998</v>
      </c>
      <c r="U502" s="23">
        <f t="shared" si="167"/>
        <v>18177.400000000001</v>
      </c>
      <c r="V502" s="93">
        <f t="shared" si="167"/>
        <v>18172.98</v>
      </c>
      <c r="W502" s="23">
        <f t="shared" si="167"/>
        <v>18168.559999999998</v>
      </c>
      <c r="X502" s="23">
        <f t="shared" si="167"/>
        <v>18164.14</v>
      </c>
      <c r="Y502" s="23">
        <f t="shared" si="167"/>
        <v>18891.599999999999</v>
      </c>
      <c r="Z502" s="23">
        <f t="shared" si="167"/>
        <v>18891.599999999999</v>
      </c>
      <c r="AA502" s="93">
        <f t="shared" si="167"/>
        <v>18891.599999999999</v>
      </c>
      <c r="AB502" s="23">
        <f t="shared" si="167"/>
        <v>18891.599999999999</v>
      </c>
      <c r="AC502" s="23">
        <f t="shared" si="167"/>
        <v>18891.599999999999</v>
      </c>
      <c r="AD502" s="23">
        <f t="shared" si="167"/>
        <v>18891.599999999999</v>
      </c>
      <c r="AE502" s="23">
        <f t="shared" si="167"/>
        <v>18891.599999999999</v>
      </c>
      <c r="AF502" s="93">
        <f t="shared" si="167"/>
        <v>18891.599999999999</v>
      </c>
    </row>
    <row r="503" spans="3:32" s="3" customFormat="1" ht="18.75" customHeight="1" x14ac:dyDescent="0.2">
      <c r="C503" s="114" t="s">
        <v>123</v>
      </c>
      <c r="D503" s="8"/>
      <c r="E503" s="18"/>
      <c r="F503" s="18"/>
      <c r="G503" s="20"/>
      <c r="H503" s="20"/>
      <c r="I503" s="20"/>
      <c r="J503" s="20"/>
      <c r="K503" s="23"/>
      <c r="L503" s="23">
        <f t="shared" ref="L503:M503" si="168">MIN(L495:L497)</f>
        <v>8028.119999999999</v>
      </c>
      <c r="M503" s="23">
        <f t="shared" si="168"/>
        <v>17218.5</v>
      </c>
      <c r="N503" s="23">
        <f>MIN(N495:N497)</f>
        <v>17873.57</v>
      </c>
      <c r="O503" s="23">
        <f>MIN(O495:O497)</f>
        <v>18541.769999999997</v>
      </c>
      <c r="P503" s="23">
        <f>MIN(P495:P497)</f>
        <v>16949.14</v>
      </c>
      <c r="Q503" s="93">
        <f t="shared" ref="Q503:AF503" si="169">MIN(Q495:Q497)</f>
        <v>17546.39</v>
      </c>
      <c r="R503" s="23">
        <f t="shared" si="169"/>
        <v>17564.369999999995</v>
      </c>
      <c r="S503" s="23">
        <f t="shared" si="169"/>
        <v>16643.05</v>
      </c>
      <c r="T503" s="23">
        <f t="shared" si="169"/>
        <v>18190.239999999998</v>
      </c>
      <c r="U503" s="23">
        <f t="shared" si="169"/>
        <v>18177.400000000001</v>
      </c>
      <c r="V503" s="93">
        <f t="shared" si="169"/>
        <v>18172.98</v>
      </c>
      <c r="W503" s="23">
        <f t="shared" si="169"/>
        <v>18168.559999999998</v>
      </c>
      <c r="X503" s="23">
        <f t="shared" si="169"/>
        <v>18164.14</v>
      </c>
      <c r="Y503" s="23">
        <f t="shared" si="169"/>
        <v>18891.599999999999</v>
      </c>
      <c r="Z503" s="23">
        <f t="shared" si="169"/>
        <v>18891.599999999999</v>
      </c>
      <c r="AA503" s="93">
        <f t="shared" si="169"/>
        <v>18891.599999999999</v>
      </c>
      <c r="AB503" s="23">
        <f t="shared" si="169"/>
        <v>18891.599999999999</v>
      </c>
      <c r="AC503" s="23">
        <f t="shared" si="169"/>
        <v>18891.599999999999</v>
      </c>
      <c r="AD503" s="23">
        <f t="shared" si="169"/>
        <v>18891.599999999999</v>
      </c>
      <c r="AE503" s="23">
        <f t="shared" si="169"/>
        <v>18891.599999999999</v>
      </c>
      <c r="AF503" s="93">
        <f t="shared" si="169"/>
        <v>18891.599999999999</v>
      </c>
    </row>
    <row r="504" spans="3:32" s="3" customFormat="1" ht="18.75" customHeight="1" x14ac:dyDescent="0.2">
      <c r="C504" s="114" t="s">
        <v>124</v>
      </c>
      <c r="D504" s="8"/>
      <c r="E504" s="18"/>
      <c r="F504" s="18"/>
      <c r="G504" s="20"/>
      <c r="H504" s="20"/>
      <c r="I504" s="20"/>
      <c r="J504" s="20"/>
      <c r="K504" s="23"/>
      <c r="L504" s="23">
        <v>0</v>
      </c>
      <c r="M504" s="23">
        <v>0</v>
      </c>
      <c r="N504" s="23">
        <v>0</v>
      </c>
      <c r="O504" s="23">
        <v>0</v>
      </c>
      <c r="P504" s="23">
        <v>0</v>
      </c>
      <c r="Q504" s="93">
        <v>0</v>
      </c>
      <c r="R504" s="23">
        <v>0</v>
      </c>
      <c r="S504" s="23">
        <v>0</v>
      </c>
      <c r="T504" s="23">
        <v>0</v>
      </c>
      <c r="U504" s="23">
        <v>0</v>
      </c>
      <c r="V504" s="93">
        <v>0</v>
      </c>
      <c r="W504" s="23">
        <v>0</v>
      </c>
      <c r="X504" s="23">
        <v>0</v>
      </c>
      <c r="Y504" s="23">
        <v>0</v>
      </c>
      <c r="Z504" s="23">
        <v>0</v>
      </c>
      <c r="AA504" s="93">
        <v>0</v>
      </c>
      <c r="AB504" s="23">
        <v>0</v>
      </c>
      <c r="AC504" s="23">
        <v>0</v>
      </c>
      <c r="AD504" s="23">
        <v>0</v>
      </c>
      <c r="AE504" s="23">
        <v>0</v>
      </c>
      <c r="AF504" s="93">
        <v>0</v>
      </c>
    </row>
    <row r="505" spans="3:32" s="3" customFormat="1" ht="18.75" customHeight="1" x14ac:dyDescent="0.2">
      <c r="C505" s="114" t="s">
        <v>125</v>
      </c>
      <c r="D505" s="8"/>
      <c r="E505" s="18"/>
      <c r="F505" s="18"/>
      <c r="G505" s="20"/>
      <c r="H505" s="20"/>
      <c r="I505" s="20"/>
      <c r="J505" s="20"/>
      <c r="K505" s="23"/>
      <c r="L505" s="23">
        <f>L497-L496</f>
        <v>1605.6239999999998</v>
      </c>
      <c r="M505" s="23">
        <f t="shared" ref="M505:AF505" si="170">M497-M496</f>
        <v>3443.7000000000007</v>
      </c>
      <c r="N505" s="23">
        <f t="shared" si="170"/>
        <v>3574.7139999999999</v>
      </c>
      <c r="O505" s="23">
        <f t="shared" si="170"/>
        <v>3708.3539999999994</v>
      </c>
      <c r="P505" s="23">
        <f t="shared" si="170"/>
        <v>3389.8279999999977</v>
      </c>
      <c r="Q505" s="93">
        <f t="shared" si="170"/>
        <v>3509.2779999999984</v>
      </c>
      <c r="R505" s="23">
        <f t="shared" si="170"/>
        <v>3512.8739999999998</v>
      </c>
      <c r="S505" s="23">
        <f t="shared" si="170"/>
        <v>3328.6100000000006</v>
      </c>
      <c r="T505" s="23">
        <f t="shared" si="170"/>
        <v>3638.0479999999989</v>
      </c>
      <c r="U505" s="23">
        <f t="shared" si="170"/>
        <v>3635.4799999999996</v>
      </c>
      <c r="V505" s="93">
        <f t="shared" si="170"/>
        <v>3634.5959999999977</v>
      </c>
      <c r="W505" s="23">
        <f t="shared" si="170"/>
        <v>3633.7119999999995</v>
      </c>
      <c r="X505" s="23">
        <f t="shared" si="170"/>
        <v>3632.8279999999977</v>
      </c>
      <c r="Y505" s="23">
        <f t="shared" si="170"/>
        <v>3778.3199999999997</v>
      </c>
      <c r="Z505" s="23">
        <f t="shared" si="170"/>
        <v>3778.3199999999997</v>
      </c>
      <c r="AA505" s="93">
        <f t="shared" si="170"/>
        <v>3778.3199999999997</v>
      </c>
      <c r="AB505" s="23">
        <f t="shared" si="170"/>
        <v>3778.3199999999997</v>
      </c>
      <c r="AC505" s="23">
        <f t="shared" si="170"/>
        <v>3778.3199999999997</v>
      </c>
      <c r="AD505" s="23">
        <f t="shared" si="170"/>
        <v>3778.3199999999997</v>
      </c>
      <c r="AE505" s="23">
        <f t="shared" si="170"/>
        <v>3778.3199999999997</v>
      </c>
      <c r="AF505" s="93">
        <f t="shared" si="170"/>
        <v>3778.3199999999997</v>
      </c>
    </row>
    <row r="506" spans="3:32" s="3" customFormat="1" ht="18.75" customHeight="1" x14ac:dyDescent="0.2">
      <c r="C506" s="116" t="s">
        <v>126</v>
      </c>
      <c r="D506" s="62"/>
      <c r="E506" s="60"/>
      <c r="F506" s="60"/>
      <c r="G506" s="81"/>
      <c r="H506" s="81"/>
      <c r="I506" s="81"/>
      <c r="J506" s="81"/>
      <c r="K506" s="44"/>
      <c r="L506" s="44">
        <f t="shared" ref="L506:M506" si="171">MAX(L495:L497)</f>
        <v>9633.7439999999988</v>
      </c>
      <c r="M506" s="44">
        <f t="shared" si="171"/>
        <v>20662.2</v>
      </c>
      <c r="N506" s="44">
        <f>MAX(N495:N497)</f>
        <v>21448.284</v>
      </c>
      <c r="O506" s="44">
        <f t="shared" ref="O506:AF506" si="172">MAX(O495:O497)</f>
        <v>22250.123999999996</v>
      </c>
      <c r="P506" s="44">
        <f t="shared" si="172"/>
        <v>20338.967999999997</v>
      </c>
      <c r="Q506" s="94">
        <f t="shared" si="172"/>
        <v>21055.667999999998</v>
      </c>
      <c r="R506" s="44">
        <f t="shared" si="172"/>
        <v>21077.243999999995</v>
      </c>
      <c r="S506" s="44">
        <f t="shared" si="172"/>
        <v>19971.66</v>
      </c>
      <c r="T506" s="44">
        <f t="shared" si="172"/>
        <v>21828.287999999997</v>
      </c>
      <c r="U506" s="44">
        <f t="shared" si="172"/>
        <v>21812.880000000001</v>
      </c>
      <c r="V506" s="94">
        <f t="shared" si="172"/>
        <v>21807.575999999997</v>
      </c>
      <c r="W506" s="44">
        <f t="shared" si="172"/>
        <v>21802.271999999997</v>
      </c>
      <c r="X506" s="44">
        <f t="shared" si="172"/>
        <v>21796.967999999997</v>
      </c>
      <c r="Y506" s="44">
        <f t="shared" si="172"/>
        <v>22669.919999999998</v>
      </c>
      <c r="Z506" s="44">
        <f t="shared" si="172"/>
        <v>22669.919999999998</v>
      </c>
      <c r="AA506" s="94">
        <f t="shared" si="172"/>
        <v>22669.919999999998</v>
      </c>
      <c r="AB506" s="44">
        <f t="shared" si="172"/>
        <v>22669.919999999998</v>
      </c>
      <c r="AC506" s="44">
        <f t="shared" si="172"/>
        <v>22669.919999999998</v>
      </c>
      <c r="AD506" s="44">
        <f t="shared" si="172"/>
        <v>22669.919999999998</v>
      </c>
      <c r="AE506" s="44">
        <f t="shared" si="172"/>
        <v>22669.919999999998</v>
      </c>
      <c r="AF506" s="94">
        <f t="shared" si="172"/>
        <v>22669.919999999998</v>
      </c>
    </row>
    <row r="507" spans="3:32" s="3" customFormat="1" x14ac:dyDescent="0.2">
      <c r="G507" s="38"/>
    </row>
    <row r="508" spans="3:32" s="3" customFormat="1" x14ac:dyDescent="0.2">
      <c r="G508" s="38"/>
    </row>
    <row r="509" spans="3:32" s="3" customFormat="1" x14ac:dyDescent="0.2">
      <c r="G509" s="38"/>
    </row>
    <row r="510" spans="3:32" s="3" customFormat="1" x14ac:dyDescent="0.2">
      <c r="G510" s="38"/>
    </row>
    <row r="511" spans="3:32" s="3" customFormat="1" x14ac:dyDescent="0.2">
      <c r="G511" s="38"/>
    </row>
    <row r="512" spans="3:32" s="3" customFormat="1" x14ac:dyDescent="0.2">
      <c r="G512" s="38"/>
    </row>
    <row r="513" spans="7:7" s="3" customFormat="1" x14ac:dyDescent="0.2">
      <c r="G513" s="38"/>
    </row>
    <row r="514" spans="7:7" s="3" customFormat="1" x14ac:dyDescent="0.2">
      <c r="G514" s="38"/>
    </row>
    <row r="515" spans="7:7" s="3" customFormat="1" x14ac:dyDescent="0.2">
      <c r="G515" s="38"/>
    </row>
    <row r="516" spans="7:7" s="3" customFormat="1" x14ac:dyDescent="0.2">
      <c r="G516" s="38"/>
    </row>
    <row r="517" spans="7:7" s="3" customFormat="1" x14ac:dyDescent="0.2">
      <c r="G517" s="38"/>
    </row>
    <row r="518" spans="7:7" s="3" customFormat="1" x14ac:dyDescent="0.2">
      <c r="G518" s="38"/>
    </row>
    <row r="519" spans="7:7" s="3" customFormat="1" x14ac:dyDescent="0.2">
      <c r="G519" s="38"/>
    </row>
    <row r="520" spans="7:7" s="3" customFormat="1" x14ac:dyDescent="0.2">
      <c r="G520" s="38"/>
    </row>
    <row r="521" spans="7:7" s="3" customFormat="1" x14ac:dyDescent="0.2">
      <c r="G521" s="38"/>
    </row>
    <row r="522" spans="7:7" s="3" customFormat="1" x14ac:dyDescent="0.2">
      <c r="G522" s="38"/>
    </row>
    <row r="523" spans="7:7" s="3" customFormat="1" x14ac:dyDescent="0.2">
      <c r="G523" s="38"/>
    </row>
    <row r="524" spans="7:7" s="3" customFormat="1" x14ac:dyDescent="0.2">
      <c r="G524" s="38"/>
    </row>
    <row r="525" spans="7:7" s="3" customFormat="1" x14ac:dyDescent="0.2">
      <c r="G525" s="38"/>
    </row>
    <row r="526" spans="7:7" s="3" customFormat="1" x14ac:dyDescent="0.2">
      <c r="G526" s="38"/>
    </row>
    <row r="527" spans="7:7" s="3" customFormat="1" x14ac:dyDescent="0.2">
      <c r="G527" s="38"/>
    </row>
    <row r="528" spans="7:7" s="3" customFormat="1" x14ac:dyDescent="0.2">
      <c r="G528" s="38"/>
    </row>
    <row r="529" spans="3:32" s="3" customFormat="1" x14ac:dyDescent="0.2">
      <c r="C529" s="32"/>
      <c r="D529" s="32"/>
      <c r="E529" s="32"/>
      <c r="G529" s="35"/>
      <c r="H529" s="35"/>
      <c r="I529" s="35"/>
      <c r="J529" s="35"/>
      <c r="K529" s="35"/>
      <c r="L529" s="36"/>
      <c r="M529" s="35"/>
      <c r="N529" s="35"/>
      <c r="O529" s="35"/>
      <c r="P529" s="35"/>
      <c r="Q529" s="35"/>
      <c r="R529" s="35"/>
      <c r="S529" s="35"/>
      <c r="T529" s="35"/>
      <c r="U529" s="35"/>
      <c r="V529" s="35"/>
      <c r="W529" s="35"/>
      <c r="X529" s="35"/>
    </row>
    <row r="530" spans="3:32" s="3" customFormat="1" ht="20.25" x14ac:dyDescent="0.3">
      <c r="C530" s="5" t="s">
        <v>388</v>
      </c>
      <c r="D530" s="32"/>
      <c r="E530" s="32"/>
      <c r="G530" s="35"/>
      <c r="H530" s="35"/>
      <c r="I530" s="35"/>
      <c r="J530" s="35"/>
      <c r="K530" s="35"/>
      <c r="L530" s="36"/>
      <c r="M530" s="35"/>
      <c r="N530" s="35"/>
      <c r="O530" s="35"/>
      <c r="P530" s="35"/>
      <c r="Q530" s="35"/>
      <c r="R530" s="35"/>
      <c r="S530" s="35"/>
      <c r="T530" s="35"/>
      <c r="U530" s="35"/>
      <c r="V530" s="35"/>
      <c r="W530" s="35"/>
      <c r="X530" s="35"/>
    </row>
    <row r="531" spans="3:32" s="3" customFormat="1" x14ac:dyDescent="0.2">
      <c r="C531" s="32"/>
      <c r="D531" s="32"/>
      <c r="E531" s="32"/>
      <c r="G531" s="35"/>
      <c r="H531" s="35"/>
      <c r="I531" s="35"/>
      <c r="J531" s="35"/>
      <c r="K531" s="35"/>
      <c r="L531" s="36"/>
      <c r="M531" s="35"/>
      <c r="N531" s="35"/>
      <c r="O531" s="35"/>
      <c r="P531" s="35"/>
      <c r="Q531" s="35"/>
      <c r="R531" s="35"/>
      <c r="S531" s="35"/>
      <c r="T531" s="35"/>
      <c r="U531" s="35"/>
      <c r="V531" s="35"/>
      <c r="W531" s="35"/>
      <c r="X531" s="35"/>
    </row>
    <row r="532" spans="3:32" s="3" customFormat="1" ht="18" x14ac:dyDescent="0.25">
      <c r="C532" s="21" t="s">
        <v>19</v>
      </c>
      <c r="D532" s="32"/>
      <c r="E532" s="32"/>
      <c r="G532" s="35"/>
      <c r="H532" s="35"/>
      <c r="I532" s="35"/>
      <c r="J532" s="35"/>
      <c r="K532" s="35"/>
      <c r="L532" s="36"/>
      <c r="M532" s="35"/>
      <c r="N532" s="35"/>
      <c r="O532" s="35"/>
      <c r="P532" s="35"/>
      <c r="Q532" s="35"/>
      <c r="R532" s="35"/>
      <c r="S532" s="35"/>
      <c r="T532" s="35"/>
      <c r="U532" s="35"/>
      <c r="V532" s="35"/>
      <c r="W532" s="35"/>
      <c r="X532" s="35"/>
    </row>
    <row r="533" spans="3:32" s="3" customFormat="1" x14ac:dyDescent="0.2">
      <c r="C533" s="32"/>
      <c r="D533" s="32"/>
      <c r="E533" s="32"/>
      <c r="G533" s="35"/>
      <c r="H533" s="35"/>
      <c r="I533" s="35"/>
      <c r="J533" s="35"/>
      <c r="K533" s="35"/>
      <c r="L533" s="36"/>
      <c r="M533" s="35"/>
      <c r="N533" s="35"/>
      <c r="O533" s="35"/>
      <c r="P533" s="35"/>
      <c r="Q533" s="35"/>
      <c r="R533" s="35"/>
      <c r="S533" s="35"/>
      <c r="T533" s="35"/>
      <c r="U533" s="35"/>
      <c r="V533" s="35"/>
      <c r="W533" s="35"/>
      <c r="X533" s="35"/>
    </row>
    <row r="534" spans="3:32" s="3" customFormat="1" x14ac:dyDescent="0.2">
      <c r="C534" s="54" t="s">
        <v>641</v>
      </c>
      <c r="D534" s="32"/>
      <c r="E534" s="32"/>
      <c r="G534" s="35"/>
      <c r="H534" s="35"/>
      <c r="I534" s="35"/>
      <c r="J534" s="35"/>
      <c r="K534" s="35"/>
      <c r="L534" s="36"/>
      <c r="M534" s="35"/>
      <c r="N534" s="35"/>
      <c r="O534" s="35"/>
      <c r="P534" s="35"/>
      <c r="Q534" s="35"/>
      <c r="R534" s="35"/>
      <c r="S534" s="35"/>
      <c r="T534" s="35"/>
      <c r="U534" s="35"/>
      <c r="V534" s="35"/>
      <c r="W534" s="35"/>
      <c r="X534" s="35"/>
    </row>
    <row r="535" spans="3:32" s="3" customFormat="1" x14ac:dyDescent="0.2">
      <c r="C535" s="32"/>
      <c r="D535" s="32"/>
      <c r="E535" s="32"/>
      <c r="G535" s="35"/>
      <c r="H535" s="35"/>
      <c r="I535" s="35"/>
      <c r="J535" s="35"/>
      <c r="K535" s="35"/>
      <c r="L535" s="36"/>
      <c r="M535" s="35"/>
      <c r="N535" s="35"/>
      <c r="O535" s="35"/>
      <c r="P535" s="35"/>
      <c r="Q535" s="35"/>
      <c r="R535" s="35"/>
      <c r="S535" s="35"/>
      <c r="T535" s="35"/>
      <c r="U535" s="35"/>
      <c r="V535" s="35"/>
      <c r="W535" s="35"/>
      <c r="X535" s="35"/>
    </row>
    <row r="536" spans="3:32" s="3" customFormat="1" x14ac:dyDescent="0.2">
      <c r="C536" s="32"/>
      <c r="D536" s="32"/>
      <c r="E536" s="32"/>
      <c r="F536" s="32"/>
      <c r="G536" s="35"/>
      <c r="H536" s="35"/>
      <c r="I536" s="35"/>
      <c r="J536" s="35"/>
      <c r="K536" s="35"/>
      <c r="L536" s="36"/>
      <c r="M536" s="35"/>
      <c r="N536" s="35"/>
      <c r="O536" s="35"/>
      <c r="P536" s="35"/>
      <c r="Q536" s="35"/>
      <c r="R536" s="35"/>
      <c r="S536" s="35"/>
      <c r="T536" s="35"/>
      <c r="U536" s="35"/>
      <c r="V536" s="35"/>
      <c r="W536" s="35"/>
      <c r="X536" s="35"/>
      <c r="Y536" s="35"/>
      <c r="Z536" s="35"/>
      <c r="AA536" s="35"/>
      <c r="AB536" s="35"/>
      <c r="AC536" s="35"/>
      <c r="AD536" s="35"/>
      <c r="AE536" s="35"/>
      <c r="AF536" s="35"/>
    </row>
    <row r="537" spans="3:32" s="3" customFormat="1" ht="18" customHeight="1" x14ac:dyDescent="0.2">
      <c r="C537" s="51" t="s">
        <v>642</v>
      </c>
      <c r="D537" s="8"/>
      <c r="E537" s="8"/>
      <c r="F537" s="8"/>
      <c r="G537" s="30"/>
      <c r="H537" s="30"/>
      <c r="I537" s="30"/>
      <c r="J537" s="30"/>
      <c r="K537" s="30"/>
      <c r="L537" s="30"/>
      <c r="M537" s="30"/>
      <c r="N537" s="30"/>
      <c r="O537" s="30"/>
      <c r="P537" s="30"/>
      <c r="Q537" s="30"/>
      <c r="R537" s="30"/>
      <c r="S537" s="30"/>
      <c r="T537" s="30"/>
      <c r="U537" s="30"/>
      <c r="V537" s="30"/>
      <c r="W537" s="30"/>
      <c r="X537" s="30"/>
    </row>
    <row r="538" spans="3:32" s="3" customFormat="1" ht="18" customHeight="1" x14ac:dyDescent="0.2">
      <c r="C538" s="12"/>
      <c r="D538" s="13"/>
      <c r="E538" s="13" t="s">
        <v>1</v>
      </c>
      <c r="F538" s="52" t="s">
        <v>2</v>
      </c>
      <c r="G538" s="55">
        <f>G$1</f>
        <v>2010</v>
      </c>
      <c r="H538" s="55">
        <f>H$1</f>
        <v>2011</v>
      </c>
      <c r="I538" s="55">
        <f t="shared" ref="I538:V538" si="173">I$1</f>
        <v>2012</v>
      </c>
      <c r="J538" s="55">
        <f t="shared" si="173"/>
        <v>2013</v>
      </c>
      <c r="K538" s="55">
        <f t="shared" si="173"/>
        <v>2014</v>
      </c>
      <c r="L538" s="55">
        <f t="shared" si="173"/>
        <v>2015</v>
      </c>
      <c r="M538" s="55">
        <f t="shared" si="173"/>
        <v>2016</v>
      </c>
      <c r="N538" s="55">
        <f t="shared" si="173"/>
        <v>2017</v>
      </c>
      <c r="O538" s="55">
        <f t="shared" si="173"/>
        <v>2018</v>
      </c>
      <c r="P538" s="55">
        <f t="shared" si="173"/>
        <v>2019</v>
      </c>
      <c r="Q538" s="55">
        <f t="shared" si="173"/>
        <v>2020</v>
      </c>
      <c r="R538" s="55">
        <f t="shared" si="173"/>
        <v>2021</v>
      </c>
      <c r="S538" s="55">
        <f t="shared" si="173"/>
        <v>2022</v>
      </c>
      <c r="T538" s="55">
        <f t="shared" si="173"/>
        <v>2023</v>
      </c>
      <c r="U538" s="55">
        <f t="shared" si="173"/>
        <v>2024</v>
      </c>
      <c r="V538" s="55">
        <f t="shared" si="173"/>
        <v>2025</v>
      </c>
      <c r="W538" s="55">
        <v>2026</v>
      </c>
      <c r="X538" s="55">
        <v>2027</v>
      </c>
      <c r="Y538" s="55">
        <v>2028</v>
      </c>
      <c r="Z538" s="55">
        <v>2029</v>
      </c>
      <c r="AA538" s="55">
        <f>AA$1</f>
        <v>2030</v>
      </c>
      <c r="AB538" s="55">
        <v>2031</v>
      </c>
      <c r="AC538" s="55">
        <v>2032</v>
      </c>
      <c r="AD538" s="55">
        <v>2033</v>
      </c>
      <c r="AE538" s="55">
        <v>2034</v>
      </c>
      <c r="AF538" s="55">
        <f>AF$1</f>
        <v>2035</v>
      </c>
    </row>
    <row r="539" spans="3:32" s="3" customFormat="1" ht="18" customHeight="1" x14ac:dyDescent="0.2">
      <c r="C539" s="243" t="s">
        <v>643</v>
      </c>
      <c r="D539" s="13"/>
      <c r="E539" s="13" t="s">
        <v>644</v>
      </c>
      <c r="F539" s="13" t="s">
        <v>9</v>
      </c>
      <c r="G539" s="186"/>
      <c r="H539" s="186"/>
      <c r="I539" s="186"/>
      <c r="J539" s="186"/>
      <c r="K539" s="186"/>
      <c r="L539" s="186"/>
      <c r="M539" s="244">
        <v>8.5</v>
      </c>
      <c r="N539" s="244">
        <v>8.5</v>
      </c>
      <c r="O539" s="244">
        <v>8.5</v>
      </c>
      <c r="P539" s="244">
        <v>8.5</v>
      </c>
      <c r="Q539" s="244">
        <v>8.5</v>
      </c>
      <c r="R539" s="244">
        <v>8.5</v>
      </c>
      <c r="S539" s="244">
        <v>8.5</v>
      </c>
      <c r="T539" s="244">
        <v>8.5</v>
      </c>
      <c r="U539" s="244">
        <v>8.5</v>
      </c>
      <c r="V539" s="244">
        <v>8.5</v>
      </c>
      <c r="W539" s="244">
        <v>8.5</v>
      </c>
      <c r="X539" s="244">
        <v>8.5</v>
      </c>
      <c r="Y539" s="244">
        <v>8.5</v>
      </c>
      <c r="Z539" s="244">
        <v>8.5</v>
      </c>
      <c r="AA539" s="244">
        <v>8.5</v>
      </c>
      <c r="AB539" s="244">
        <v>8.5</v>
      </c>
      <c r="AC539" s="244">
        <v>8.5</v>
      </c>
      <c r="AD539" s="244">
        <v>8.5</v>
      </c>
      <c r="AE539" s="244">
        <v>8.5</v>
      </c>
      <c r="AF539" s="244">
        <v>8.5</v>
      </c>
    </row>
    <row r="540" spans="3:32" s="3" customFormat="1" x14ac:dyDescent="0.2">
      <c r="G540" s="38"/>
    </row>
    <row r="541" spans="3:32" s="3" customFormat="1" ht="16.5" customHeight="1" x14ac:dyDescent="0.2">
      <c r="C541" s="53" t="s">
        <v>9</v>
      </c>
      <c r="D541" s="137" t="s">
        <v>645</v>
      </c>
    </row>
    <row r="542" spans="3:32" s="3" customFormat="1" ht="16.5" customHeight="1" x14ac:dyDescent="0.2">
      <c r="C542" s="53"/>
      <c r="D542" s="137" t="s">
        <v>646</v>
      </c>
    </row>
    <row r="543" spans="3:32" s="3" customFormat="1" ht="16.5" customHeight="1" x14ac:dyDescent="0.2">
      <c r="C543" s="53"/>
      <c r="D543" s="137" t="s">
        <v>647</v>
      </c>
    </row>
    <row r="544" spans="3:32" s="3" customFormat="1" x14ac:dyDescent="0.2">
      <c r="C544" s="32"/>
      <c r="D544" s="32"/>
      <c r="E544" s="32"/>
      <c r="G544" s="35"/>
      <c r="H544" s="35"/>
      <c r="I544" s="35"/>
      <c r="J544" s="35"/>
      <c r="K544" s="35"/>
      <c r="L544" s="36"/>
      <c r="M544" s="35"/>
      <c r="N544" s="35"/>
      <c r="O544" s="35"/>
      <c r="P544" s="35"/>
      <c r="Q544" s="35"/>
      <c r="R544" s="35"/>
      <c r="S544" s="35"/>
      <c r="T544" s="35"/>
      <c r="U544" s="35"/>
      <c r="V544" s="35"/>
      <c r="W544" s="35"/>
      <c r="X544" s="35"/>
    </row>
    <row r="545" spans="3:32" s="3" customFormat="1" ht="18" customHeight="1" x14ac:dyDescent="0.2">
      <c r="C545" s="56" t="s">
        <v>85</v>
      </c>
      <c r="D545" s="59"/>
      <c r="E545" s="59"/>
      <c r="F545" s="59"/>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c r="AE545" s="105"/>
      <c r="AF545" s="105"/>
    </row>
    <row r="546" spans="3:32" s="3" customFormat="1" ht="18" customHeight="1" x14ac:dyDescent="0.2">
      <c r="C546" s="83" t="s">
        <v>165</v>
      </c>
      <c r="D546" s="62" t="s">
        <v>109</v>
      </c>
      <c r="E546" s="62" t="s">
        <v>87</v>
      </c>
      <c r="F546" s="62"/>
      <c r="G546" s="81"/>
      <c r="H546" s="81"/>
      <c r="I546" s="81"/>
      <c r="J546" s="44"/>
      <c r="K546" s="44"/>
      <c r="L546" s="44"/>
      <c r="M546" s="44">
        <f>M304*M$539</f>
        <v>765</v>
      </c>
      <c r="N546" s="44">
        <f t="shared" ref="N546:AF546" si="174">N304*N$539</f>
        <v>1020</v>
      </c>
      <c r="O546" s="44">
        <f t="shared" si="174"/>
        <v>1020</v>
      </c>
      <c r="P546" s="44">
        <f t="shared" si="174"/>
        <v>1020</v>
      </c>
      <c r="Q546" s="44">
        <f t="shared" si="174"/>
        <v>1020</v>
      </c>
      <c r="R546" s="44">
        <f t="shared" si="174"/>
        <v>1020</v>
      </c>
      <c r="S546" s="44">
        <f t="shared" si="174"/>
        <v>1020</v>
      </c>
      <c r="T546" s="44">
        <f t="shared" si="174"/>
        <v>1020</v>
      </c>
      <c r="U546" s="44">
        <f t="shared" si="174"/>
        <v>1020</v>
      </c>
      <c r="V546" s="44">
        <f t="shared" si="174"/>
        <v>1020</v>
      </c>
      <c r="W546" s="44">
        <f t="shared" si="174"/>
        <v>1020</v>
      </c>
      <c r="X546" s="44">
        <f t="shared" si="174"/>
        <v>1020</v>
      </c>
      <c r="Y546" s="44">
        <f t="shared" si="174"/>
        <v>1020</v>
      </c>
      <c r="Z546" s="44">
        <f t="shared" si="174"/>
        <v>1020</v>
      </c>
      <c r="AA546" s="44">
        <f t="shared" si="174"/>
        <v>1020</v>
      </c>
      <c r="AB546" s="44">
        <f t="shared" si="174"/>
        <v>1020</v>
      </c>
      <c r="AC546" s="44">
        <f t="shared" si="174"/>
        <v>1020</v>
      </c>
      <c r="AD546" s="44">
        <f t="shared" si="174"/>
        <v>1020</v>
      </c>
      <c r="AE546" s="44">
        <f t="shared" si="174"/>
        <v>1020</v>
      </c>
      <c r="AF546" s="44">
        <f t="shared" si="174"/>
        <v>1020</v>
      </c>
    </row>
    <row r="547" spans="3:32" s="3" customFormat="1" x14ac:dyDescent="0.2">
      <c r="C547" s="32"/>
      <c r="D547" s="32"/>
      <c r="E547" s="32"/>
      <c r="G547" s="35"/>
      <c r="H547" s="35"/>
      <c r="I547" s="35"/>
      <c r="J547" s="35"/>
      <c r="K547" s="35"/>
      <c r="L547" s="36"/>
      <c r="M547" s="35"/>
      <c r="N547" s="35"/>
      <c r="O547" s="35"/>
      <c r="P547" s="35"/>
      <c r="Q547" s="35"/>
      <c r="R547" s="35"/>
      <c r="S547" s="35"/>
      <c r="T547" s="35"/>
      <c r="U547" s="35"/>
      <c r="V547" s="35"/>
      <c r="W547" s="35"/>
      <c r="X547" s="35"/>
    </row>
    <row r="548" spans="3:32" s="3" customFormat="1" x14ac:dyDescent="0.2">
      <c r="C548" s="32"/>
      <c r="D548" s="32"/>
      <c r="E548" s="32"/>
      <c r="G548" s="35"/>
      <c r="H548" s="35"/>
      <c r="I548" s="35"/>
      <c r="J548" s="35"/>
      <c r="K548" s="35"/>
      <c r="L548" s="36"/>
      <c r="M548" s="35"/>
      <c r="N548" s="35"/>
      <c r="O548" s="35"/>
      <c r="P548" s="35"/>
      <c r="Q548" s="35"/>
      <c r="R548" s="35"/>
      <c r="S548" s="35"/>
      <c r="T548" s="35"/>
      <c r="U548" s="35"/>
      <c r="V548" s="35"/>
      <c r="W548" s="35"/>
      <c r="X548" s="35"/>
    </row>
    <row r="549" spans="3:32" s="3" customFormat="1" x14ac:dyDescent="0.2">
      <c r="C549" s="32"/>
      <c r="D549" s="32"/>
      <c r="E549" s="32"/>
      <c r="G549" s="35"/>
      <c r="H549" s="35"/>
      <c r="I549" s="35"/>
      <c r="J549" s="35"/>
      <c r="K549" s="35"/>
      <c r="L549" s="36"/>
      <c r="M549" s="35"/>
      <c r="N549" s="35"/>
      <c r="O549" s="35"/>
      <c r="P549" s="35"/>
      <c r="Q549" s="35"/>
      <c r="R549" s="35"/>
      <c r="S549" s="35"/>
      <c r="T549" s="35"/>
      <c r="U549" s="35"/>
      <c r="V549" s="35"/>
      <c r="W549" s="35"/>
      <c r="X549" s="35"/>
    </row>
    <row r="550" spans="3:32" s="3" customFormat="1" x14ac:dyDescent="0.2">
      <c r="C550" s="32"/>
      <c r="D550" s="32"/>
      <c r="E550" s="32"/>
      <c r="G550" s="35"/>
      <c r="H550" s="35"/>
      <c r="I550" s="35"/>
      <c r="J550" s="35"/>
      <c r="K550" s="35"/>
      <c r="L550" s="36"/>
      <c r="M550" s="35"/>
      <c r="N550" s="35"/>
      <c r="O550" s="35"/>
      <c r="P550" s="35"/>
      <c r="Q550" s="35"/>
      <c r="R550" s="35"/>
      <c r="S550" s="35"/>
      <c r="T550" s="35"/>
      <c r="U550" s="35"/>
      <c r="V550" s="35"/>
      <c r="W550" s="35"/>
      <c r="X550" s="35"/>
    </row>
    <row r="551" spans="3:32" s="3" customFormat="1" x14ac:dyDescent="0.2">
      <c r="C551" s="32"/>
      <c r="D551" s="32"/>
      <c r="E551" s="32"/>
      <c r="G551" s="35"/>
      <c r="H551" s="35"/>
      <c r="I551" s="35"/>
      <c r="J551" s="35"/>
      <c r="K551" s="35"/>
      <c r="L551" s="36"/>
      <c r="M551" s="35"/>
      <c r="N551" s="35"/>
      <c r="O551" s="35"/>
      <c r="P551" s="35"/>
      <c r="Q551" s="35"/>
      <c r="R551" s="35"/>
      <c r="S551" s="35"/>
      <c r="T551" s="35"/>
      <c r="U551" s="35"/>
      <c r="V551" s="35"/>
      <c r="W551" s="35"/>
      <c r="X551" s="35"/>
    </row>
    <row r="552" spans="3:32" s="3" customFormat="1" x14ac:dyDescent="0.2">
      <c r="C552" s="32"/>
      <c r="D552" s="32"/>
      <c r="E552" s="32"/>
      <c r="G552" s="35"/>
      <c r="H552" s="35"/>
      <c r="I552" s="35"/>
      <c r="J552" s="35"/>
      <c r="K552" s="35"/>
      <c r="L552" s="36"/>
      <c r="M552" s="35"/>
      <c r="N552" s="35"/>
      <c r="O552" s="35"/>
      <c r="P552" s="35"/>
      <c r="Q552" s="35"/>
      <c r="R552" s="35"/>
      <c r="S552" s="35"/>
      <c r="T552" s="35"/>
      <c r="U552" s="35"/>
      <c r="V552" s="35"/>
      <c r="W552" s="35"/>
      <c r="X552" s="35"/>
    </row>
    <row r="553" spans="3:32" s="3" customFormat="1" x14ac:dyDescent="0.2">
      <c r="C553" s="32"/>
      <c r="D553" s="32"/>
      <c r="E553" s="32"/>
      <c r="G553" s="35"/>
      <c r="H553" s="35"/>
      <c r="I553" s="35"/>
      <c r="J553" s="35"/>
      <c r="K553" s="35"/>
      <c r="L553" s="36"/>
      <c r="M553" s="35"/>
      <c r="N553" s="35"/>
      <c r="O553" s="35"/>
      <c r="P553" s="35"/>
      <c r="Q553" s="35"/>
      <c r="R553" s="35"/>
      <c r="S553" s="35"/>
      <c r="T553" s="35"/>
      <c r="U553" s="35"/>
      <c r="V553" s="35"/>
      <c r="W553" s="35"/>
      <c r="X553" s="35"/>
    </row>
    <row r="554" spans="3:32" s="3" customFormat="1" x14ac:dyDescent="0.2">
      <c r="C554" s="32"/>
      <c r="D554" s="32"/>
      <c r="E554" s="32"/>
      <c r="G554" s="35"/>
      <c r="H554" s="35"/>
      <c r="I554" s="35"/>
      <c r="J554" s="35"/>
      <c r="K554" s="35"/>
      <c r="L554" s="36"/>
      <c r="M554" s="35"/>
      <c r="N554" s="35"/>
      <c r="O554" s="35"/>
      <c r="P554" s="35"/>
      <c r="Q554" s="35"/>
      <c r="R554" s="35"/>
      <c r="S554" s="35"/>
      <c r="T554" s="35"/>
      <c r="U554" s="35"/>
      <c r="V554" s="35"/>
      <c r="W554" s="35"/>
      <c r="X554" s="35"/>
    </row>
    <row r="555" spans="3:32" s="3" customFormat="1" x14ac:dyDescent="0.2">
      <c r="C555" s="32"/>
      <c r="D555" s="32"/>
      <c r="E555" s="32"/>
      <c r="G555" s="35"/>
      <c r="H555" s="35"/>
      <c r="I555" s="35"/>
      <c r="J555" s="35"/>
      <c r="K555" s="35"/>
      <c r="L555" s="36"/>
      <c r="M555" s="35"/>
      <c r="N555" s="35"/>
      <c r="O555" s="35"/>
      <c r="P555" s="35"/>
      <c r="Q555" s="35"/>
      <c r="R555" s="35"/>
      <c r="S555" s="35"/>
      <c r="T555" s="35"/>
      <c r="U555" s="35"/>
      <c r="V555" s="35"/>
      <c r="W555" s="35"/>
      <c r="X555" s="35"/>
    </row>
    <row r="556" spans="3:32" s="3" customFormat="1" x14ac:dyDescent="0.2">
      <c r="C556" s="32"/>
      <c r="D556" s="32"/>
      <c r="E556" s="32"/>
      <c r="G556" s="35"/>
      <c r="H556" s="35"/>
      <c r="I556" s="35"/>
      <c r="J556" s="35"/>
      <c r="K556" s="35"/>
      <c r="L556" s="36"/>
      <c r="M556" s="35"/>
      <c r="N556" s="35"/>
      <c r="O556" s="35"/>
      <c r="P556" s="35"/>
      <c r="Q556" s="35"/>
      <c r="R556" s="35"/>
      <c r="S556" s="35"/>
      <c r="T556" s="35"/>
      <c r="U556" s="35"/>
      <c r="V556" s="35"/>
      <c r="W556" s="35"/>
      <c r="X556" s="35"/>
    </row>
    <row r="557" spans="3:32" s="3" customFormat="1" x14ac:dyDescent="0.2">
      <c r="C557" s="32"/>
      <c r="D557" s="32"/>
      <c r="E557" s="32"/>
      <c r="G557" s="35"/>
      <c r="H557" s="35"/>
      <c r="I557" s="35"/>
      <c r="J557" s="35"/>
      <c r="K557" s="35"/>
      <c r="L557" s="36"/>
      <c r="M557" s="35"/>
      <c r="N557" s="35"/>
      <c r="O557" s="35"/>
      <c r="P557" s="35"/>
      <c r="Q557" s="35"/>
      <c r="R557" s="35"/>
      <c r="S557" s="35"/>
      <c r="T557" s="35"/>
      <c r="U557" s="35"/>
      <c r="V557" s="35"/>
      <c r="W557" s="35"/>
      <c r="X557" s="35"/>
    </row>
    <row r="558" spans="3:32" s="3" customFormat="1" x14ac:dyDescent="0.2">
      <c r="C558" s="32"/>
      <c r="D558" s="32"/>
      <c r="E558" s="32"/>
      <c r="G558" s="35"/>
      <c r="H558" s="35"/>
      <c r="I558" s="35"/>
      <c r="J558" s="35"/>
      <c r="K558" s="35"/>
      <c r="L558" s="36"/>
      <c r="M558" s="35"/>
      <c r="N558" s="35"/>
      <c r="O558" s="35"/>
      <c r="P558" s="35"/>
      <c r="Q558" s="35"/>
      <c r="R558" s="35"/>
      <c r="S558" s="35"/>
      <c r="T558" s="35"/>
      <c r="U558" s="35"/>
      <c r="V558" s="35"/>
      <c r="W558" s="35"/>
      <c r="X558" s="35"/>
    </row>
    <row r="559" spans="3:32" s="3" customFormat="1" ht="18" x14ac:dyDescent="0.25">
      <c r="C559" s="21" t="s">
        <v>489</v>
      </c>
      <c r="G559" s="38"/>
    </row>
    <row r="560" spans="3:32" s="3" customFormat="1" x14ac:dyDescent="0.2">
      <c r="C560" s="86"/>
      <c r="G560" s="38"/>
    </row>
    <row r="561" spans="3:32" s="3" customFormat="1" x14ac:dyDescent="0.2">
      <c r="C561" s="86" t="s">
        <v>490</v>
      </c>
      <c r="G561" s="38"/>
    </row>
    <row r="562" spans="3:32" s="3" customFormat="1" x14ac:dyDescent="0.2">
      <c r="G562" s="38"/>
    </row>
    <row r="563" spans="3:32" s="3" customFormat="1" ht="15" x14ac:dyDescent="0.25">
      <c r="C563" s="25" t="s">
        <v>491</v>
      </c>
    </row>
    <row r="564" spans="3:32" s="3" customFormat="1" ht="18" customHeight="1" x14ac:dyDescent="0.2">
      <c r="C564" s="12"/>
      <c r="D564" s="13"/>
      <c r="E564" s="13" t="s">
        <v>1</v>
      </c>
      <c r="F564" s="13" t="s">
        <v>2</v>
      </c>
      <c r="G564" s="11">
        <f>G$1</f>
        <v>2010</v>
      </c>
      <c r="H564" s="11">
        <f t="shared" ref="H564:AF564" si="175">H$1</f>
        <v>2011</v>
      </c>
      <c r="I564" s="11">
        <f t="shared" si="175"/>
        <v>2012</v>
      </c>
      <c r="J564" s="11">
        <f t="shared" si="175"/>
        <v>2013</v>
      </c>
      <c r="K564" s="11">
        <f t="shared" si="175"/>
        <v>2014</v>
      </c>
      <c r="L564" s="11">
        <f t="shared" si="175"/>
        <v>2015</v>
      </c>
      <c r="M564" s="11">
        <f t="shared" si="175"/>
        <v>2016</v>
      </c>
      <c r="N564" s="11">
        <f t="shared" si="175"/>
        <v>2017</v>
      </c>
      <c r="O564" s="11">
        <f t="shared" si="175"/>
        <v>2018</v>
      </c>
      <c r="P564" s="11">
        <f t="shared" si="175"/>
        <v>2019</v>
      </c>
      <c r="Q564" s="11">
        <f t="shared" si="175"/>
        <v>2020</v>
      </c>
      <c r="R564" s="11">
        <f t="shared" si="175"/>
        <v>2021</v>
      </c>
      <c r="S564" s="11">
        <f t="shared" si="175"/>
        <v>2022</v>
      </c>
      <c r="T564" s="11">
        <f t="shared" si="175"/>
        <v>2023</v>
      </c>
      <c r="U564" s="11">
        <f t="shared" si="175"/>
        <v>2024</v>
      </c>
      <c r="V564" s="11">
        <f t="shared" si="175"/>
        <v>2025</v>
      </c>
      <c r="W564" s="11">
        <f t="shared" si="175"/>
        <v>2026</v>
      </c>
      <c r="X564" s="11">
        <f t="shared" si="175"/>
        <v>2027</v>
      </c>
      <c r="Y564" s="11">
        <f t="shared" si="175"/>
        <v>2028</v>
      </c>
      <c r="Z564" s="11">
        <f t="shared" si="175"/>
        <v>2029</v>
      </c>
      <c r="AA564" s="11">
        <f t="shared" si="175"/>
        <v>2030</v>
      </c>
      <c r="AB564" s="11">
        <f t="shared" si="175"/>
        <v>2031</v>
      </c>
      <c r="AC564" s="11">
        <f t="shared" si="175"/>
        <v>2032</v>
      </c>
      <c r="AD564" s="11">
        <f t="shared" si="175"/>
        <v>2033</v>
      </c>
      <c r="AE564" s="11">
        <f t="shared" si="175"/>
        <v>2034</v>
      </c>
      <c r="AF564" s="11">
        <f t="shared" si="175"/>
        <v>2035</v>
      </c>
    </row>
    <row r="565" spans="3:32" s="3" customFormat="1" ht="18" customHeight="1" x14ac:dyDescent="0.2">
      <c r="C565" s="15" t="s">
        <v>493</v>
      </c>
      <c r="D565" s="8"/>
      <c r="E565" s="8" t="s">
        <v>475</v>
      </c>
      <c r="F565" s="8" t="s">
        <v>9</v>
      </c>
      <c r="G565" s="49"/>
      <c r="H565" s="49"/>
      <c r="I565" s="49"/>
      <c r="J565" s="49"/>
      <c r="K565" s="49"/>
      <c r="L565" s="49"/>
      <c r="M565" s="49"/>
      <c r="N565" s="49"/>
      <c r="O565" s="49"/>
      <c r="P565" s="49"/>
      <c r="Q565" s="49"/>
      <c r="R565" s="49"/>
      <c r="S565" s="49"/>
      <c r="T565" s="49"/>
      <c r="U565" s="49"/>
      <c r="V565" s="49"/>
      <c r="W565" s="49"/>
      <c r="X565" s="49"/>
      <c r="Y565" s="49"/>
      <c r="Z565" s="49"/>
      <c r="AA565" s="207">
        <v>0.28999999999999998</v>
      </c>
      <c r="AB565" s="49"/>
      <c r="AC565" s="49"/>
      <c r="AD565" s="49"/>
      <c r="AE565" s="49"/>
      <c r="AF565" s="49"/>
    </row>
    <row r="566" spans="3:32" s="3" customFormat="1" ht="18" customHeight="1" x14ac:dyDescent="0.2">
      <c r="C566" s="15" t="s">
        <v>498</v>
      </c>
      <c r="D566" s="8"/>
      <c r="E566" s="8" t="s">
        <v>494</v>
      </c>
      <c r="F566" s="8" t="s">
        <v>29</v>
      </c>
      <c r="G566" s="49"/>
      <c r="H566" s="49"/>
      <c r="I566" s="49"/>
      <c r="J566" s="49"/>
      <c r="K566" s="49"/>
      <c r="L566" s="182">
        <v>0</v>
      </c>
      <c r="M566" s="208">
        <f t="shared" ref="M566" si="176">$L566+($AA566-$L566)*(M$1-$L$1)/($AA$1-$L$1)</f>
        <v>17.206666666666663</v>
      </c>
      <c r="N566" s="208">
        <f>$L566+($AA566-$L566)*(N$1-$L$1)/($AA$1-$L$1)</f>
        <v>34.413333333333327</v>
      </c>
      <c r="O566" s="208">
        <f t="shared" ref="O566:Z566" si="177">$L566+($AA566-$L566)*(O$1-$L$1)/($AA$1-$L$1)</f>
        <v>51.62</v>
      </c>
      <c r="P566" s="208">
        <f t="shared" si="177"/>
        <v>68.826666666666654</v>
      </c>
      <c r="Q566" s="208">
        <f t="shared" si="177"/>
        <v>86.033333333333317</v>
      </c>
      <c r="R566" s="208">
        <f t="shared" si="177"/>
        <v>103.24</v>
      </c>
      <c r="S566" s="208">
        <f t="shared" si="177"/>
        <v>120.44666666666666</v>
      </c>
      <c r="T566" s="208">
        <f t="shared" si="177"/>
        <v>137.65333333333331</v>
      </c>
      <c r="U566" s="208">
        <f t="shared" si="177"/>
        <v>154.85999999999999</v>
      </c>
      <c r="V566" s="208">
        <f t="shared" si="177"/>
        <v>172.06666666666663</v>
      </c>
      <c r="W566" s="208">
        <f t="shared" si="177"/>
        <v>189.27333333333328</v>
      </c>
      <c r="X566" s="208">
        <f t="shared" si="177"/>
        <v>206.48</v>
      </c>
      <c r="Y566" s="208">
        <f t="shared" si="177"/>
        <v>223.68666666666664</v>
      </c>
      <c r="Z566" s="208">
        <f t="shared" si="177"/>
        <v>240.89333333333332</v>
      </c>
      <c r="AA566" s="209">
        <f>AA189*AA565</f>
        <v>258.09999999999997</v>
      </c>
      <c r="AB566" s="49"/>
      <c r="AC566" s="49"/>
      <c r="AD566" s="49"/>
      <c r="AE566" s="49"/>
      <c r="AF566" s="49"/>
    </row>
    <row r="567" spans="3:32" s="3" customFormat="1" ht="18" customHeight="1" x14ac:dyDescent="0.2">
      <c r="C567" s="210" t="s">
        <v>499</v>
      </c>
      <c r="D567" s="62"/>
      <c r="E567" s="60" t="s">
        <v>8</v>
      </c>
      <c r="F567" s="62"/>
      <c r="G567" s="211"/>
      <c r="H567" s="211"/>
      <c r="I567" s="211"/>
      <c r="J567" s="211"/>
      <c r="K567" s="211"/>
      <c r="L567" s="212">
        <v>0</v>
      </c>
      <c r="M567" s="213">
        <f>M566-L566</f>
        <v>17.206666666666663</v>
      </c>
      <c r="N567" s="213">
        <f>N566-M566</f>
        <v>17.206666666666663</v>
      </c>
      <c r="O567" s="213">
        <f t="shared" ref="O567:AA567" si="178">O566-N566</f>
        <v>17.206666666666671</v>
      </c>
      <c r="P567" s="213">
        <f t="shared" si="178"/>
        <v>17.206666666666656</v>
      </c>
      <c r="Q567" s="213">
        <f t="shared" si="178"/>
        <v>17.206666666666663</v>
      </c>
      <c r="R567" s="213">
        <f t="shared" si="178"/>
        <v>17.206666666666678</v>
      </c>
      <c r="S567" s="213">
        <f t="shared" si="178"/>
        <v>17.206666666666663</v>
      </c>
      <c r="T567" s="213">
        <f t="shared" si="178"/>
        <v>17.206666666666649</v>
      </c>
      <c r="U567" s="213">
        <f t="shared" si="178"/>
        <v>17.206666666666678</v>
      </c>
      <c r="V567" s="213">
        <f t="shared" si="178"/>
        <v>17.206666666666649</v>
      </c>
      <c r="W567" s="213">
        <f t="shared" si="178"/>
        <v>17.206666666666649</v>
      </c>
      <c r="X567" s="213">
        <f t="shared" si="178"/>
        <v>17.206666666666706</v>
      </c>
      <c r="Y567" s="213">
        <f t="shared" si="178"/>
        <v>17.206666666666649</v>
      </c>
      <c r="Z567" s="213">
        <f t="shared" si="178"/>
        <v>17.206666666666678</v>
      </c>
      <c r="AA567" s="213">
        <f t="shared" si="178"/>
        <v>17.206666666666649</v>
      </c>
      <c r="AB567" s="214">
        <f>AA567</f>
        <v>17.206666666666649</v>
      </c>
      <c r="AC567" s="214">
        <f t="shared" ref="AC567:AF567" si="179">AB567</f>
        <v>17.206666666666649</v>
      </c>
      <c r="AD567" s="214">
        <f t="shared" si="179"/>
        <v>17.206666666666649</v>
      </c>
      <c r="AE567" s="214">
        <f t="shared" si="179"/>
        <v>17.206666666666649</v>
      </c>
      <c r="AF567" s="214">
        <f t="shared" si="179"/>
        <v>17.206666666666649</v>
      </c>
    </row>
    <row r="568" spans="3:32" s="3" customFormat="1" x14ac:dyDescent="0.2">
      <c r="G568" s="38"/>
    </row>
    <row r="569" spans="3:32" s="3" customFormat="1" x14ac:dyDescent="0.2">
      <c r="C569" s="53" t="s">
        <v>9</v>
      </c>
      <c r="D569" s="86" t="s">
        <v>492</v>
      </c>
      <c r="G569" s="38"/>
    </row>
    <row r="570" spans="3:32" s="3" customFormat="1" x14ac:dyDescent="0.2">
      <c r="C570" s="53" t="s">
        <v>29</v>
      </c>
      <c r="D570" s="86" t="s">
        <v>495</v>
      </c>
      <c r="G570" s="38"/>
    </row>
    <row r="571" spans="3:32" s="3" customFormat="1" x14ac:dyDescent="0.2">
      <c r="D571" s="86" t="s">
        <v>496</v>
      </c>
      <c r="G571" s="38"/>
    </row>
    <row r="572" spans="3:32" s="3" customFormat="1" x14ac:dyDescent="0.2">
      <c r="D572" s="86" t="s">
        <v>497</v>
      </c>
      <c r="G572" s="38"/>
    </row>
    <row r="573" spans="3:32" s="3" customFormat="1" x14ac:dyDescent="0.2">
      <c r="C573" s="3" t="s">
        <v>500</v>
      </c>
      <c r="D573" s="86" t="s">
        <v>501</v>
      </c>
      <c r="G573" s="38"/>
    </row>
    <row r="574" spans="3:32" s="3" customFormat="1" x14ac:dyDescent="0.2">
      <c r="G574" s="38"/>
    </row>
    <row r="575" spans="3:32" s="3" customFormat="1" x14ac:dyDescent="0.2">
      <c r="G575" s="38"/>
    </row>
    <row r="576" spans="3:32" s="3" customFormat="1" ht="15" x14ac:dyDescent="0.25">
      <c r="C576" s="25" t="s">
        <v>502</v>
      </c>
      <c r="G576" s="38"/>
    </row>
    <row r="577" spans="3:32" s="3" customFormat="1" ht="18" customHeight="1" x14ac:dyDescent="0.2">
      <c r="C577" s="12"/>
      <c r="D577" s="13"/>
      <c r="E577" s="13" t="s">
        <v>1</v>
      </c>
      <c r="F577" s="13" t="s">
        <v>2</v>
      </c>
      <c r="G577" s="11">
        <f>G$1</f>
        <v>2010</v>
      </c>
      <c r="H577" s="11">
        <f t="shared" ref="H577:AF577" si="180">H$1</f>
        <v>2011</v>
      </c>
      <c r="I577" s="11">
        <f t="shared" si="180"/>
        <v>2012</v>
      </c>
      <c r="J577" s="11">
        <f t="shared" si="180"/>
        <v>2013</v>
      </c>
      <c r="K577" s="11">
        <f t="shared" si="180"/>
        <v>2014</v>
      </c>
      <c r="L577" s="11">
        <f t="shared" si="180"/>
        <v>2015</v>
      </c>
      <c r="M577" s="11">
        <f t="shared" si="180"/>
        <v>2016</v>
      </c>
      <c r="N577" s="11">
        <f t="shared" si="180"/>
        <v>2017</v>
      </c>
      <c r="O577" s="11">
        <f t="shared" si="180"/>
        <v>2018</v>
      </c>
      <c r="P577" s="11">
        <f t="shared" si="180"/>
        <v>2019</v>
      </c>
      <c r="Q577" s="11">
        <f t="shared" si="180"/>
        <v>2020</v>
      </c>
      <c r="R577" s="11">
        <f t="shared" si="180"/>
        <v>2021</v>
      </c>
      <c r="S577" s="11">
        <f t="shared" si="180"/>
        <v>2022</v>
      </c>
      <c r="T577" s="11">
        <f t="shared" si="180"/>
        <v>2023</v>
      </c>
      <c r="U577" s="11">
        <f t="shared" si="180"/>
        <v>2024</v>
      </c>
      <c r="V577" s="11">
        <f t="shared" si="180"/>
        <v>2025</v>
      </c>
      <c r="W577" s="11">
        <f t="shared" si="180"/>
        <v>2026</v>
      </c>
      <c r="X577" s="11">
        <f t="shared" si="180"/>
        <v>2027</v>
      </c>
      <c r="Y577" s="11">
        <f t="shared" si="180"/>
        <v>2028</v>
      </c>
      <c r="Z577" s="11">
        <f t="shared" si="180"/>
        <v>2029</v>
      </c>
      <c r="AA577" s="11">
        <f t="shared" si="180"/>
        <v>2030</v>
      </c>
      <c r="AB577" s="11">
        <f t="shared" si="180"/>
        <v>2031</v>
      </c>
      <c r="AC577" s="11">
        <f t="shared" si="180"/>
        <v>2032</v>
      </c>
      <c r="AD577" s="11">
        <f t="shared" si="180"/>
        <v>2033</v>
      </c>
      <c r="AE577" s="11">
        <f t="shared" si="180"/>
        <v>2034</v>
      </c>
      <c r="AF577" s="11">
        <f t="shared" si="180"/>
        <v>2035</v>
      </c>
    </row>
    <row r="578" spans="3:32" s="3" customFormat="1" ht="18" customHeight="1" x14ac:dyDescent="0.2">
      <c r="C578" s="15" t="s">
        <v>503</v>
      </c>
      <c r="D578" s="8"/>
      <c r="E578" s="8" t="s">
        <v>475</v>
      </c>
      <c r="F578" s="8" t="s">
        <v>9</v>
      </c>
      <c r="G578" s="49"/>
      <c r="H578" s="49"/>
      <c r="I578" s="49"/>
      <c r="J578" s="49"/>
      <c r="K578" s="49"/>
      <c r="L578" s="49"/>
      <c r="M578" s="182">
        <v>2.25</v>
      </c>
      <c r="N578" s="182">
        <v>2.25</v>
      </c>
      <c r="O578" s="182">
        <v>2.25</v>
      </c>
      <c r="P578" s="182">
        <v>2.25</v>
      </c>
      <c r="Q578" s="182">
        <v>2.25</v>
      </c>
      <c r="R578" s="182">
        <v>2.25</v>
      </c>
      <c r="S578" s="182">
        <v>2.25</v>
      </c>
      <c r="T578" s="182">
        <v>2.25</v>
      </c>
      <c r="U578" s="182">
        <v>2.25</v>
      </c>
      <c r="V578" s="182">
        <v>2.25</v>
      </c>
      <c r="W578" s="182">
        <v>2.25</v>
      </c>
      <c r="X578" s="182">
        <v>2.25</v>
      </c>
      <c r="Y578" s="182">
        <v>2.25</v>
      </c>
      <c r="Z578" s="182">
        <v>2.25</v>
      </c>
      <c r="AA578" s="182">
        <v>2.25</v>
      </c>
      <c r="AB578" s="182">
        <v>2.25</v>
      </c>
      <c r="AC578" s="182">
        <v>2.25</v>
      </c>
      <c r="AD578" s="182">
        <v>2.25</v>
      </c>
      <c r="AE578" s="182">
        <v>2.25</v>
      </c>
      <c r="AF578" s="182">
        <v>2.25</v>
      </c>
    </row>
    <row r="579" spans="3:32" s="215" customFormat="1" ht="18" customHeight="1" x14ac:dyDescent="0.2">
      <c r="C579" s="34" t="s">
        <v>505</v>
      </c>
      <c r="D579" s="46"/>
      <c r="E579" s="46" t="s">
        <v>494</v>
      </c>
      <c r="F579" s="46" t="s">
        <v>29</v>
      </c>
      <c r="G579" s="96"/>
      <c r="H579" s="96"/>
      <c r="I579" s="96"/>
      <c r="J579" s="96"/>
      <c r="K579" s="96"/>
      <c r="L579" s="216"/>
      <c r="M579" s="217">
        <v>8.6999999999999993</v>
      </c>
      <c r="N579" s="217">
        <v>8.6999999999999993</v>
      </c>
      <c r="O579" s="217">
        <v>8.6999999999999993</v>
      </c>
      <c r="P579" s="217">
        <v>8.6999999999999993</v>
      </c>
      <c r="Q579" s="217">
        <v>8.6999999999999993</v>
      </c>
      <c r="R579" s="217">
        <v>8.6999999999999993</v>
      </c>
      <c r="S579" s="217">
        <v>8.6999999999999993</v>
      </c>
      <c r="T579" s="217">
        <v>8.6999999999999993</v>
      </c>
      <c r="U579" s="217">
        <v>8.6999999999999993</v>
      </c>
      <c r="V579" s="217">
        <v>8.6999999999999993</v>
      </c>
      <c r="W579" s="217">
        <v>8.6999999999999993</v>
      </c>
      <c r="X579" s="217">
        <v>8.6999999999999993</v>
      </c>
      <c r="Y579" s="217">
        <v>8.6999999999999993</v>
      </c>
      <c r="Z579" s="217">
        <v>8.6999999999999993</v>
      </c>
      <c r="AA579" s="217">
        <v>8.6999999999999993</v>
      </c>
      <c r="AB579" s="217">
        <v>8.6999999999999993</v>
      </c>
      <c r="AC579" s="217">
        <v>8.6999999999999993</v>
      </c>
      <c r="AD579" s="217">
        <v>8.6999999999999993</v>
      </c>
      <c r="AE579" s="217">
        <v>8.6999999999999993</v>
      </c>
      <c r="AF579" s="217">
        <v>8.6999999999999993</v>
      </c>
    </row>
    <row r="580" spans="3:32" s="215" customFormat="1" ht="18" customHeight="1" x14ac:dyDescent="0.2">
      <c r="C580" s="218" t="s">
        <v>504</v>
      </c>
      <c r="D580" s="219"/>
      <c r="E580" s="219" t="s">
        <v>494</v>
      </c>
      <c r="F580" s="219" t="s">
        <v>29</v>
      </c>
      <c r="G580" s="99"/>
      <c r="H580" s="99"/>
      <c r="I580" s="99"/>
      <c r="J580" s="99"/>
      <c r="K580" s="99"/>
      <c r="L580" s="220"/>
      <c r="M580" s="221">
        <f>M567-(M578+M579)</f>
        <v>6.2566666666666642</v>
      </c>
      <c r="N580" s="221">
        <f t="shared" ref="N580:AF580" si="181">N567-(N578+N579)</f>
        <v>6.2566666666666642</v>
      </c>
      <c r="O580" s="221">
        <f t="shared" si="181"/>
        <v>6.2566666666666713</v>
      </c>
      <c r="P580" s="221">
        <f t="shared" si="181"/>
        <v>6.2566666666666571</v>
      </c>
      <c r="Q580" s="221">
        <f t="shared" si="181"/>
        <v>6.2566666666666642</v>
      </c>
      <c r="R580" s="221">
        <f t="shared" si="181"/>
        <v>6.2566666666666784</v>
      </c>
      <c r="S580" s="221">
        <f t="shared" si="181"/>
        <v>6.2566666666666642</v>
      </c>
      <c r="T580" s="221">
        <f t="shared" si="181"/>
        <v>6.2566666666666499</v>
      </c>
      <c r="U580" s="221">
        <f t="shared" si="181"/>
        <v>6.2566666666666784</v>
      </c>
      <c r="V580" s="221">
        <f t="shared" si="181"/>
        <v>6.2566666666666499</v>
      </c>
      <c r="W580" s="221">
        <f t="shared" si="181"/>
        <v>6.2566666666666499</v>
      </c>
      <c r="X580" s="221">
        <f t="shared" si="181"/>
        <v>6.2566666666667068</v>
      </c>
      <c r="Y580" s="221">
        <f t="shared" si="181"/>
        <v>6.2566666666666499</v>
      </c>
      <c r="Z580" s="221">
        <f t="shared" si="181"/>
        <v>6.2566666666666784</v>
      </c>
      <c r="AA580" s="221">
        <f t="shared" si="181"/>
        <v>6.2566666666666499</v>
      </c>
      <c r="AB580" s="221">
        <f t="shared" si="181"/>
        <v>6.2566666666666499</v>
      </c>
      <c r="AC580" s="221">
        <f t="shared" si="181"/>
        <v>6.2566666666666499</v>
      </c>
      <c r="AD580" s="221">
        <f t="shared" si="181"/>
        <v>6.2566666666666499</v>
      </c>
      <c r="AE580" s="221">
        <f t="shared" si="181"/>
        <v>6.2566666666666499</v>
      </c>
      <c r="AF580" s="221">
        <f t="shared" si="181"/>
        <v>6.2566666666666499</v>
      </c>
    </row>
    <row r="581" spans="3:32" s="3" customFormat="1" x14ac:dyDescent="0.2">
      <c r="G581" s="38"/>
    </row>
    <row r="582" spans="3:32" s="3" customFormat="1" x14ac:dyDescent="0.2">
      <c r="C582" s="53" t="s">
        <v>9</v>
      </c>
      <c r="D582" s="86" t="s">
        <v>506</v>
      </c>
      <c r="G582" s="38"/>
    </row>
    <row r="583" spans="3:32" s="3" customFormat="1" x14ac:dyDescent="0.2">
      <c r="C583" s="86"/>
      <c r="D583" s="86" t="s">
        <v>507</v>
      </c>
      <c r="G583" s="38"/>
    </row>
    <row r="584" spans="3:32" s="3" customFormat="1" x14ac:dyDescent="0.2">
      <c r="C584" s="86"/>
      <c r="D584" s="86" t="s">
        <v>508</v>
      </c>
      <c r="G584" s="38"/>
    </row>
    <row r="585" spans="3:32" s="3" customFormat="1" x14ac:dyDescent="0.2">
      <c r="C585" s="86"/>
      <c r="D585" s="86"/>
      <c r="G585" s="38"/>
    </row>
    <row r="586" spans="3:32" s="3" customFormat="1" x14ac:dyDescent="0.2">
      <c r="C586" s="86" t="s">
        <v>29</v>
      </c>
      <c r="D586" s="86" t="s">
        <v>509</v>
      </c>
      <c r="G586" s="38"/>
    </row>
    <row r="587" spans="3:32" s="3" customFormat="1" x14ac:dyDescent="0.2">
      <c r="C587" s="86"/>
      <c r="D587" s="86" t="s">
        <v>510</v>
      </c>
      <c r="G587" s="38"/>
    </row>
    <row r="588" spans="3:32" s="3" customFormat="1" x14ac:dyDescent="0.2">
      <c r="C588" s="86"/>
      <c r="D588" s="86" t="s">
        <v>511</v>
      </c>
      <c r="G588" s="38"/>
    </row>
    <row r="589" spans="3:32" s="3" customFormat="1" x14ac:dyDescent="0.2">
      <c r="C589" s="86"/>
      <c r="D589" s="86"/>
      <c r="G589" s="38"/>
    </row>
    <row r="590" spans="3:32" s="3" customFormat="1" x14ac:dyDescent="0.2">
      <c r="C590" s="86" t="s">
        <v>30</v>
      </c>
      <c r="D590" s="86" t="s">
        <v>512</v>
      </c>
      <c r="G590" s="38"/>
    </row>
    <row r="591" spans="3:32" s="3" customFormat="1" x14ac:dyDescent="0.2">
      <c r="C591" s="86"/>
      <c r="D591" s="86" t="s">
        <v>513</v>
      </c>
      <c r="G591" s="38"/>
    </row>
    <row r="592" spans="3:32" s="3" customFormat="1" x14ac:dyDescent="0.2">
      <c r="C592" s="86"/>
      <c r="D592" s="86" t="s">
        <v>514</v>
      </c>
      <c r="G592" s="38"/>
    </row>
    <row r="593" spans="3:32" s="3" customFormat="1" x14ac:dyDescent="0.2">
      <c r="G593" s="38"/>
    </row>
    <row r="594" spans="3:32" s="3" customFormat="1" x14ac:dyDescent="0.2">
      <c r="C594" s="32"/>
      <c r="D594" s="32"/>
      <c r="E594" s="32"/>
      <c r="F594" s="32"/>
      <c r="G594" s="35"/>
      <c r="H594" s="35"/>
      <c r="I594" s="35"/>
      <c r="J594" s="35"/>
      <c r="K594" s="35"/>
      <c r="L594" s="36"/>
      <c r="M594" s="35"/>
      <c r="N594" s="35"/>
      <c r="O594" s="35"/>
      <c r="P594" s="35"/>
      <c r="Q594" s="35"/>
      <c r="R594" s="35"/>
      <c r="S594" s="35"/>
      <c r="T594" s="35"/>
      <c r="U594" s="35"/>
      <c r="V594" s="35"/>
      <c r="W594" s="35"/>
      <c r="X594" s="35"/>
      <c r="Y594" s="35"/>
      <c r="Z594" s="35"/>
      <c r="AA594" s="35"/>
      <c r="AB594" s="35"/>
      <c r="AC594" s="35"/>
      <c r="AD594" s="35"/>
      <c r="AE594" s="35"/>
      <c r="AF594" s="35"/>
    </row>
    <row r="595" spans="3:32" s="3" customFormat="1" ht="18" customHeight="1" x14ac:dyDescent="0.2">
      <c r="C595" s="51" t="s">
        <v>515</v>
      </c>
      <c r="D595" s="8"/>
      <c r="E595" s="8"/>
      <c r="F595" s="8"/>
      <c r="G595" s="30"/>
      <c r="H595" s="30"/>
      <c r="I595" s="30"/>
      <c r="J595" s="30"/>
      <c r="K595" s="30"/>
      <c r="L595" s="30"/>
      <c r="M595" s="30"/>
      <c r="N595" s="30"/>
      <c r="O595" s="30"/>
      <c r="P595" s="30"/>
      <c r="Q595" s="30"/>
      <c r="R595" s="30"/>
      <c r="S595" s="30"/>
      <c r="T595" s="30"/>
      <c r="U595" s="30"/>
      <c r="V595" s="30"/>
      <c r="W595" s="30"/>
      <c r="X595" s="30"/>
    </row>
    <row r="596" spans="3:32" s="3" customFormat="1" ht="18" customHeight="1" x14ac:dyDescent="0.2">
      <c r="C596" s="12"/>
      <c r="D596" s="13"/>
      <c r="E596" s="13" t="s">
        <v>1</v>
      </c>
      <c r="F596" s="52" t="s">
        <v>2</v>
      </c>
      <c r="G596" s="55">
        <f>G$1</f>
        <v>2010</v>
      </c>
      <c r="H596" s="55">
        <f>H$1</f>
        <v>2011</v>
      </c>
      <c r="I596" s="55">
        <f t="shared" ref="I596:V596" si="182">I$1</f>
        <v>2012</v>
      </c>
      <c r="J596" s="55">
        <f t="shared" si="182"/>
        <v>2013</v>
      </c>
      <c r="K596" s="55">
        <f t="shared" si="182"/>
        <v>2014</v>
      </c>
      <c r="L596" s="55">
        <f t="shared" si="182"/>
        <v>2015</v>
      </c>
      <c r="M596" s="55">
        <f t="shared" si="182"/>
        <v>2016</v>
      </c>
      <c r="N596" s="55">
        <f t="shared" si="182"/>
        <v>2017</v>
      </c>
      <c r="O596" s="55">
        <f t="shared" si="182"/>
        <v>2018</v>
      </c>
      <c r="P596" s="55">
        <f t="shared" si="182"/>
        <v>2019</v>
      </c>
      <c r="Q596" s="55">
        <f t="shared" si="182"/>
        <v>2020</v>
      </c>
      <c r="R596" s="55">
        <f t="shared" si="182"/>
        <v>2021</v>
      </c>
      <c r="S596" s="55">
        <f t="shared" si="182"/>
        <v>2022</v>
      </c>
      <c r="T596" s="55">
        <f t="shared" si="182"/>
        <v>2023</v>
      </c>
      <c r="U596" s="55">
        <f t="shared" si="182"/>
        <v>2024</v>
      </c>
      <c r="V596" s="55">
        <f t="shared" si="182"/>
        <v>2025</v>
      </c>
      <c r="W596" s="55">
        <v>2026</v>
      </c>
      <c r="X596" s="55">
        <v>2027</v>
      </c>
      <c r="Y596" s="55">
        <v>2028</v>
      </c>
      <c r="Z596" s="55">
        <v>2029</v>
      </c>
      <c r="AA596" s="55">
        <f>AA$1</f>
        <v>2030</v>
      </c>
      <c r="AB596" s="55">
        <v>2031</v>
      </c>
      <c r="AC596" s="55">
        <v>2032</v>
      </c>
      <c r="AD596" s="55">
        <v>2033</v>
      </c>
      <c r="AE596" s="55">
        <v>2034</v>
      </c>
      <c r="AF596" s="55">
        <f>AF$1</f>
        <v>2035</v>
      </c>
    </row>
    <row r="597" spans="3:32" s="3" customFormat="1" ht="18" customHeight="1" x14ac:dyDescent="0.2">
      <c r="C597" s="222" t="s">
        <v>40</v>
      </c>
      <c r="D597" s="8"/>
      <c r="E597" s="8" t="s">
        <v>467</v>
      </c>
      <c r="F597" s="8" t="s">
        <v>9</v>
      </c>
      <c r="G597" s="23"/>
      <c r="H597" s="23"/>
      <c r="I597" s="23"/>
      <c r="J597" s="84">
        <v>200</v>
      </c>
      <c r="K597" s="84">
        <v>200</v>
      </c>
      <c r="L597" s="84">
        <v>200</v>
      </c>
      <c r="M597" s="84">
        <v>200</v>
      </c>
      <c r="N597" s="84">
        <v>200</v>
      </c>
      <c r="O597" s="84">
        <v>200</v>
      </c>
      <c r="P597" s="84">
        <v>200</v>
      </c>
      <c r="Q597" s="84">
        <v>200</v>
      </c>
      <c r="R597" s="84">
        <v>200</v>
      </c>
      <c r="S597" s="84">
        <v>200</v>
      </c>
      <c r="T597" s="84">
        <v>200</v>
      </c>
      <c r="U597" s="84">
        <v>200</v>
      </c>
      <c r="V597" s="84">
        <v>200</v>
      </c>
      <c r="W597" s="84">
        <v>200</v>
      </c>
      <c r="X597" s="84">
        <v>200</v>
      </c>
      <c r="Y597" s="84">
        <v>200</v>
      </c>
      <c r="Z597" s="84">
        <v>200</v>
      </c>
      <c r="AA597" s="84">
        <v>200</v>
      </c>
      <c r="AB597" s="84">
        <v>200</v>
      </c>
      <c r="AC597" s="84">
        <v>200</v>
      </c>
      <c r="AD597" s="84">
        <v>200</v>
      </c>
      <c r="AE597" s="84">
        <v>200</v>
      </c>
      <c r="AF597" s="84">
        <v>200</v>
      </c>
    </row>
    <row r="598" spans="3:32" s="3" customFormat="1" ht="18" customHeight="1" x14ac:dyDescent="0.2">
      <c r="C598" s="223" t="s">
        <v>39</v>
      </c>
      <c r="D598" s="62"/>
      <c r="E598" s="60" t="s">
        <v>8</v>
      </c>
      <c r="F598" s="60" t="s">
        <v>8</v>
      </c>
      <c r="G598" s="44"/>
      <c r="H598" s="44"/>
      <c r="I598" s="44"/>
      <c r="J598" s="85">
        <v>500</v>
      </c>
      <c r="K598" s="85">
        <v>500</v>
      </c>
      <c r="L598" s="85">
        <v>500</v>
      </c>
      <c r="M598" s="85">
        <v>500</v>
      </c>
      <c r="N598" s="85">
        <v>500</v>
      </c>
      <c r="O598" s="85">
        <v>500</v>
      </c>
      <c r="P598" s="85">
        <v>500</v>
      </c>
      <c r="Q598" s="85">
        <v>500</v>
      </c>
      <c r="R598" s="85">
        <v>500</v>
      </c>
      <c r="S598" s="85">
        <v>500</v>
      </c>
      <c r="T598" s="85">
        <v>500</v>
      </c>
      <c r="U598" s="85">
        <v>500</v>
      </c>
      <c r="V598" s="85">
        <v>500</v>
      </c>
      <c r="W598" s="85">
        <v>500</v>
      </c>
      <c r="X598" s="85">
        <v>500</v>
      </c>
      <c r="Y598" s="85">
        <v>500</v>
      </c>
      <c r="Z598" s="85">
        <v>500</v>
      </c>
      <c r="AA598" s="85">
        <v>500</v>
      </c>
      <c r="AB598" s="85">
        <v>500</v>
      </c>
      <c r="AC598" s="85">
        <v>500</v>
      </c>
      <c r="AD598" s="85">
        <v>500</v>
      </c>
      <c r="AE598" s="85">
        <v>500</v>
      </c>
      <c r="AF598" s="85">
        <v>500</v>
      </c>
    </row>
    <row r="599" spans="3:32" s="3" customFormat="1" x14ac:dyDescent="0.2">
      <c r="G599" s="38"/>
    </row>
    <row r="600" spans="3:32" s="3" customFormat="1" ht="16.5" customHeight="1" x14ac:dyDescent="0.2">
      <c r="C600" s="53" t="s">
        <v>9</v>
      </c>
      <c r="D600" s="86" t="s">
        <v>516</v>
      </c>
      <c r="E600"/>
      <c r="F600"/>
      <c r="H600"/>
      <c r="I600"/>
      <c r="J600"/>
      <c r="K600"/>
      <c r="L600"/>
      <c r="M600"/>
      <c r="N600"/>
      <c r="O600"/>
      <c r="P600"/>
      <c r="Q600"/>
      <c r="R600"/>
      <c r="S600"/>
      <c r="T600"/>
      <c r="U600"/>
      <c r="V600"/>
      <c r="W600"/>
      <c r="X600"/>
    </row>
    <row r="601" spans="3:32" s="3" customFormat="1" x14ac:dyDescent="0.2">
      <c r="C601" s="86"/>
      <c r="D601" s="86" t="s">
        <v>518</v>
      </c>
      <c r="E601"/>
      <c r="F601"/>
      <c r="H601"/>
      <c r="I601"/>
      <c r="J601"/>
      <c r="K601"/>
      <c r="L601"/>
      <c r="M601"/>
      <c r="N601"/>
      <c r="O601"/>
      <c r="P601"/>
      <c r="Q601"/>
      <c r="R601"/>
      <c r="S601" s="39"/>
      <c r="T601"/>
      <c r="U601"/>
      <c r="V601"/>
      <c r="W601"/>
      <c r="X601"/>
    </row>
    <row r="602" spans="3:32" s="3" customFormat="1" x14ac:dyDescent="0.2">
      <c r="C602" s="86"/>
      <c r="D602" s="86" t="s">
        <v>517</v>
      </c>
      <c r="S602" s="39"/>
    </row>
    <row r="603" spans="3:32" s="3" customFormat="1" x14ac:dyDescent="0.2">
      <c r="C603" s="86"/>
      <c r="D603" s="86" t="s">
        <v>519</v>
      </c>
      <c r="S603" s="39"/>
    </row>
    <row r="604" spans="3:32" s="3" customFormat="1" x14ac:dyDescent="0.2">
      <c r="C604" s="86"/>
      <c r="D604" s="224" t="s">
        <v>520</v>
      </c>
      <c r="S604" s="39"/>
    </row>
    <row r="605" spans="3:32" s="3" customFormat="1" x14ac:dyDescent="0.2">
      <c r="C605" s="17"/>
      <c r="D605" s="17"/>
      <c r="S605" s="39"/>
    </row>
    <row r="606" spans="3:32" s="3" customFormat="1" x14ac:dyDescent="0.2">
      <c r="C606" s="17"/>
      <c r="D606" s="17"/>
      <c r="S606" s="39"/>
    </row>
    <row r="607" spans="3:32" s="3" customFormat="1" x14ac:dyDescent="0.2">
      <c r="C607" s="32"/>
      <c r="D607" s="32"/>
      <c r="E607" s="32"/>
      <c r="F607" s="32"/>
      <c r="G607" s="35"/>
      <c r="H607" s="35"/>
      <c r="I607" s="35"/>
      <c r="J607" s="35"/>
      <c r="K607" s="35"/>
      <c r="L607" s="36"/>
      <c r="M607" s="35"/>
      <c r="N607" s="35"/>
      <c r="O607" s="35"/>
      <c r="P607" s="35"/>
      <c r="Q607" s="35"/>
      <c r="R607" s="35"/>
      <c r="S607" s="35"/>
      <c r="T607" s="35"/>
      <c r="U607" s="35"/>
      <c r="V607" s="35"/>
      <c r="W607" s="35"/>
      <c r="X607" s="35"/>
    </row>
    <row r="608" spans="3:32" s="3" customFormat="1" ht="15" x14ac:dyDescent="0.25">
      <c r="C608" s="25" t="s">
        <v>522</v>
      </c>
    </row>
    <row r="609" spans="3:32" s="3" customFormat="1" ht="18" customHeight="1" x14ac:dyDescent="0.2">
      <c r="C609" s="12"/>
      <c r="D609" s="13"/>
      <c r="E609" s="13" t="s">
        <v>1</v>
      </c>
      <c r="F609" s="13" t="s">
        <v>2</v>
      </c>
      <c r="G609" s="11">
        <f>G$1</f>
        <v>2010</v>
      </c>
      <c r="H609" s="11">
        <f t="shared" ref="H609:AF609" si="183">H$1</f>
        <v>2011</v>
      </c>
      <c r="I609" s="11">
        <f t="shared" si="183"/>
        <v>2012</v>
      </c>
      <c r="J609" s="11">
        <f t="shared" si="183"/>
        <v>2013</v>
      </c>
      <c r="K609" s="11">
        <f t="shared" si="183"/>
        <v>2014</v>
      </c>
      <c r="L609" s="11">
        <f t="shared" si="183"/>
        <v>2015</v>
      </c>
      <c r="M609" s="11">
        <f t="shared" si="183"/>
        <v>2016</v>
      </c>
      <c r="N609" s="11">
        <f t="shared" si="183"/>
        <v>2017</v>
      </c>
      <c r="O609" s="11">
        <f t="shared" si="183"/>
        <v>2018</v>
      </c>
      <c r="P609" s="11">
        <f t="shared" si="183"/>
        <v>2019</v>
      </c>
      <c r="Q609" s="11">
        <f t="shared" si="183"/>
        <v>2020</v>
      </c>
      <c r="R609" s="11">
        <f t="shared" si="183"/>
        <v>2021</v>
      </c>
      <c r="S609" s="11">
        <f t="shared" si="183"/>
        <v>2022</v>
      </c>
      <c r="T609" s="11">
        <f t="shared" si="183"/>
        <v>2023</v>
      </c>
      <c r="U609" s="11">
        <f t="shared" si="183"/>
        <v>2024</v>
      </c>
      <c r="V609" s="11">
        <f t="shared" si="183"/>
        <v>2025</v>
      </c>
      <c r="W609" s="11">
        <f t="shared" si="183"/>
        <v>2026</v>
      </c>
      <c r="X609" s="11">
        <f t="shared" si="183"/>
        <v>2027</v>
      </c>
      <c r="Y609" s="11">
        <f t="shared" si="183"/>
        <v>2028</v>
      </c>
      <c r="Z609" s="11">
        <f t="shared" si="183"/>
        <v>2029</v>
      </c>
      <c r="AA609" s="11">
        <f t="shared" si="183"/>
        <v>2030</v>
      </c>
      <c r="AB609" s="11">
        <f t="shared" si="183"/>
        <v>2031</v>
      </c>
      <c r="AC609" s="11">
        <f t="shared" si="183"/>
        <v>2032</v>
      </c>
      <c r="AD609" s="11">
        <f t="shared" si="183"/>
        <v>2033</v>
      </c>
      <c r="AE609" s="11">
        <f t="shared" si="183"/>
        <v>2034</v>
      </c>
      <c r="AF609" s="11">
        <f t="shared" si="183"/>
        <v>2035</v>
      </c>
    </row>
    <row r="610" spans="3:32" s="3" customFormat="1" ht="18" customHeight="1" x14ac:dyDescent="0.2">
      <c r="C610" s="15" t="s">
        <v>477</v>
      </c>
      <c r="D610" s="8"/>
      <c r="E610" s="8"/>
      <c r="F610" s="8"/>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c r="AE610" s="49"/>
      <c r="AF610" s="49"/>
    </row>
    <row r="611" spans="3:32" s="3" customFormat="1" ht="18" customHeight="1" x14ac:dyDescent="0.2">
      <c r="C611" s="82" t="s">
        <v>165</v>
      </c>
      <c r="D611" s="8" t="s">
        <v>120</v>
      </c>
      <c r="E611" s="8" t="s">
        <v>87</v>
      </c>
      <c r="F611" s="8"/>
      <c r="G611" s="20"/>
      <c r="H611" s="20"/>
      <c r="I611" s="20"/>
      <c r="J611" s="23"/>
      <c r="K611" s="23"/>
      <c r="L611" s="23"/>
      <c r="M611" s="23">
        <f>M$578*M597</f>
        <v>450</v>
      </c>
      <c r="N611" s="23">
        <f t="shared" ref="N611:AF611" si="184">N$578*N597</f>
        <v>450</v>
      </c>
      <c r="O611" s="23">
        <f t="shared" si="184"/>
        <v>450</v>
      </c>
      <c r="P611" s="23">
        <f t="shared" si="184"/>
        <v>450</v>
      </c>
      <c r="Q611" s="23">
        <f t="shared" si="184"/>
        <v>450</v>
      </c>
      <c r="R611" s="23">
        <f t="shared" si="184"/>
        <v>450</v>
      </c>
      <c r="S611" s="23">
        <f t="shared" si="184"/>
        <v>450</v>
      </c>
      <c r="T611" s="23">
        <f t="shared" si="184"/>
        <v>450</v>
      </c>
      <c r="U611" s="23">
        <f t="shared" si="184"/>
        <v>450</v>
      </c>
      <c r="V611" s="23">
        <f t="shared" si="184"/>
        <v>450</v>
      </c>
      <c r="W611" s="23">
        <f t="shared" si="184"/>
        <v>450</v>
      </c>
      <c r="X611" s="23">
        <f t="shared" si="184"/>
        <v>450</v>
      </c>
      <c r="Y611" s="23">
        <f t="shared" si="184"/>
        <v>450</v>
      </c>
      <c r="Z611" s="23">
        <f t="shared" si="184"/>
        <v>450</v>
      </c>
      <c r="AA611" s="23">
        <f t="shared" si="184"/>
        <v>450</v>
      </c>
      <c r="AB611" s="23">
        <f t="shared" si="184"/>
        <v>450</v>
      </c>
      <c r="AC611" s="23">
        <f t="shared" si="184"/>
        <v>450</v>
      </c>
      <c r="AD611" s="23">
        <f t="shared" si="184"/>
        <v>450</v>
      </c>
      <c r="AE611" s="23">
        <f t="shared" si="184"/>
        <v>450</v>
      </c>
      <c r="AF611" s="23">
        <f t="shared" si="184"/>
        <v>450</v>
      </c>
    </row>
    <row r="612" spans="3:32" s="3" customFormat="1" ht="18" customHeight="1" x14ac:dyDescent="0.2">
      <c r="C612" s="172" t="s">
        <v>8</v>
      </c>
      <c r="D612" s="62" t="s">
        <v>121</v>
      </c>
      <c r="E612" s="60" t="s">
        <v>8</v>
      </c>
      <c r="F612" s="60"/>
      <c r="G612" s="81"/>
      <c r="H612" s="81"/>
      <c r="I612" s="81"/>
      <c r="J612" s="44"/>
      <c r="K612" s="44"/>
      <c r="L612" s="23"/>
      <c r="M612" s="23">
        <f>M$578*M598</f>
        <v>1125</v>
      </c>
      <c r="N612" s="23">
        <f t="shared" ref="N612:AF612" si="185">N$578*N598</f>
        <v>1125</v>
      </c>
      <c r="O612" s="23">
        <f t="shared" si="185"/>
        <v>1125</v>
      </c>
      <c r="P612" s="23">
        <f t="shared" si="185"/>
        <v>1125</v>
      </c>
      <c r="Q612" s="23">
        <f t="shared" si="185"/>
        <v>1125</v>
      </c>
      <c r="R612" s="23">
        <f t="shared" si="185"/>
        <v>1125</v>
      </c>
      <c r="S612" s="23">
        <f t="shared" si="185"/>
        <v>1125</v>
      </c>
      <c r="T612" s="23">
        <f t="shared" si="185"/>
        <v>1125</v>
      </c>
      <c r="U612" s="23">
        <f t="shared" si="185"/>
        <v>1125</v>
      </c>
      <c r="V612" s="23">
        <f t="shared" si="185"/>
        <v>1125</v>
      </c>
      <c r="W612" s="23">
        <f t="shared" si="185"/>
        <v>1125</v>
      </c>
      <c r="X612" s="23">
        <f t="shared" si="185"/>
        <v>1125</v>
      </c>
      <c r="Y612" s="23">
        <f t="shared" si="185"/>
        <v>1125</v>
      </c>
      <c r="Z612" s="23">
        <f t="shared" si="185"/>
        <v>1125</v>
      </c>
      <c r="AA612" s="23">
        <f t="shared" si="185"/>
        <v>1125</v>
      </c>
      <c r="AB612" s="23">
        <f t="shared" si="185"/>
        <v>1125</v>
      </c>
      <c r="AC612" s="23">
        <f t="shared" si="185"/>
        <v>1125</v>
      </c>
      <c r="AD612" s="23">
        <f t="shared" si="185"/>
        <v>1125</v>
      </c>
      <c r="AE612" s="23">
        <f t="shared" si="185"/>
        <v>1125</v>
      </c>
      <c r="AF612" s="23">
        <f t="shared" si="185"/>
        <v>1125</v>
      </c>
    </row>
    <row r="613" spans="3:32" s="3" customFormat="1" ht="18" customHeight="1" x14ac:dyDescent="0.2">
      <c r="C613" s="15" t="s">
        <v>478</v>
      </c>
      <c r="D613" s="8"/>
      <c r="E613" s="8"/>
      <c r="F613" s="8"/>
      <c r="G613" s="49"/>
      <c r="H613" s="49"/>
      <c r="I613" s="49"/>
      <c r="J613" s="49"/>
      <c r="K613" s="49"/>
      <c r="L613" s="105"/>
      <c r="M613" s="105"/>
      <c r="N613" s="105"/>
      <c r="O613" s="105"/>
      <c r="P613" s="105"/>
      <c r="Q613" s="105"/>
      <c r="R613" s="105"/>
      <c r="S613" s="105"/>
      <c r="T613" s="105"/>
      <c r="U613" s="105"/>
      <c r="V613" s="105"/>
      <c r="W613" s="105"/>
      <c r="X613" s="105"/>
      <c r="Y613" s="105"/>
      <c r="Z613" s="105"/>
      <c r="AA613" s="105"/>
      <c r="AB613" s="105"/>
      <c r="AC613" s="105"/>
      <c r="AD613" s="105"/>
      <c r="AE613" s="105"/>
      <c r="AF613" s="105"/>
    </row>
    <row r="614" spans="3:32" s="3" customFormat="1" ht="18" customHeight="1" x14ac:dyDescent="0.2">
      <c r="C614" s="82" t="s">
        <v>165</v>
      </c>
      <c r="D614" s="8" t="s">
        <v>120</v>
      </c>
      <c r="E614" s="8" t="s">
        <v>87</v>
      </c>
      <c r="F614" s="8"/>
      <c r="G614" s="20"/>
      <c r="H614" s="20"/>
      <c r="I614" s="20"/>
      <c r="J614" s="23"/>
      <c r="K614" s="23"/>
      <c r="L614" s="23"/>
      <c r="M614" s="23">
        <f>M$579*M597</f>
        <v>1739.9999999999998</v>
      </c>
      <c r="N614" s="23">
        <f t="shared" ref="N614:AF614" si="186">N$579*N597</f>
        <v>1739.9999999999998</v>
      </c>
      <c r="O614" s="23">
        <f t="shared" si="186"/>
        <v>1739.9999999999998</v>
      </c>
      <c r="P614" s="23">
        <f t="shared" si="186"/>
        <v>1739.9999999999998</v>
      </c>
      <c r="Q614" s="23">
        <f t="shared" si="186"/>
        <v>1739.9999999999998</v>
      </c>
      <c r="R614" s="23">
        <f t="shared" si="186"/>
        <v>1739.9999999999998</v>
      </c>
      <c r="S614" s="23">
        <f t="shared" si="186"/>
        <v>1739.9999999999998</v>
      </c>
      <c r="T614" s="23">
        <f t="shared" si="186"/>
        <v>1739.9999999999998</v>
      </c>
      <c r="U614" s="23">
        <f t="shared" si="186"/>
        <v>1739.9999999999998</v>
      </c>
      <c r="V614" s="23">
        <f t="shared" si="186"/>
        <v>1739.9999999999998</v>
      </c>
      <c r="W614" s="23">
        <f t="shared" si="186"/>
        <v>1739.9999999999998</v>
      </c>
      <c r="X614" s="23">
        <f t="shared" si="186"/>
        <v>1739.9999999999998</v>
      </c>
      <c r="Y614" s="23">
        <f t="shared" si="186"/>
        <v>1739.9999999999998</v>
      </c>
      <c r="Z614" s="23">
        <f t="shared" si="186"/>
        <v>1739.9999999999998</v>
      </c>
      <c r="AA614" s="23">
        <f t="shared" si="186"/>
        <v>1739.9999999999998</v>
      </c>
      <c r="AB614" s="23">
        <f t="shared" si="186"/>
        <v>1739.9999999999998</v>
      </c>
      <c r="AC614" s="23">
        <f t="shared" si="186"/>
        <v>1739.9999999999998</v>
      </c>
      <c r="AD614" s="23">
        <f t="shared" si="186"/>
        <v>1739.9999999999998</v>
      </c>
      <c r="AE614" s="23">
        <f t="shared" si="186"/>
        <v>1739.9999999999998</v>
      </c>
      <c r="AF614" s="23">
        <f t="shared" si="186"/>
        <v>1739.9999999999998</v>
      </c>
    </row>
    <row r="615" spans="3:32" s="3" customFormat="1" ht="18" customHeight="1" x14ac:dyDescent="0.2">
      <c r="C615" s="172" t="s">
        <v>8</v>
      </c>
      <c r="D615" s="62" t="s">
        <v>121</v>
      </c>
      <c r="E615" s="60" t="s">
        <v>8</v>
      </c>
      <c r="F615" s="60"/>
      <c r="G615" s="81"/>
      <c r="H615" s="81"/>
      <c r="I615" s="81"/>
      <c r="J615" s="44"/>
      <c r="K615" s="44"/>
      <c r="L615" s="23"/>
      <c r="M615" s="23">
        <f>M$579*M598</f>
        <v>4350</v>
      </c>
      <c r="N615" s="23">
        <f t="shared" ref="N615:AF615" si="187">N$579*N598</f>
        <v>4350</v>
      </c>
      <c r="O615" s="23">
        <f t="shared" si="187"/>
        <v>4350</v>
      </c>
      <c r="P615" s="23">
        <f t="shared" si="187"/>
        <v>4350</v>
      </c>
      <c r="Q615" s="23">
        <f t="shared" si="187"/>
        <v>4350</v>
      </c>
      <c r="R615" s="23">
        <f t="shared" si="187"/>
        <v>4350</v>
      </c>
      <c r="S615" s="23">
        <f t="shared" si="187"/>
        <v>4350</v>
      </c>
      <c r="T615" s="23">
        <f t="shared" si="187"/>
        <v>4350</v>
      </c>
      <c r="U615" s="23">
        <f t="shared" si="187"/>
        <v>4350</v>
      </c>
      <c r="V615" s="23">
        <f t="shared" si="187"/>
        <v>4350</v>
      </c>
      <c r="W615" s="23">
        <f t="shared" si="187"/>
        <v>4350</v>
      </c>
      <c r="X615" s="23">
        <f t="shared" si="187"/>
        <v>4350</v>
      </c>
      <c r="Y615" s="23">
        <f t="shared" si="187"/>
        <v>4350</v>
      </c>
      <c r="Z615" s="23">
        <f t="shared" si="187"/>
        <v>4350</v>
      </c>
      <c r="AA615" s="23">
        <f t="shared" si="187"/>
        <v>4350</v>
      </c>
      <c r="AB615" s="23">
        <f t="shared" si="187"/>
        <v>4350</v>
      </c>
      <c r="AC615" s="23">
        <f t="shared" si="187"/>
        <v>4350</v>
      </c>
      <c r="AD615" s="23">
        <f t="shared" si="187"/>
        <v>4350</v>
      </c>
      <c r="AE615" s="23">
        <f t="shared" si="187"/>
        <v>4350</v>
      </c>
      <c r="AF615" s="23">
        <f t="shared" si="187"/>
        <v>4350</v>
      </c>
    </row>
    <row r="616" spans="3:32" s="3" customFormat="1" ht="18" customHeight="1" x14ac:dyDescent="0.2">
      <c r="C616" s="15" t="s">
        <v>479</v>
      </c>
      <c r="D616" s="8"/>
      <c r="E616" s="8"/>
      <c r="F616" s="8"/>
      <c r="G616" s="49"/>
      <c r="H616" s="49"/>
      <c r="I616" s="49"/>
      <c r="J616" s="49"/>
      <c r="K616" s="49"/>
      <c r="L616" s="105"/>
      <c r="M616" s="105"/>
      <c r="N616" s="105"/>
      <c r="O616" s="105"/>
      <c r="P616" s="105"/>
      <c r="Q616" s="105"/>
      <c r="R616" s="105"/>
      <c r="S616" s="105"/>
      <c r="T616" s="105"/>
      <c r="U616" s="105"/>
      <c r="V616" s="105"/>
      <c r="W616" s="105"/>
      <c r="X616" s="105"/>
      <c r="Y616" s="105"/>
      <c r="Z616" s="105"/>
      <c r="AA616" s="105"/>
      <c r="AB616" s="105"/>
      <c r="AC616" s="105"/>
      <c r="AD616" s="105"/>
      <c r="AE616" s="105"/>
      <c r="AF616" s="105"/>
    </row>
    <row r="617" spans="3:32" s="3" customFormat="1" ht="18" customHeight="1" x14ac:dyDescent="0.2">
      <c r="C617" s="82" t="s">
        <v>165</v>
      </c>
      <c r="D617" s="8" t="s">
        <v>120</v>
      </c>
      <c r="E617" s="8" t="s">
        <v>87</v>
      </c>
      <c r="F617" s="8"/>
      <c r="G617" s="20"/>
      <c r="H617" s="20"/>
      <c r="I617" s="20"/>
      <c r="J617" s="23"/>
      <c r="K617" s="23"/>
      <c r="L617" s="23"/>
      <c r="M617" s="23">
        <f>M$580*M597</f>
        <v>1251.3333333333328</v>
      </c>
      <c r="N617" s="23">
        <f t="shared" ref="N617:AF617" si="188">N$580*N597</f>
        <v>1251.3333333333328</v>
      </c>
      <c r="O617" s="23">
        <f t="shared" si="188"/>
        <v>1251.3333333333342</v>
      </c>
      <c r="P617" s="23">
        <f t="shared" si="188"/>
        <v>1251.3333333333314</v>
      </c>
      <c r="Q617" s="23">
        <f t="shared" si="188"/>
        <v>1251.3333333333328</v>
      </c>
      <c r="R617" s="23">
        <f t="shared" si="188"/>
        <v>1251.3333333333358</v>
      </c>
      <c r="S617" s="23">
        <f t="shared" si="188"/>
        <v>1251.3333333333328</v>
      </c>
      <c r="T617" s="23">
        <f t="shared" si="188"/>
        <v>1251.3333333333301</v>
      </c>
      <c r="U617" s="23">
        <f t="shared" si="188"/>
        <v>1251.3333333333358</v>
      </c>
      <c r="V617" s="23">
        <f t="shared" si="188"/>
        <v>1251.3333333333301</v>
      </c>
      <c r="W617" s="23">
        <f t="shared" si="188"/>
        <v>1251.3333333333301</v>
      </c>
      <c r="X617" s="23">
        <f t="shared" si="188"/>
        <v>1251.3333333333414</v>
      </c>
      <c r="Y617" s="23">
        <f t="shared" si="188"/>
        <v>1251.3333333333301</v>
      </c>
      <c r="Z617" s="23">
        <f t="shared" si="188"/>
        <v>1251.3333333333358</v>
      </c>
      <c r="AA617" s="23">
        <f t="shared" si="188"/>
        <v>1251.3333333333301</v>
      </c>
      <c r="AB617" s="23">
        <f t="shared" si="188"/>
        <v>1251.3333333333301</v>
      </c>
      <c r="AC617" s="23">
        <f t="shared" si="188"/>
        <v>1251.3333333333301</v>
      </c>
      <c r="AD617" s="23">
        <f t="shared" si="188"/>
        <v>1251.3333333333301</v>
      </c>
      <c r="AE617" s="23">
        <f t="shared" si="188"/>
        <v>1251.3333333333301</v>
      </c>
      <c r="AF617" s="23">
        <f t="shared" si="188"/>
        <v>1251.3333333333301</v>
      </c>
    </row>
    <row r="618" spans="3:32" s="3" customFormat="1" ht="18" customHeight="1" x14ac:dyDescent="0.2">
      <c r="C618" s="172" t="s">
        <v>8</v>
      </c>
      <c r="D618" s="62" t="s">
        <v>121</v>
      </c>
      <c r="E618" s="60" t="s">
        <v>8</v>
      </c>
      <c r="F618" s="60"/>
      <c r="G618" s="81"/>
      <c r="H618" s="81"/>
      <c r="I618" s="81"/>
      <c r="J618" s="44"/>
      <c r="K618" s="44"/>
      <c r="L618" s="23"/>
      <c r="M618" s="23">
        <f t="shared" ref="M618:AF618" si="189">M$580*M598</f>
        <v>3128.3333333333321</v>
      </c>
      <c r="N618" s="23">
        <f t="shared" si="189"/>
        <v>3128.3333333333321</v>
      </c>
      <c r="O618" s="23">
        <f t="shared" si="189"/>
        <v>3128.3333333333358</v>
      </c>
      <c r="P618" s="23">
        <f t="shared" si="189"/>
        <v>3128.3333333333285</v>
      </c>
      <c r="Q618" s="23">
        <f t="shared" si="189"/>
        <v>3128.3333333333321</v>
      </c>
      <c r="R618" s="23">
        <f t="shared" si="189"/>
        <v>3128.3333333333394</v>
      </c>
      <c r="S618" s="23">
        <f t="shared" si="189"/>
        <v>3128.3333333333321</v>
      </c>
      <c r="T618" s="23">
        <f t="shared" si="189"/>
        <v>3128.3333333333248</v>
      </c>
      <c r="U618" s="23">
        <f t="shared" si="189"/>
        <v>3128.3333333333394</v>
      </c>
      <c r="V618" s="23">
        <f t="shared" si="189"/>
        <v>3128.3333333333248</v>
      </c>
      <c r="W618" s="23">
        <f t="shared" si="189"/>
        <v>3128.3333333333248</v>
      </c>
      <c r="X618" s="23">
        <f t="shared" si="189"/>
        <v>3128.3333333333535</v>
      </c>
      <c r="Y618" s="23">
        <f t="shared" si="189"/>
        <v>3128.3333333333248</v>
      </c>
      <c r="Z618" s="23">
        <f t="shared" si="189"/>
        <v>3128.3333333333394</v>
      </c>
      <c r="AA618" s="23">
        <f t="shared" si="189"/>
        <v>3128.3333333333248</v>
      </c>
      <c r="AB618" s="23">
        <f t="shared" si="189"/>
        <v>3128.3333333333248</v>
      </c>
      <c r="AC618" s="23">
        <f t="shared" si="189"/>
        <v>3128.3333333333248</v>
      </c>
      <c r="AD618" s="23">
        <f t="shared" si="189"/>
        <v>3128.3333333333248</v>
      </c>
      <c r="AE618" s="23">
        <f t="shared" si="189"/>
        <v>3128.3333333333248</v>
      </c>
      <c r="AF618" s="23">
        <f t="shared" si="189"/>
        <v>3128.3333333333248</v>
      </c>
    </row>
    <row r="619" spans="3:32" s="3" customFormat="1" ht="18" customHeight="1" x14ac:dyDescent="0.2">
      <c r="C619" s="15" t="s">
        <v>85</v>
      </c>
      <c r="D619" s="8"/>
      <c r="E619" s="8"/>
      <c r="F619" s="8"/>
      <c r="G619" s="49"/>
      <c r="H619" s="49"/>
      <c r="I619" s="49"/>
      <c r="J619" s="49"/>
      <c r="K619" s="49"/>
      <c r="L619" s="105"/>
      <c r="M619" s="105"/>
      <c r="N619" s="105"/>
      <c r="O619" s="105"/>
      <c r="P619" s="105"/>
      <c r="Q619" s="105"/>
      <c r="R619" s="105"/>
      <c r="S619" s="105"/>
      <c r="T619" s="105"/>
      <c r="U619" s="105"/>
      <c r="V619" s="105"/>
      <c r="W619" s="105"/>
      <c r="X619" s="105"/>
      <c r="Y619" s="105"/>
      <c r="Z619" s="105"/>
      <c r="AA619" s="105"/>
      <c r="AB619" s="105"/>
      <c r="AC619" s="105"/>
      <c r="AD619" s="105"/>
      <c r="AE619" s="105"/>
      <c r="AF619" s="105"/>
    </row>
    <row r="620" spans="3:32" s="3" customFormat="1" ht="18" customHeight="1" x14ac:dyDescent="0.2">
      <c r="C620" s="82" t="s">
        <v>165</v>
      </c>
      <c r="D620" s="8" t="s">
        <v>120</v>
      </c>
      <c r="E620" s="8" t="s">
        <v>87</v>
      </c>
      <c r="F620" s="8"/>
      <c r="G620" s="20"/>
      <c r="H620" s="20"/>
      <c r="I620" s="20"/>
      <c r="J620" s="23"/>
      <c r="K620" s="23"/>
      <c r="L620" s="23"/>
      <c r="M620" s="23">
        <f t="shared" ref="M620:AF620" si="190">M611+M614+M617</f>
        <v>3441.333333333333</v>
      </c>
      <c r="N620" s="23">
        <f t="shared" si="190"/>
        <v>3441.333333333333</v>
      </c>
      <c r="O620" s="23">
        <f t="shared" si="190"/>
        <v>3441.3333333333339</v>
      </c>
      <c r="P620" s="23">
        <f t="shared" si="190"/>
        <v>3441.3333333333312</v>
      </c>
      <c r="Q620" s="23">
        <f t="shared" si="190"/>
        <v>3441.333333333333</v>
      </c>
      <c r="R620" s="23">
        <f t="shared" si="190"/>
        <v>3441.3333333333358</v>
      </c>
      <c r="S620" s="23">
        <f t="shared" si="190"/>
        <v>3441.333333333333</v>
      </c>
      <c r="T620" s="23">
        <f t="shared" si="190"/>
        <v>3441.3333333333303</v>
      </c>
      <c r="U620" s="23">
        <f t="shared" si="190"/>
        <v>3441.3333333333358</v>
      </c>
      <c r="V620" s="23">
        <f t="shared" si="190"/>
        <v>3441.3333333333303</v>
      </c>
      <c r="W620" s="23">
        <f t="shared" si="190"/>
        <v>3441.3333333333303</v>
      </c>
      <c r="X620" s="23">
        <f t="shared" si="190"/>
        <v>3441.3333333333412</v>
      </c>
      <c r="Y620" s="23">
        <f t="shared" si="190"/>
        <v>3441.3333333333303</v>
      </c>
      <c r="Z620" s="23">
        <f t="shared" si="190"/>
        <v>3441.3333333333358</v>
      </c>
      <c r="AA620" s="23">
        <f t="shared" si="190"/>
        <v>3441.3333333333303</v>
      </c>
      <c r="AB620" s="23">
        <f t="shared" si="190"/>
        <v>3441.3333333333303</v>
      </c>
      <c r="AC620" s="23">
        <f t="shared" si="190"/>
        <v>3441.3333333333303</v>
      </c>
      <c r="AD620" s="23">
        <f t="shared" si="190"/>
        <v>3441.3333333333303</v>
      </c>
      <c r="AE620" s="23">
        <f t="shared" si="190"/>
        <v>3441.3333333333303</v>
      </c>
      <c r="AF620" s="23">
        <f t="shared" si="190"/>
        <v>3441.3333333333303</v>
      </c>
    </row>
    <row r="621" spans="3:32" s="3" customFormat="1" ht="18" customHeight="1" x14ac:dyDescent="0.2">
      <c r="C621" s="172" t="s">
        <v>8</v>
      </c>
      <c r="D621" s="62" t="s">
        <v>121</v>
      </c>
      <c r="E621" s="60" t="s">
        <v>8</v>
      </c>
      <c r="F621" s="60"/>
      <c r="G621" s="81"/>
      <c r="H621" s="81"/>
      <c r="I621" s="81"/>
      <c r="J621" s="44"/>
      <c r="K621" s="44"/>
      <c r="L621" s="44"/>
      <c r="M621" s="44">
        <f t="shared" ref="M621:AF621" si="191">M612+M615+M618</f>
        <v>8603.3333333333321</v>
      </c>
      <c r="N621" s="44">
        <f t="shared" si="191"/>
        <v>8603.3333333333321</v>
      </c>
      <c r="O621" s="44">
        <f t="shared" si="191"/>
        <v>8603.3333333333358</v>
      </c>
      <c r="P621" s="44">
        <f t="shared" si="191"/>
        <v>8603.3333333333285</v>
      </c>
      <c r="Q621" s="44">
        <f t="shared" si="191"/>
        <v>8603.3333333333321</v>
      </c>
      <c r="R621" s="44">
        <f t="shared" si="191"/>
        <v>8603.3333333333394</v>
      </c>
      <c r="S621" s="44">
        <f t="shared" si="191"/>
        <v>8603.3333333333321</v>
      </c>
      <c r="T621" s="44">
        <f t="shared" si="191"/>
        <v>8603.3333333333248</v>
      </c>
      <c r="U621" s="44">
        <f t="shared" si="191"/>
        <v>8603.3333333333394</v>
      </c>
      <c r="V621" s="44">
        <f t="shared" si="191"/>
        <v>8603.3333333333248</v>
      </c>
      <c r="W621" s="44">
        <f t="shared" si="191"/>
        <v>8603.3333333333248</v>
      </c>
      <c r="X621" s="44">
        <f t="shared" si="191"/>
        <v>8603.3333333333539</v>
      </c>
      <c r="Y621" s="44">
        <f t="shared" si="191"/>
        <v>8603.3333333333248</v>
      </c>
      <c r="Z621" s="44">
        <f t="shared" si="191"/>
        <v>8603.3333333333394</v>
      </c>
      <c r="AA621" s="44">
        <f t="shared" si="191"/>
        <v>8603.3333333333248</v>
      </c>
      <c r="AB621" s="44">
        <f t="shared" si="191"/>
        <v>8603.3333333333248</v>
      </c>
      <c r="AC621" s="44">
        <f t="shared" si="191"/>
        <v>8603.3333333333248</v>
      </c>
      <c r="AD621" s="44">
        <f t="shared" si="191"/>
        <v>8603.3333333333248</v>
      </c>
      <c r="AE621" s="44">
        <f t="shared" si="191"/>
        <v>8603.3333333333248</v>
      </c>
      <c r="AF621" s="44">
        <f t="shared" si="191"/>
        <v>8603.3333333333248</v>
      </c>
    </row>
    <row r="622" spans="3:32" s="3" customFormat="1" ht="18" customHeight="1" x14ac:dyDescent="0.2">
      <c r="C622" s="15" t="s">
        <v>88</v>
      </c>
      <c r="D622" s="8"/>
      <c r="E622" s="8"/>
      <c r="F622" s="8"/>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c r="AE622" s="49"/>
      <c r="AF622" s="49"/>
    </row>
    <row r="623" spans="3:32" s="3" customFormat="1" ht="18" customHeight="1" x14ac:dyDescent="0.2">
      <c r="C623" s="82" t="s">
        <v>108</v>
      </c>
      <c r="D623" s="8" t="s">
        <v>109</v>
      </c>
      <c r="E623" s="8" t="s">
        <v>87</v>
      </c>
      <c r="F623" s="8"/>
      <c r="G623" s="20"/>
      <c r="H623" s="20"/>
      <c r="I623" s="20"/>
      <c r="J623" s="20"/>
      <c r="K623" s="23"/>
      <c r="L623" s="23"/>
      <c r="M623" s="23">
        <f>SUM($L620:M620)</f>
        <v>3441.333333333333</v>
      </c>
      <c r="N623" s="23">
        <f>SUM($L620:N620)</f>
        <v>6882.6666666666661</v>
      </c>
      <c r="O623" s="23">
        <f>SUM($L620:O620)</f>
        <v>10324</v>
      </c>
      <c r="P623" s="23">
        <f>SUM($L620:P620)</f>
        <v>13765.333333333332</v>
      </c>
      <c r="Q623" s="93">
        <f>SUM($L620:Q620)</f>
        <v>17206.666666666664</v>
      </c>
      <c r="R623" s="23">
        <f>SUM($L620:R620)</f>
        <v>20648</v>
      </c>
      <c r="S623" s="23">
        <f>SUM($L620:S620)</f>
        <v>24089.333333333332</v>
      </c>
      <c r="T623" s="23">
        <f>SUM($L620:T620)</f>
        <v>27530.666666666664</v>
      </c>
      <c r="U623" s="23">
        <f>SUM($L620:U620)</f>
        <v>30972</v>
      </c>
      <c r="V623" s="93">
        <f>SUM($L620:V620)</f>
        <v>34413.333333333328</v>
      </c>
      <c r="W623" s="23">
        <f>SUM($L620:W620)</f>
        <v>37854.666666666657</v>
      </c>
      <c r="X623" s="23">
        <f>SUM($L620:X620)</f>
        <v>41296</v>
      </c>
      <c r="Y623" s="23">
        <f>SUM($L620:Y620)</f>
        <v>44737.333333333328</v>
      </c>
      <c r="Z623" s="23">
        <f>SUM($L620:Z620)</f>
        <v>48178.666666666664</v>
      </c>
      <c r="AA623" s="93">
        <f>SUM($L620:AA620)</f>
        <v>51619.999999999993</v>
      </c>
      <c r="AB623" s="23">
        <f>SUM($L620:AB620)</f>
        <v>55061.333333333321</v>
      </c>
      <c r="AC623" s="23">
        <f>SUM($L620:AC620)</f>
        <v>58502.66666666665</v>
      </c>
      <c r="AD623" s="23">
        <f>SUM($L620:AD620)</f>
        <v>61943.999999999978</v>
      </c>
      <c r="AE623" s="23">
        <f>SUM($L620:AE620)</f>
        <v>65385.333333333307</v>
      </c>
      <c r="AF623" s="93">
        <f>SUM($L620:AF620)</f>
        <v>68826.666666666642</v>
      </c>
    </row>
    <row r="624" spans="3:32" s="3" customFormat="1" ht="18.75" customHeight="1" x14ac:dyDescent="0.2">
      <c r="C624" s="83" t="s">
        <v>110</v>
      </c>
      <c r="D624" s="62" t="s">
        <v>109</v>
      </c>
      <c r="E624" s="60" t="s">
        <v>8</v>
      </c>
      <c r="F624" s="60"/>
      <c r="G624" s="81"/>
      <c r="H624" s="81"/>
      <c r="I624" s="81"/>
      <c r="J624" s="81"/>
      <c r="K624" s="44"/>
      <c r="L624" s="44"/>
      <c r="M624" s="44">
        <f>SUM($L621:M621)</f>
        <v>8603.3333333333321</v>
      </c>
      <c r="N624" s="44">
        <f>SUM($L621:N621)</f>
        <v>17206.666666666664</v>
      </c>
      <c r="O624" s="44">
        <f>SUM($L621:O621)</f>
        <v>25810</v>
      </c>
      <c r="P624" s="44">
        <f>SUM($L621:P621)</f>
        <v>34413.333333333328</v>
      </c>
      <c r="Q624" s="94">
        <f>SUM($L621:Q621)</f>
        <v>43016.666666666657</v>
      </c>
      <c r="R624" s="44">
        <f>SUM($L621:R621)</f>
        <v>51620</v>
      </c>
      <c r="S624" s="44">
        <f>SUM($L621:S621)</f>
        <v>60223.333333333328</v>
      </c>
      <c r="T624" s="44">
        <f>SUM($L621:T621)</f>
        <v>68826.666666666657</v>
      </c>
      <c r="U624" s="44">
        <f>SUM($L621:U621)</f>
        <v>77430</v>
      </c>
      <c r="V624" s="94">
        <f>SUM($L621:V621)</f>
        <v>86033.333333333328</v>
      </c>
      <c r="W624" s="44">
        <f>SUM($L621:W621)</f>
        <v>94636.666666666657</v>
      </c>
      <c r="X624" s="44">
        <f>SUM($L621:X621)</f>
        <v>103240.00000000001</v>
      </c>
      <c r="Y624" s="44">
        <f>SUM($L621:Y621)</f>
        <v>111843.33333333334</v>
      </c>
      <c r="Z624" s="44">
        <f>SUM($L621:Z621)</f>
        <v>120446.66666666669</v>
      </c>
      <c r="AA624" s="94">
        <f>SUM($L621:AA621)</f>
        <v>129050.00000000001</v>
      </c>
      <c r="AB624" s="44">
        <f>SUM($L621:AB621)</f>
        <v>137653.33333333334</v>
      </c>
      <c r="AC624" s="44">
        <f>SUM($L621:AC621)</f>
        <v>146256.66666666666</v>
      </c>
      <c r="AD624" s="44">
        <f>SUM($L621:AD621)</f>
        <v>154859.99999999997</v>
      </c>
      <c r="AE624" s="44">
        <f>SUM($L621:AE621)</f>
        <v>163463.33333333328</v>
      </c>
      <c r="AF624" s="94">
        <f>SUM($L621:AF621)</f>
        <v>172066.6666666666</v>
      </c>
    </row>
    <row r="625" spans="3:32" s="3" customFormat="1" ht="18.75" customHeight="1" x14ac:dyDescent="0.2">
      <c r="C625" s="115" t="s">
        <v>131</v>
      </c>
      <c r="D625" s="59"/>
      <c r="E625" s="107"/>
      <c r="F625" s="107"/>
      <c r="G625" s="111"/>
      <c r="H625" s="111"/>
      <c r="I625" s="111"/>
      <c r="J625" s="111"/>
      <c r="K625" s="112"/>
      <c r="L625" s="112"/>
      <c r="M625" s="112"/>
      <c r="N625" s="112"/>
      <c r="O625" s="112"/>
      <c r="P625" s="112"/>
      <c r="Q625" s="113"/>
      <c r="R625" s="112"/>
      <c r="S625" s="112"/>
      <c r="T625" s="112"/>
      <c r="U625" s="112"/>
      <c r="V625" s="113"/>
      <c r="W625" s="112"/>
      <c r="X625" s="112"/>
      <c r="Y625" s="112"/>
      <c r="Z625" s="112"/>
      <c r="AA625" s="112"/>
      <c r="AB625" s="112"/>
      <c r="AC625" s="112"/>
      <c r="AD625" s="112"/>
      <c r="AE625" s="112"/>
      <c r="AF625" s="112"/>
    </row>
    <row r="626" spans="3:32" s="3" customFormat="1" ht="18.75" customHeight="1" x14ac:dyDescent="0.2">
      <c r="C626" s="114" t="s">
        <v>130</v>
      </c>
      <c r="D626" s="8"/>
      <c r="E626" s="18"/>
      <c r="F626" s="18"/>
      <c r="G626" s="20"/>
      <c r="H626" s="20"/>
      <c r="I626" s="20"/>
      <c r="J626" s="20"/>
      <c r="K626" s="23"/>
      <c r="L626" s="23"/>
      <c r="M626" s="23">
        <f t="shared" ref="M626" si="192">MIN(M619:M621)</f>
        <v>3441.333333333333</v>
      </c>
      <c r="N626" s="23">
        <f>MIN(N619:N621)</f>
        <v>3441.333333333333</v>
      </c>
      <c r="O626" s="23">
        <f>MIN(O619:O621)</f>
        <v>3441.3333333333339</v>
      </c>
      <c r="P626" s="23">
        <f>MIN(P619:P621)</f>
        <v>3441.3333333333312</v>
      </c>
      <c r="Q626" s="93">
        <f t="shared" ref="Q626:AF626" si="193">MIN(Q619:Q621)</f>
        <v>3441.333333333333</v>
      </c>
      <c r="R626" s="23">
        <f t="shared" si="193"/>
        <v>3441.3333333333358</v>
      </c>
      <c r="S626" s="23">
        <f t="shared" si="193"/>
        <v>3441.333333333333</v>
      </c>
      <c r="T626" s="23">
        <f t="shared" si="193"/>
        <v>3441.3333333333303</v>
      </c>
      <c r="U626" s="23">
        <f t="shared" si="193"/>
        <v>3441.3333333333358</v>
      </c>
      <c r="V626" s="93">
        <f t="shared" si="193"/>
        <v>3441.3333333333303</v>
      </c>
      <c r="W626" s="23">
        <f t="shared" si="193"/>
        <v>3441.3333333333303</v>
      </c>
      <c r="X626" s="23">
        <f t="shared" si="193"/>
        <v>3441.3333333333412</v>
      </c>
      <c r="Y626" s="23">
        <f t="shared" si="193"/>
        <v>3441.3333333333303</v>
      </c>
      <c r="Z626" s="23">
        <f t="shared" si="193"/>
        <v>3441.3333333333358</v>
      </c>
      <c r="AA626" s="93">
        <f t="shared" si="193"/>
        <v>3441.3333333333303</v>
      </c>
      <c r="AB626" s="23">
        <f t="shared" si="193"/>
        <v>3441.3333333333303</v>
      </c>
      <c r="AC626" s="23">
        <f t="shared" si="193"/>
        <v>3441.3333333333303</v>
      </c>
      <c r="AD626" s="23">
        <f t="shared" si="193"/>
        <v>3441.3333333333303</v>
      </c>
      <c r="AE626" s="23">
        <f t="shared" si="193"/>
        <v>3441.3333333333303</v>
      </c>
      <c r="AF626" s="93">
        <f t="shared" si="193"/>
        <v>3441.3333333333303</v>
      </c>
    </row>
    <row r="627" spans="3:32" s="3" customFormat="1" ht="18.75" customHeight="1" x14ac:dyDescent="0.2">
      <c r="C627" s="114" t="s">
        <v>123</v>
      </c>
      <c r="D627" s="8"/>
      <c r="E627" s="18"/>
      <c r="F627" s="18"/>
      <c r="G627" s="20"/>
      <c r="H627" s="20"/>
      <c r="I627" s="20"/>
      <c r="J627" s="20"/>
      <c r="K627" s="23"/>
      <c r="L627" s="23"/>
      <c r="M627" s="23">
        <f t="shared" ref="M627" si="194">MIN(M619:M621)</f>
        <v>3441.333333333333</v>
      </c>
      <c r="N627" s="23">
        <f>MIN(N619:N621)</f>
        <v>3441.333333333333</v>
      </c>
      <c r="O627" s="23">
        <f>MIN(O619:O621)</f>
        <v>3441.3333333333339</v>
      </c>
      <c r="P627" s="23">
        <f>MIN(P619:P621)</f>
        <v>3441.3333333333312</v>
      </c>
      <c r="Q627" s="93">
        <f t="shared" ref="Q627:AF627" si="195">MIN(Q619:Q621)</f>
        <v>3441.333333333333</v>
      </c>
      <c r="R627" s="23">
        <f t="shared" si="195"/>
        <v>3441.3333333333358</v>
      </c>
      <c r="S627" s="23">
        <f t="shared" si="195"/>
        <v>3441.333333333333</v>
      </c>
      <c r="T627" s="23">
        <f t="shared" si="195"/>
        <v>3441.3333333333303</v>
      </c>
      <c r="U627" s="23">
        <f t="shared" si="195"/>
        <v>3441.3333333333358</v>
      </c>
      <c r="V627" s="93">
        <f t="shared" si="195"/>
        <v>3441.3333333333303</v>
      </c>
      <c r="W627" s="23">
        <f t="shared" si="195"/>
        <v>3441.3333333333303</v>
      </c>
      <c r="X627" s="23">
        <f t="shared" si="195"/>
        <v>3441.3333333333412</v>
      </c>
      <c r="Y627" s="23">
        <f t="shared" si="195"/>
        <v>3441.3333333333303</v>
      </c>
      <c r="Z627" s="23">
        <f t="shared" si="195"/>
        <v>3441.3333333333358</v>
      </c>
      <c r="AA627" s="93">
        <f t="shared" si="195"/>
        <v>3441.3333333333303</v>
      </c>
      <c r="AB627" s="23">
        <f t="shared" si="195"/>
        <v>3441.3333333333303</v>
      </c>
      <c r="AC627" s="23">
        <f t="shared" si="195"/>
        <v>3441.3333333333303</v>
      </c>
      <c r="AD627" s="23">
        <f t="shared" si="195"/>
        <v>3441.3333333333303</v>
      </c>
      <c r="AE627" s="23">
        <f t="shared" si="195"/>
        <v>3441.3333333333303</v>
      </c>
      <c r="AF627" s="93">
        <f t="shared" si="195"/>
        <v>3441.3333333333303</v>
      </c>
    </row>
    <row r="628" spans="3:32" s="3" customFormat="1" ht="18.75" customHeight="1" x14ac:dyDescent="0.2">
      <c r="C628" s="114" t="s">
        <v>124</v>
      </c>
      <c r="D628" s="8"/>
      <c r="E628" s="18"/>
      <c r="F628" s="18"/>
      <c r="G628" s="20"/>
      <c r="H628" s="20"/>
      <c r="I628" s="20"/>
      <c r="J628" s="20"/>
      <c r="K628" s="23"/>
      <c r="L628" s="23"/>
      <c r="M628" s="23">
        <v>0</v>
      </c>
      <c r="N628" s="23">
        <v>0</v>
      </c>
      <c r="O628" s="23">
        <v>0</v>
      </c>
      <c r="P628" s="23">
        <v>0</v>
      </c>
      <c r="Q628" s="93">
        <v>0</v>
      </c>
      <c r="R628" s="23">
        <v>0</v>
      </c>
      <c r="S628" s="23">
        <v>0</v>
      </c>
      <c r="T628" s="23">
        <v>0</v>
      </c>
      <c r="U628" s="23">
        <v>0</v>
      </c>
      <c r="V628" s="93">
        <v>0</v>
      </c>
      <c r="W628" s="23">
        <v>0</v>
      </c>
      <c r="X628" s="23">
        <v>0</v>
      </c>
      <c r="Y628" s="23">
        <v>0</v>
      </c>
      <c r="Z628" s="23">
        <v>0</v>
      </c>
      <c r="AA628" s="93">
        <v>0</v>
      </c>
      <c r="AB628" s="23">
        <v>0</v>
      </c>
      <c r="AC628" s="23">
        <v>0</v>
      </c>
      <c r="AD628" s="23">
        <v>0</v>
      </c>
      <c r="AE628" s="23">
        <v>0</v>
      </c>
      <c r="AF628" s="93">
        <v>0</v>
      </c>
    </row>
    <row r="629" spans="3:32" s="3" customFormat="1" ht="18.75" customHeight="1" x14ac:dyDescent="0.2">
      <c r="C629" s="114" t="s">
        <v>125</v>
      </c>
      <c r="D629" s="8"/>
      <c r="E629" s="18"/>
      <c r="F629" s="18"/>
      <c r="G629" s="20"/>
      <c r="H629" s="20"/>
      <c r="I629" s="20"/>
      <c r="J629" s="20"/>
      <c r="K629" s="23"/>
      <c r="L629" s="23"/>
      <c r="M629" s="23">
        <f t="shared" ref="M629:AF629" si="196">M621-M620</f>
        <v>5161.9999999999991</v>
      </c>
      <c r="N629" s="23">
        <f t="shared" si="196"/>
        <v>5161.9999999999991</v>
      </c>
      <c r="O629" s="23">
        <f t="shared" si="196"/>
        <v>5162.0000000000018</v>
      </c>
      <c r="P629" s="23">
        <f t="shared" si="196"/>
        <v>5161.9999999999973</v>
      </c>
      <c r="Q629" s="93">
        <f t="shared" si="196"/>
        <v>5161.9999999999991</v>
      </c>
      <c r="R629" s="23">
        <f t="shared" si="196"/>
        <v>5162.0000000000036</v>
      </c>
      <c r="S629" s="23">
        <f t="shared" si="196"/>
        <v>5161.9999999999991</v>
      </c>
      <c r="T629" s="23">
        <f t="shared" si="196"/>
        <v>5161.9999999999945</v>
      </c>
      <c r="U629" s="23">
        <f t="shared" si="196"/>
        <v>5162.0000000000036</v>
      </c>
      <c r="V629" s="93">
        <f t="shared" si="196"/>
        <v>5161.9999999999945</v>
      </c>
      <c r="W629" s="23">
        <f t="shared" si="196"/>
        <v>5161.9999999999945</v>
      </c>
      <c r="X629" s="23">
        <f t="shared" si="196"/>
        <v>5162.0000000000127</v>
      </c>
      <c r="Y629" s="23">
        <f t="shared" si="196"/>
        <v>5161.9999999999945</v>
      </c>
      <c r="Z629" s="23">
        <f t="shared" si="196"/>
        <v>5162.0000000000036</v>
      </c>
      <c r="AA629" s="93">
        <f t="shared" si="196"/>
        <v>5161.9999999999945</v>
      </c>
      <c r="AB629" s="23">
        <f t="shared" si="196"/>
        <v>5161.9999999999945</v>
      </c>
      <c r="AC629" s="23">
        <f t="shared" si="196"/>
        <v>5161.9999999999945</v>
      </c>
      <c r="AD629" s="23">
        <f t="shared" si="196"/>
        <v>5161.9999999999945</v>
      </c>
      <c r="AE629" s="23">
        <f t="shared" si="196"/>
        <v>5161.9999999999945</v>
      </c>
      <c r="AF629" s="93">
        <f t="shared" si="196"/>
        <v>5161.9999999999945</v>
      </c>
    </row>
    <row r="630" spans="3:32" s="3" customFormat="1" ht="18.75" customHeight="1" x14ac:dyDescent="0.2">
      <c r="C630" s="116" t="s">
        <v>126</v>
      </c>
      <c r="D630" s="62"/>
      <c r="E630" s="60"/>
      <c r="F630" s="60"/>
      <c r="G630" s="81"/>
      <c r="H630" s="81"/>
      <c r="I630" s="81"/>
      <c r="J630" s="81"/>
      <c r="K630" s="44"/>
      <c r="L630" s="44"/>
      <c r="M630" s="44">
        <f t="shared" ref="M630" si="197">MAX(M619:M621)</f>
        <v>8603.3333333333321</v>
      </c>
      <c r="N630" s="44">
        <f>MAX(N619:N621)</f>
        <v>8603.3333333333321</v>
      </c>
      <c r="O630" s="44">
        <f t="shared" ref="O630:AF630" si="198">MAX(O619:O621)</f>
        <v>8603.3333333333358</v>
      </c>
      <c r="P630" s="44">
        <f t="shared" si="198"/>
        <v>8603.3333333333285</v>
      </c>
      <c r="Q630" s="94">
        <f t="shared" si="198"/>
        <v>8603.3333333333321</v>
      </c>
      <c r="R630" s="44">
        <f t="shared" si="198"/>
        <v>8603.3333333333394</v>
      </c>
      <c r="S630" s="44">
        <f t="shared" si="198"/>
        <v>8603.3333333333321</v>
      </c>
      <c r="T630" s="44">
        <f t="shared" si="198"/>
        <v>8603.3333333333248</v>
      </c>
      <c r="U630" s="44">
        <f t="shared" si="198"/>
        <v>8603.3333333333394</v>
      </c>
      <c r="V630" s="94">
        <f t="shared" si="198"/>
        <v>8603.3333333333248</v>
      </c>
      <c r="W630" s="44">
        <f t="shared" si="198"/>
        <v>8603.3333333333248</v>
      </c>
      <c r="X630" s="44">
        <f t="shared" si="198"/>
        <v>8603.3333333333539</v>
      </c>
      <c r="Y630" s="44">
        <f t="shared" si="198"/>
        <v>8603.3333333333248</v>
      </c>
      <c r="Z630" s="44">
        <f t="shared" si="198"/>
        <v>8603.3333333333394</v>
      </c>
      <c r="AA630" s="94">
        <f t="shared" si="198"/>
        <v>8603.3333333333248</v>
      </c>
      <c r="AB630" s="44">
        <f t="shared" si="198"/>
        <v>8603.3333333333248</v>
      </c>
      <c r="AC630" s="44">
        <f t="shared" si="198"/>
        <v>8603.3333333333248</v>
      </c>
      <c r="AD630" s="44">
        <f t="shared" si="198"/>
        <v>8603.3333333333248</v>
      </c>
      <c r="AE630" s="44">
        <f t="shared" si="198"/>
        <v>8603.3333333333248</v>
      </c>
      <c r="AF630" s="94">
        <f t="shared" si="198"/>
        <v>8603.3333333333248</v>
      </c>
    </row>
    <row r="631" spans="3:32" s="3" customFormat="1" x14ac:dyDescent="0.2">
      <c r="C631" s="17"/>
      <c r="D631" s="17"/>
      <c r="S631" s="39"/>
    </row>
    <row r="632" spans="3:32" s="3" customFormat="1" x14ac:dyDescent="0.2">
      <c r="C632" s="17"/>
      <c r="D632" s="17"/>
      <c r="S632" s="39"/>
    </row>
    <row r="633" spans="3:32" s="3" customFormat="1" x14ac:dyDescent="0.2">
      <c r="C633" s="17"/>
      <c r="D633" s="17"/>
      <c r="S633" s="39"/>
    </row>
    <row r="634" spans="3:32" s="3" customFormat="1" x14ac:dyDescent="0.2">
      <c r="C634" s="17"/>
      <c r="D634" s="17"/>
      <c r="S634" s="39"/>
    </row>
    <row r="635" spans="3:32" s="3" customFormat="1" x14ac:dyDescent="0.2">
      <c r="C635" s="17"/>
      <c r="D635" s="17"/>
      <c r="S635" s="39"/>
    </row>
    <row r="636" spans="3:32" x14ac:dyDescent="0.2">
      <c r="C636" s="245"/>
      <c r="D636" s="245"/>
      <c r="E636" s="245"/>
      <c r="F636" s="245"/>
      <c r="G636" s="245"/>
      <c r="H636" s="245"/>
    </row>
    <row r="637" spans="3:32" x14ac:dyDescent="0.2">
      <c r="C637" s="245"/>
      <c r="D637" s="245"/>
      <c r="E637" s="245"/>
      <c r="F637" s="245"/>
      <c r="G637" s="245"/>
      <c r="H637" s="245"/>
    </row>
    <row r="638" spans="3:32" x14ac:dyDescent="0.2">
      <c r="C638" s="245"/>
      <c r="D638" s="245"/>
      <c r="E638" s="245"/>
      <c r="F638" s="245"/>
      <c r="G638" s="245"/>
      <c r="H638" s="245"/>
    </row>
    <row r="639" spans="3:32" x14ac:dyDescent="0.2">
      <c r="C639" s="245"/>
      <c r="D639" s="245"/>
      <c r="E639" s="245"/>
      <c r="F639" s="245"/>
      <c r="G639" s="245"/>
      <c r="H639" s="245"/>
    </row>
    <row r="640" spans="3:32" x14ac:dyDescent="0.2">
      <c r="C640" s="245"/>
      <c r="D640" s="245"/>
      <c r="E640" s="245"/>
      <c r="F640" s="245"/>
      <c r="G640" s="245"/>
      <c r="H640" s="245"/>
    </row>
    <row r="641" spans="3:8" x14ac:dyDescent="0.2">
      <c r="C641" s="245"/>
      <c r="D641" s="245"/>
      <c r="E641" s="245"/>
      <c r="F641" s="245"/>
      <c r="G641" s="245"/>
      <c r="H641" s="245"/>
    </row>
    <row r="642" spans="3:8" x14ac:dyDescent="0.2">
      <c r="C642" s="245"/>
      <c r="D642" s="245"/>
      <c r="E642" s="245"/>
      <c r="F642" s="245"/>
      <c r="G642" s="245"/>
      <c r="H642" s="245"/>
    </row>
    <row r="643" spans="3:8" x14ac:dyDescent="0.2">
      <c r="C643" s="245"/>
      <c r="D643" s="245"/>
      <c r="E643" s="245"/>
      <c r="F643" s="245"/>
      <c r="G643" s="245"/>
      <c r="H643" s="245"/>
    </row>
    <row r="644" spans="3:8" x14ac:dyDescent="0.2">
      <c r="C644" s="245"/>
      <c r="D644" s="245"/>
      <c r="E644" s="245"/>
      <c r="F644" s="245"/>
      <c r="G644" s="245"/>
      <c r="H644" s="245"/>
    </row>
    <row r="645" spans="3:8" x14ac:dyDescent="0.2">
      <c r="C645" s="245"/>
      <c r="D645" s="245"/>
      <c r="E645" s="245"/>
      <c r="F645" s="245"/>
      <c r="G645" s="245"/>
      <c r="H645" s="245"/>
    </row>
    <row r="646" spans="3:8" x14ac:dyDescent="0.2">
      <c r="C646" s="245"/>
      <c r="D646" s="245"/>
      <c r="E646" s="245"/>
      <c r="F646" s="245"/>
      <c r="G646" s="245"/>
      <c r="H646" s="245"/>
    </row>
    <row r="647" spans="3:8" x14ac:dyDescent="0.2">
      <c r="C647" s="245"/>
      <c r="D647" s="245"/>
      <c r="E647" s="245"/>
      <c r="F647" s="245"/>
      <c r="G647" s="245"/>
      <c r="H647" s="245"/>
    </row>
    <row r="648" spans="3:8" x14ac:dyDescent="0.2">
      <c r="C648" s="245"/>
      <c r="D648" s="245"/>
      <c r="E648" s="245"/>
      <c r="F648" s="245"/>
      <c r="G648" s="245"/>
      <c r="H648" s="245"/>
    </row>
    <row r="649" spans="3:8" x14ac:dyDescent="0.2">
      <c r="C649" s="245"/>
      <c r="D649" s="245"/>
      <c r="E649" s="245"/>
      <c r="F649" s="245"/>
      <c r="G649" s="245"/>
      <c r="H649" s="245"/>
    </row>
    <row r="650" spans="3:8" x14ac:dyDescent="0.2">
      <c r="C650" s="245"/>
      <c r="D650" s="245"/>
      <c r="E650" s="245"/>
      <c r="F650" s="245"/>
      <c r="G650" s="245"/>
      <c r="H650" s="245"/>
    </row>
    <row r="651" spans="3:8" x14ac:dyDescent="0.2">
      <c r="C651" s="245"/>
      <c r="D651" s="245"/>
      <c r="E651" s="245"/>
      <c r="F651" s="245"/>
      <c r="G651" s="245"/>
      <c r="H651" s="245"/>
    </row>
    <row r="652" spans="3:8" x14ac:dyDescent="0.2">
      <c r="C652" s="245"/>
      <c r="D652" s="245"/>
      <c r="E652" s="245"/>
      <c r="F652" s="245"/>
      <c r="G652" s="245"/>
      <c r="H652" s="245"/>
    </row>
    <row r="653" spans="3:8" x14ac:dyDescent="0.2">
      <c r="C653" s="245"/>
      <c r="D653" s="245"/>
      <c r="E653" s="245"/>
      <c r="F653" s="245"/>
      <c r="G653" s="245"/>
      <c r="H653" s="245"/>
    </row>
  </sheetData>
  <mergeCells count="26">
    <mergeCell ref="D481:E481"/>
    <mergeCell ref="Z367:AF367"/>
    <mergeCell ref="L4:O4"/>
    <mergeCell ref="P4:T4"/>
    <mergeCell ref="U4:Y4"/>
    <mergeCell ref="L367:O367"/>
    <mergeCell ref="P367:T367"/>
    <mergeCell ref="U367:Y367"/>
    <mergeCell ref="C646:H646"/>
    <mergeCell ref="C647:H647"/>
    <mergeCell ref="C653:H653"/>
    <mergeCell ref="C648:H648"/>
    <mergeCell ref="C649:H649"/>
    <mergeCell ref="C650:H650"/>
    <mergeCell ref="C651:H651"/>
    <mergeCell ref="C652:H652"/>
    <mergeCell ref="C641:H641"/>
    <mergeCell ref="C642:H642"/>
    <mergeCell ref="C643:H643"/>
    <mergeCell ref="C644:H644"/>
    <mergeCell ref="C645:H645"/>
    <mergeCell ref="C636:H636"/>
    <mergeCell ref="C637:H637"/>
    <mergeCell ref="C638:H638"/>
    <mergeCell ref="C639:H639"/>
    <mergeCell ref="C640:H640"/>
  </mergeCells>
  <hyperlinks>
    <hyperlink ref="B307"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H520"/>
  <sheetViews>
    <sheetView showGridLines="0" zoomScale="80" zoomScaleNormal="80" workbookViewId="0">
      <selection activeCell="G22" sqref="G22:G23"/>
    </sheetView>
  </sheetViews>
  <sheetFormatPr baseColWidth="10" defaultColWidth="11" defaultRowHeight="14.25" x14ac:dyDescent="0.2"/>
  <cols>
    <col min="1" max="2" width="11" style="3"/>
    <col min="3" max="6" width="15.625" style="3" customWidth="1"/>
    <col min="7" max="32" width="10.625" style="3" customWidth="1"/>
    <col min="33" max="16384" width="11" style="3"/>
  </cols>
  <sheetData>
    <row r="1" spans="1:34" ht="20.25" x14ac:dyDescent="0.3">
      <c r="A1" s="4" t="s">
        <v>0</v>
      </c>
      <c r="B1" s="4" t="s">
        <v>36</v>
      </c>
      <c r="C1" s="5" t="s">
        <v>15</v>
      </c>
      <c r="D1" s="5"/>
      <c r="G1" s="92">
        <v>2010</v>
      </c>
      <c r="H1" s="6">
        <v>2011</v>
      </c>
      <c r="I1" s="6">
        <v>2012</v>
      </c>
      <c r="J1" s="6">
        <v>2013</v>
      </c>
      <c r="K1" s="6">
        <v>2014</v>
      </c>
      <c r="L1" s="92">
        <v>2015</v>
      </c>
      <c r="M1" s="6">
        <v>2016</v>
      </c>
      <c r="N1" s="6">
        <v>2017</v>
      </c>
      <c r="O1" s="6">
        <v>2018</v>
      </c>
      <c r="P1" s="6">
        <v>2019</v>
      </c>
      <c r="Q1" s="92">
        <v>2020</v>
      </c>
      <c r="R1" s="6">
        <v>2021</v>
      </c>
      <c r="S1" s="6">
        <v>2022</v>
      </c>
      <c r="T1" s="6">
        <v>2023</v>
      </c>
      <c r="U1" s="6">
        <v>2024</v>
      </c>
      <c r="V1" s="92">
        <v>2025</v>
      </c>
      <c r="W1" s="6">
        <v>2026</v>
      </c>
      <c r="X1" s="6">
        <v>2027</v>
      </c>
      <c r="Y1" s="6">
        <v>2028</v>
      </c>
      <c r="Z1" s="6">
        <v>2029</v>
      </c>
      <c r="AA1" s="92">
        <v>2030</v>
      </c>
      <c r="AB1" s="6">
        <v>2031</v>
      </c>
      <c r="AC1" s="6">
        <v>2032</v>
      </c>
      <c r="AD1" s="6">
        <v>2033</v>
      </c>
      <c r="AE1" s="6">
        <v>2034</v>
      </c>
      <c r="AF1" s="92">
        <v>2035</v>
      </c>
      <c r="AG1" s="6">
        <v>2036</v>
      </c>
      <c r="AH1" s="6">
        <v>2037</v>
      </c>
    </row>
    <row r="3" spans="1:34" x14ac:dyDescent="0.2">
      <c r="C3" s="17" t="s">
        <v>76</v>
      </c>
    </row>
    <row r="4" spans="1:34" x14ac:dyDescent="0.2">
      <c r="C4" s="86" t="s">
        <v>77</v>
      </c>
      <c r="L4" s="248" t="s">
        <v>222</v>
      </c>
      <c r="M4" s="248"/>
      <c r="N4" s="248"/>
      <c r="O4" s="248"/>
      <c r="P4" s="248" t="s">
        <v>223</v>
      </c>
      <c r="Q4" s="248"/>
      <c r="R4" s="248"/>
      <c r="S4" s="248"/>
      <c r="T4" s="248"/>
      <c r="U4" s="248" t="s">
        <v>224</v>
      </c>
      <c r="V4" s="248"/>
      <c r="W4" s="248"/>
      <c r="X4" s="248"/>
      <c r="Y4" s="248"/>
    </row>
    <row r="6" spans="1:34" x14ac:dyDescent="0.2">
      <c r="C6" s="86" t="s">
        <v>221</v>
      </c>
    </row>
    <row r="8" spans="1:34" ht="20.25" x14ac:dyDescent="0.3">
      <c r="C8" s="5" t="s">
        <v>225</v>
      </c>
    </row>
    <row r="9" spans="1:34" x14ac:dyDescent="0.2">
      <c r="O9" s="38"/>
      <c r="Q9" s="39"/>
      <c r="R9" s="42"/>
    </row>
    <row r="11" spans="1:34" ht="15" x14ac:dyDescent="0.25">
      <c r="C11" s="25" t="s">
        <v>233</v>
      </c>
    </row>
    <row r="12" spans="1:34" ht="18" customHeight="1" x14ac:dyDescent="0.2">
      <c r="C12" s="12"/>
      <c r="D12" s="13"/>
      <c r="E12" s="13" t="s">
        <v>1</v>
      </c>
      <c r="F12" s="13" t="s">
        <v>2</v>
      </c>
      <c r="G12" s="11">
        <f>G$1</f>
        <v>2010</v>
      </c>
      <c r="H12" s="11">
        <f t="shared" ref="H12:AF12" si="0">H$1</f>
        <v>2011</v>
      </c>
      <c r="I12" s="11">
        <f t="shared" si="0"/>
        <v>2012</v>
      </c>
      <c r="J12" s="11">
        <f t="shared" si="0"/>
        <v>2013</v>
      </c>
      <c r="K12" s="11">
        <f t="shared" si="0"/>
        <v>2014</v>
      </c>
      <c r="L12" s="11">
        <f t="shared" si="0"/>
        <v>2015</v>
      </c>
      <c r="M12" s="11">
        <f t="shared" si="0"/>
        <v>2016</v>
      </c>
      <c r="N12" s="11">
        <f t="shared" si="0"/>
        <v>2017</v>
      </c>
      <c r="O12" s="11">
        <f t="shared" si="0"/>
        <v>2018</v>
      </c>
      <c r="P12" s="11">
        <f t="shared" si="0"/>
        <v>2019</v>
      </c>
      <c r="Q12" s="11">
        <f t="shared" si="0"/>
        <v>2020</v>
      </c>
      <c r="R12" s="11">
        <f t="shared" si="0"/>
        <v>2021</v>
      </c>
      <c r="S12" s="11">
        <f t="shared" si="0"/>
        <v>2022</v>
      </c>
      <c r="T12" s="11">
        <f t="shared" si="0"/>
        <v>2023</v>
      </c>
      <c r="U12" s="11">
        <f t="shared" si="0"/>
        <v>2024</v>
      </c>
      <c r="V12" s="11">
        <f t="shared" si="0"/>
        <v>2025</v>
      </c>
      <c r="W12" s="11">
        <f t="shared" si="0"/>
        <v>2026</v>
      </c>
      <c r="X12" s="11">
        <f t="shared" si="0"/>
        <v>2027</v>
      </c>
      <c r="Y12" s="11">
        <f t="shared" si="0"/>
        <v>2028</v>
      </c>
      <c r="Z12" s="11">
        <f t="shared" si="0"/>
        <v>2029</v>
      </c>
      <c r="AA12" s="11">
        <f t="shared" si="0"/>
        <v>2030</v>
      </c>
      <c r="AB12" s="11">
        <f t="shared" si="0"/>
        <v>2031</v>
      </c>
      <c r="AC12" s="11">
        <f t="shared" si="0"/>
        <v>2032</v>
      </c>
      <c r="AD12" s="11">
        <f t="shared" si="0"/>
        <v>2033</v>
      </c>
      <c r="AE12" s="11">
        <f t="shared" si="0"/>
        <v>2034</v>
      </c>
      <c r="AF12" s="11">
        <f t="shared" si="0"/>
        <v>2035</v>
      </c>
    </row>
    <row r="13" spans="1:34" ht="18" customHeight="1" x14ac:dyDescent="0.2">
      <c r="C13" s="15" t="s">
        <v>234</v>
      </c>
      <c r="D13" s="8"/>
      <c r="E13" s="8"/>
      <c r="F13" s="8"/>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row>
    <row r="14" spans="1:34" ht="18" customHeight="1" x14ac:dyDescent="0.2">
      <c r="C14" s="82" t="s">
        <v>230</v>
      </c>
      <c r="D14" s="8"/>
      <c r="E14" s="8" t="s">
        <v>232</v>
      </c>
      <c r="F14" s="8" t="s">
        <v>9</v>
      </c>
      <c r="G14" s="37">
        <v>0</v>
      </c>
      <c r="H14" s="23">
        <f t="shared" ref="H14:K15" si="1">$G14+($L14-$G14)*(H$1-$G$1)/($L$1-$G$1)</f>
        <v>40</v>
      </c>
      <c r="I14" s="23">
        <f t="shared" si="1"/>
        <v>80</v>
      </c>
      <c r="J14" s="23">
        <f t="shared" si="1"/>
        <v>120</v>
      </c>
      <c r="K14" s="23">
        <f t="shared" si="1"/>
        <v>160</v>
      </c>
      <c r="L14" s="37">
        <v>200</v>
      </c>
      <c r="M14" s="23">
        <f t="shared" ref="M14:P15" si="2">$L14+($Q14-$L14)*(M$1-$L$1)/($Q$1-$L$1)</f>
        <v>320</v>
      </c>
      <c r="N14" s="23">
        <f t="shared" si="2"/>
        <v>440</v>
      </c>
      <c r="O14" s="23">
        <f t="shared" si="2"/>
        <v>560</v>
      </c>
      <c r="P14" s="23">
        <f t="shared" si="2"/>
        <v>680</v>
      </c>
      <c r="Q14" s="37">
        <v>800</v>
      </c>
      <c r="R14" s="23">
        <f t="shared" ref="R14:U15" si="3">$V14+($Q14-$V14)*(R$1-$V$1)/($Q$1-$V$1)</f>
        <v>900</v>
      </c>
      <c r="S14" s="23">
        <f t="shared" si="3"/>
        <v>1000</v>
      </c>
      <c r="T14" s="23">
        <f t="shared" si="3"/>
        <v>1100</v>
      </c>
      <c r="U14" s="23">
        <f t="shared" si="3"/>
        <v>1200</v>
      </c>
      <c r="V14" s="37">
        <v>1300</v>
      </c>
      <c r="W14" s="23">
        <f t="shared" ref="W14:Z15" si="4">$AA14+($V14-$AA14)*(W$1-$AA$1)/($V$1-$AA$1)</f>
        <v>1420</v>
      </c>
      <c r="X14" s="23">
        <f t="shared" si="4"/>
        <v>1540</v>
      </c>
      <c r="Y14" s="23">
        <f t="shared" si="4"/>
        <v>1660</v>
      </c>
      <c r="Z14" s="23">
        <f t="shared" si="4"/>
        <v>1780</v>
      </c>
      <c r="AA14" s="37">
        <v>1900</v>
      </c>
      <c r="AB14" s="23">
        <f t="shared" ref="AB14:AE15" si="5">$AF14+($AA14-$AF14)*(AB$1-$AF$1)/($AA$1-$AF$1)</f>
        <v>1960</v>
      </c>
      <c r="AC14" s="23">
        <f t="shared" si="5"/>
        <v>2020</v>
      </c>
      <c r="AD14" s="23">
        <f t="shared" si="5"/>
        <v>2080</v>
      </c>
      <c r="AE14" s="23">
        <f t="shared" si="5"/>
        <v>2140</v>
      </c>
      <c r="AF14" s="37">
        <v>2200</v>
      </c>
    </row>
    <row r="15" spans="1:34" ht="18" customHeight="1" x14ac:dyDescent="0.2">
      <c r="C15" s="83" t="s">
        <v>231</v>
      </c>
      <c r="D15" s="62"/>
      <c r="E15" s="60" t="s">
        <v>8</v>
      </c>
      <c r="F15" s="60" t="s">
        <v>8</v>
      </c>
      <c r="G15" s="63">
        <v>0</v>
      </c>
      <c r="H15" s="44">
        <f t="shared" si="1"/>
        <v>40</v>
      </c>
      <c r="I15" s="44">
        <f t="shared" si="1"/>
        <v>80</v>
      </c>
      <c r="J15" s="44">
        <f t="shared" si="1"/>
        <v>120</v>
      </c>
      <c r="K15" s="44">
        <f t="shared" si="1"/>
        <v>160</v>
      </c>
      <c r="L15" s="63">
        <v>200</v>
      </c>
      <c r="M15" s="44">
        <f t="shared" si="2"/>
        <v>340</v>
      </c>
      <c r="N15" s="44">
        <f t="shared" si="2"/>
        <v>480</v>
      </c>
      <c r="O15" s="44">
        <f t="shared" si="2"/>
        <v>620</v>
      </c>
      <c r="P15" s="44">
        <f t="shared" si="2"/>
        <v>760</v>
      </c>
      <c r="Q15" s="63">
        <v>900</v>
      </c>
      <c r="R15" s="44">
        <f t="shared" si="3"/>
        <v>1060</v>
      </c>
      <c r="S15" s="44">
        <f t="shared" si="3"/>
        <v>1220</v>
      </c>
      <c r="T15" s="44">
        <f t="shared" si="3"/>
        <v>1380</v>
      </c>
      <c r="U15" s="44">
        <f t="shared" si="3"/>
        <v>1540</v>
      </c>
      <c r="V15" s="63">
        <v>1700</v>
      </c>
      <c r="W15" s="44">
        <f t="shared" si="4"/>
        <v>1860</v>
      </c>
      <c r="X15" s="44">
        <f t="shared" si="4"/>
        <v>2020</v>
      </c>
      <c r="Y15" s="44">
        <f t="shared" si="4"/>
        <v>2180</v>
      </c>
      <c r="Z15" s="44">
        <f t="shared" si="4"/>
        <v>2340</v>
      </c>
      <c r="AA15" s="63">
        <v>2500</v>
      </c>
      <c r="AB15" s="44">
        <f t="shared" si="5"/>
        <v>2700</v>
      </c>
      <c r="AC15" s="44">
        <f t="shared" si="5"/>
        <v>2900</v>
      </c>
      <c r="AD15" s="44">
        <f t="shared" si="5"/>
        <v>3100</v>
      </c>
      <c r="AE15" s="44">
        <f t="shared" si="5"/>
        <v>3300</v>
      </c>
      <c r="AF15" s="63">
        <v>3500</v>
      </c>
    </row>
    <row r="16" spans="1:34" ht="15" x14ac:dyDescent="0.2">
      <c r="C16" s="16"/>
      <c r="D16" s="4"/>
      <c r="E16" s="4"/>
      <c r="F16" s="4"/>
      <c r="G16" s="4"/>
      <c r="H16" s="4"/>
      <c r="I16" s="4"/>
      <c r="J16" s="4"/>
      <c r="K16" s="4"/>
      <c r="L16" s="4"/>
      <c r="M16" s="4"/>
      <c r="N16" s="4"/>
    </row>
    <row r="17" spans="3:32" x14ac:dyDescent="0.2">
      <c r="C17" s="138" t="s">
        <v>235</v>
      </c>
      <c r="D17" s="4"/>
      <c r="E17" s="137" t="s">
        <v>226</v>
      </c>
      <c r="F17" s="4"/>
      <c r="G17" s="4"/>
      <c r="H17" s="4"/>
      <c r="I17" s="4"/>
      <c r="J17" s="4"/>
      <c r="K17" s="4"/>
      <c r="L17" s="4"/>
      <c r="M17" s="4"/>
      <c r="N17" s="4"/>
    </row>
    <row r="18" spans="3:32" x14ac:dyDescent="0.2">
      <c r="C18" s="136"/>
      <c r="D18" s="4"/>
      <c r="E18" s="138" t="s">
        <v>227</v>
      </c>
      <c r="F18" s="4"/>
      <c r="G18" s="4"/>
      <c r="H18" s="4"/>
      <c r="I18" s="4"/>
      <c r="J18" s="4"/>
      <c r="K18" s="4"/>
      <c r="L18" s="4"/>
      <c r="M18" s="4"/>
      <c r="N18" s="4"/>
    </row>
    <row r="19" spans="3:32" x14ac:dyDescent="0.2">
      <c r="C19" s="136"/>
      <c r="D19" s="4"/>
      <c r="E19" s="138" t="s">
        <v>228</v>
      </c>
      <c r="F19" s="4"/>
      <c r="G19" s="4"/>
      <c r="H19" s="4"/>
      <c r="I19" s="4"/>
      <c r="J19" s="4"/>
      <c r="K19" s="4"/>
      <c r="L19" s="4"/>
      <c r="M19" s="4"/>
      <c r="N19" s="4"/>
    </row>
    <row r="20" spans="3:32" x14ac:dyDescent="0.2">
      <c r="C20" s="136"/>
      <c r="D20" s="4"/>
      <c r="E20" s="138" t="s">
        <v>229</v>
      </c>
      <c r="F20" s="4"/>
      <c r="G20" s="4"/>
      <c r="H20" s="4"/>
      <c r="I20" s="4"/>
      <c r="J20" s="4"/>
      <c r="K20" s="4"/>
      <c r="L20" s="4"/>
      <c r="M20" s="4"/>
      <c r="N20" s="4"/>
    </row>
    <row r="21" spans="3:32" x14ac:dyDescent="0.2">
      <c r="C21" s="136"/>
      <c r="D21" s="4"/>
      <c r="E21" s="137"/>
      <c r="F21" s="4"/>
      <c r="G21" s="4"/>
      <c r="H21" s="4"/>
      <c r="I21" s="4"/>
      <c r="J21" s="4"/>
      <c r="K21" s="4"/>
      <c r="L21" s="4"/>
      <c r="M21" s="4"/>
      <c r="N21" s="4"/>
    </row>
    <row r="22" spans="3:32" x14ac:dyDescent="0.2">
      <c r="C22" s="138" t="s">
        <v>236</v>
      </c>
      <c r="D22" s="4"/>
      <c r="E22" s="138" t="s">
        <v>244</v>
      </c>
      <c r="F22" s="4"/>
      <c r="G22" s="4"/>
      <c r="H22" s="4"/>
      <c r="I22" s="4"/>
      <c r="J22" s="4"/>
      <c r="K22" s="4"/>
      <c r="L22" s="4"/>
      <c r="M22" s="4"/>
      <c r="N22" s="4"/>
    </row>
    <row r="23" spans="3:32" x14ac:dyDescent="0.2">
      <c r="C23" s="136"/>
      <c r="D23" s="4"/>
      <c r="E23" s="138" t="s">
        <v>237</v>
      </c>
      <c r="F23" s="4"/>
      <c r="G23" s="4"/>
      <c r="H23" s="4"/>
      <c r="I23" s="4"/>
      <c r="J23" s="4"/>
      <c r="K23" s="4"/>
      <c r="L23" s="4"/>
      <c r="M23" s="4"/>
      <c r="N23" s="4"/>
    </row>
    <row r="24" spans="3:32" x14ac:dyDescent="0.2">
      <c r="C24" s="136"/>
      <c r="D24" s="4"/>
      <c r="E24" s="137" t="s">
        <v>238</v>
      </c>
      <c r="F24" s="4"/>
      <c r="G24" s="4"/>
      <c r="H24" s="4"/>
      <c r="I24" s="4"/>
      <c r="J24" s="4"/>
      <c r="K24" s="4"/>
      <c r="L24" s="4"/>
      <c r="M24" s="4"/>
      <c r="N24" s="4"/>
    </row>
    <row r="26" spans="3:32" x14ac:dyDescent="0.2">
      <c r="C26" s="138" t="s">
        <v>242</v>
      </c>
      <c r="E26" s="138" t="s">
        <v>243</v>
      </c>
    </row>
    <row r="28" spans="3:32" ht="15" x14ac:dyDescent="0.25">
      <c r="C28" s="25" t="s">
        <v>239</v>
      </c>
    </row>
    <row r="29" spans="3:32" ht="18" customHeight="1" x14ac:dyDescent="0.2">
      <c r="C29" s="12"/>
      <c r="D29" s="13"/>
      <c r="E29" s="13" t="s">
        <v>1</v>
      </c>
      <c r="F29" s="13" t="s">
        <v>2</v>
      </c>
      <c r="G29" s="11">
        <f>G$1</f>
        <v>2010</v>
      </c>
      <c r="H29" s="11">
        <f t="shared" ref="H29:AF29" si="6">H$1</f>
        <v>2011</v>
      </c>
      <c r="I29" s="11">
        <f t="shared" si="6"/>
        <v>2012</v>
      </c>
      <c r="J29" s="11">
        <f t="shared" si="6"/>
        <v>2013</v>
      </c>
      <c r="K29" s="11">
        <f t="shared" si="6"/>
        <v>2014</v>
      </c>
      <c r="L29" s="11">
        <f t="shared" si="6"/>
        <v>2015</v>
      </c>
      <c r="M29" s="11">
        <f t="shared" si="6"/>
        <v>2016</v>
      </c>
      <c r="N29" s="11">
        <f t="shared" si="6"/>
        <v>2017</v>
      </c>
      <c r="O29" s="11">
        <f t="shared" si="6"/>
        <v>2018</v>
      </c>
      <c r="P29" s="11">
        <f t="shared" si="6"/>
        <v>2019</v>
      </c>
      <c r="Q29" s="11">
        <f t="shared" si="6"/>
        <v>2020</v>
      </c>
      <c r="R29" s="11">
        <f t="shared" si="6"/>
        <v>2021</v>
      </c>
      <c r="S29" s="11">
        <f t="shared" si="6"/>
        <v>2022</v>
      </c>
      <c r="T29" s="11">
        <f t="shared" si="6"/>
        <v>2023</v>
      </c>
      <c r="U29" s="11">
        <f t="shared" si="6"/>
        <v>2024</v>
      </c>
      <c r="V29" s="11">
        <f t="shared" si="6"/>
        <v>2025</v>
      </c>
      <c r="W29" s="11">
        <f t="shared" si="6"/>
        <v>2026</v>
      </c>
      <c r="X29" s="11">
        <f t="shared" si="6"/>
        <v>2027</v>
      </c>
      <c r="Y29" s="11">
        <f t="shared" si="6"/>
        <v>2028</v>
      </c>
      <c r="Z29" s="11">
        <f t="shared" si="6"/>
        <v>2029</v>
      </c>
      <c r="AA29" s="11">
        <f t="shared" si="6"/>
        <v>2030</v>
      </c>
      <c r="AB29" s="11">
        <f t="shared" si="6"/>
        <v>2031</v>
      </c>
      <c r="AC29" s="11">
        <f t="shared" si="6"/>
        <v>2032</v>
      </c>
      <c r="AD29" s="11">
        <f t="shared" si="6"/>
        <v>2033</v>
      </c>
      <c r="AE29" s="11">
        <f t="shared" si="6"/>
        <v>2034</v>
      </c>
      <c r="AF29" s="11">
        <f t="shared" si="6"/>
        <v>2035</v>
      </c>
    </row>
    <row r="30" spans="3:32" ht="18" customHeight="1" x14ac:dyDescent="0.2">
      <c r="C30" s="15" t="s">
        <v>230</v>
      </c>
      <c r="D30" s="8"/>
      <c r="E30" s="8"/>
      <c r="F30" s="8"/>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spans="3:32" ht="18" customHeight="1" x14ac:dyDescent="0.2">
      <c r="C31" s="98" t="s">
        <v>240</v>
      </c>
      <c r="D31" s="8"/>
      <c r="E31" s="8" t="s">
        <v>232</v>
      </c>
      <c r="F31" s="8" t="s">
        <v>9</v>
      </c>
      <c r="G31" s="143">
        <f>G$14*$E$44</f>
        <v>0</v>
      </c>
      <c r="H31" s="143">
        <f t="shared" ref="H31:Q31" si="7">H$14*$E$44</f>
        <v>0</v>
      </c>
      <c r="I31" s="143">
        <f t="shared" si="7"/>
        <v>0</v>
      </c>
      <c r="J31" s="143">
        <f t="shared" si="7"/>
        <v>0</v>
      </c>
      <c r="K31" s="143">
        <f t="shared" si="7"/>
        <v>0</v>
      </c>
      <c r="L31" s="143">
        <f t="shared" si="7"/>
        <v>0</v>
      </c>
      <c r="M31" s="143">
        <f t="shared" si="7"/>
        <v>0</v>
      </c>
      <c r="N31" s="143">
        <f t="shared" si="7"/>
        <v>0</v>
      </c>
      <c r="O31" s="143">
        <f t="shared" si="7"/>
        <v>0</v>
      </c>
      <c r="P31" s="143">
        <f t="shared" si="7"/>
        <v>0</v>
      </c>
      <c r="Q31" s="143">
        <f t="shared" si="7"/>
        <v>0</v>
      </c>
      <c r="R31" s="143">
        <f>R$14*$E$45</f>
        <v>30</v>
      </c>
      <c r="S31" s="143">
        <f t="shared" ref="S31:V31" si="8">S$14*$E$45</f>
        <v>33.333333333333336</v>
      </c>
      <c r="T31" s="143">
        <f t="shared" si="8"/>
        <v>36.666666666666664</v>
      </c>
      <c r="U31" s="143">
        <f t="shared" si="8"/>
        <v>40</v>
      </c>
      <c r="V31" s="143">
        <f t="shared" si="8"/>
        <v>43.333333333333336</v>
      </c>
      <c r="W31" s="143">
        <f>W$14*$E$46</f>
        <v>94.666666666666671</v>
      </c>
      <c r="X31" s="143">
        <f t="shared" ref="X31:AF31" si="9">X$14*$E$46</f>
        <v>102.66666666666667</v>
      </c>
      <c r="Y31" s="143">
        <f t="shared" si="9"/>
        <v>110.66666666666667</v>
      </c>
      <c r="Z31" s="143">
        <f t="shared" si="9"/>
        <v>118.66666666666667</v>
      </c>
      <c r="AA31" s="143">
        <f t="shared" si="9"/>
        <v>126.66666666666667</v>
      </c>
      <c r="AB31" s="143">
        <f t="shared" si="9"/>
        <v>130.66666666666666</v>
      </c>
      <c r="AC31" s="143">
        <f t="shared" si="9"/>
        <v>134.66666666666666</v>
      </c>
      <c r="AD31" s="143">
        <f t="shared" si="9"/>
        <v>138.66666666666666</v>
      </c>
      <c r="AE31" s="143">
        <f t="shared" si="9"/>
        <v>142.66666666666666</v>
      </c>
      <c r="AF31" s="143">
        <f t="shared" si="9"/>
        <v>146.66666666666666</v>
      </c>
    </row>
    <row r="32" spans="3:32" ht="18" customHeight="1" x14ac:dyDescent="0.2">
      <c r="C32" s="82" t="s">
        <v>241</v>
      </c>
      <c r="D32" s="8"/>
      <c r="E32" s="18" t="s">
        <v>8</v>
      </c>
      <c r="F32" s="18" t="s">
        <v>8</v>
      </c>
      <c r="G32" s="23"/>
      <c r="H32" s="23">
        <f>H14-G14+H31</f>
        <v>40</v>
      </c>
      <c r="I32" s="23">
        <f>I14-H14+I31</f>
        <v>40</v>
      </c>
      <c r="J32" s="23">
        <f t="shared" ref="J32:AF32" si="10">J14-I14+J31</f>
        <v>40</v>
      </c>
      <c r="K32" s="23">
        <f t="shared" si="10"/>
        <v>40</v>
      </c>
      <c r="L32" s="23">
        <f t="shared" si="10"/>
        <v>40</v>
      </c>
      <c r="M32" s="23">
        <f t="shared" si="10"/>
        <v>120</v>
      </c>
      <c r="N32" s="23">
        <f t="shared" si="10"/>
        <v>120</v>
      </c>
      <c r="O32" s="23">
        <f t="shared" si="10"/>
        <v>120</v>
      </c>
      <c r="P32" s="23">
        <f t="shared" si="10"/>
        <v>120</v>
      </c>
      <c r="Q32" s="23">
        <f t="shared" si="10"/>
        <v>120</v>
      </c>
      <c r="R32" s="23">
        <f t="shared" si="10"/>
        <v>130</v>
      </c>
      <c r="S32" s="23">
        <f t="shared" si="10"/>
        <v>133.33333333333334</v>
      </c>
      <c r="T32" s="23">
        <f t="shared" si="10"/>
        <v>136.66666666666666</v>
      </c>
      <c r="U32" s="23">
        <f t="shared" si="10"/>
        <v>140</v>
      </c>
      <c r="V32" s="23">
        <f t="shared" si="10"/>
        <v>143.33333333333334</v>
      </c>
      <c r="W32" s="23">
        <f t="shared" si="10"/>
        <v>214.66666666666669</v>
      </c>
      <c r="X32" s="23">
        <f t="shared" si="10"/>
        <v>222.66666666666669</v>
      </c>
      <c r="Y32" s="23">
        <f t="shared" si="10"/>
        <v>230.66666666666669</v>
      </c>
      <c r="Z32" s="23">
        <f t="shared" si="10"/>
        <v>238.66666666666669</v>
      </c>
      <c r="AA32" s="23">
        <f t="shared" si="10"/>
        <v>246.66666666666669</v>
      </c>
      <c r="AB32" s="23">
        <f t="shared" si="10"/>
        <v>190.66666666666666</v>
      </c>
      <c r="AC32" s="23">
        <f t="shared" si="10"/>
        <v>194.66666666666666</v>
      </c>
      <c r="AD32" s="23">
        <f t="shared" si="10"/>
        <v>198.66666666666666</v>
      </c>
      <c r="AE32" s="23">
        <f t="shared" si="10"/>
        <v>202.66666666666666</v>
      </c>
      <c r="AF32" s="23">
        <f t="shared" si="10"/>
        <v>206.66666666666666</v>
      </c>
    </row>
    <row r="33" spans="3:32" ht="18" customHeight="1" x14ac:dyDescent="0.2">
      <c r="C33" s="114" t="s">
        <v>231</v>
      </c>
      <c r="D33" s="8"/>
      <c r="E33" s="8"/>
      <c r="F33" s="8"/>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spans="3:32" ht="18" customHeight="1" x14ac:dyDescent="0.2">
      <c r="C34" s="82" t="s">
        <v>240</v>
      </c>
      <c r="D34" s="8"/>
      <c r="E34" s="8"/>
      <c r="F34" s="8"/>
      <c r="G34" s="143">
        <f t="shared" ref="G34:Q34" si="11">G$15*$E$44</f>
        <v>0</v>
      </c>
      <c r="H34" s="143">
        <f t="shared" si="11"/>
        <v>0</v>
      </c>
      <c r="I34" s="143">
        <f t="shared" si="11"/>
        <v>0</v>
      </c>
      <c r="J34" s="143">
        <f t="shared" si="11"/>
        <v>0</v>
      </c>
      <c r="K34" s="143">
        <f t="shared" si="11"/>
        <v>0</v>
      </c>
      <c r="L34" s="143">
        <f t="shared" si="11"/>
        <v>0</v>
      </c>
      <c r="M34" s="143">
        <f t="shared" si="11"/>
        <v>0</v>
      </c>
      <c r="N34" s="143">
        <f t="shared" si="11"/>
        <v>0</v>
      </c>
      <c r="O34" s="143">
        <f t="shared" si="11"/>
        <v>0</v>
      </c>
      <c r="P34" s="143">
        <f t="shared" si="11"/>
        <v>0</v>
      </c>
      <c r="Q34" s="143">
        <f t="shared" si="11"/>
        <v>0</v>
      </c>
      <c r="R34" s="143">
        <f>R$15*$E$45</f>
        <v>35.333333333333336</v>
      </c>
      <c r="S34" s="143">
        <f>S$15*$E$45</f>
        <v>40.666666666666664</v>
      </c>
      <c r="T34" s="143">
        <f>T$15*$E$45</f>
        <v>46</v>
      </c>
      <c r="U34" s="143">
        <f>U$15*$E$45</f>
        <v>51.333333333333336</v>
      </c>
      <c r="V34" s="143">
        <f>V$15*$E$45</f>
        <v>56.666666666666664</v>
      </c>
      <c r="W34" s="143">
        <f t="shared" ref="W34:AF34" si="12">W$15*$E$46</f>
        <v>124</v>
      </c>
      <c r="X34" s="143">
        <f t="shared" si="12"/>
        <v>134.66666666666666</v>
      </c>
      <c r="Y34" s="143">
        <f t="shared" si="12"/>
        <v>145.33333333333334</v>
      </c>
      <c r="Z34" s="143">
        <f t="shared" si="12"/>
        <v>156</v>
      </c>
      <c r="AA34" s="143">
        <f t="shared" si="12"/>
        <v>166.66666666666666</v>
      </c>
      <c r="AB34" s="143">
        <f t="shared" si="12"/>
        <v>180</v>
      </c>
      <c r="AC34" s="143">
        <f t="shared" si="12"/>
        <v>193.33333333333334</v>
      </c>
      <c r="AD34" s="143">
        <f t="shared" si="12"/>
        <v>206.66666666666666</v>
      </c>
      <c r="AE34" s="143">
        <f t="shared" si="12"/>
        <v>220</v>
      </c>
      <c r="AF34" s="143">
        <f t="shared" si="12"/>
        <v>233.33333333333334</v>
      </c>
    </row>
    <row r="35" spans="3:32" ht="18" customHeight="1" x14ac:dyDescent="0.2">
      <c r="C35" s="83" t="s">
        <v>231</v>
      </c>
      <c r="D35" s="62"/>
      <c r="E35" s="60" t="s">
        <v>8</v>
      </c>
      <c r="F35" s="60" t="s">
        <v>8</v>
      </c>
      <c r="G35" s="44"/>
      <c r="H35" s="44">
        <f>H15-G15+H34</f>
        <v>40</v>
      </c>
      <c r="I35" s="44">
        <f t="shared" ref="I35:AF35" si="13">I15-H15+I34</f>
        <v>40</v>
      </c>
      <c r="J35" s="44">
        <f t="shared" si="13"/>
        <v>40</v>
      </c>
      <c r="K35" s="44">
        <f t="shared" si="13"/>
        <v>40</v>
      </c>
      <c r="L35" s="44">
        <f t="shared" si="13"/>
        <v>40</v>
      </c>
      <c r="M35" s="44">
        <f t="shared" si="13"/>
        <v>140</v>
      </c>
      <c r="N35" s="44">
        <f t="shared" si="13"/>
        <v>140</v>
      </c>
      <c r="O35" s="44">
        <f t="shared" si="13"/>
        <v>140</v>
      </c>
      <c r="P35" s="44">
        <f t="shared" si="13"/>
        <v>140</v>
      </c>
      <c r="Q35" s="44">
        <f t="shared" si="13"/>
        <v>140</v>
      </c>
      <c r="R35" s="44">
        <f t="shared" si="13"/>
        <v>195.33333333333334</v>
      </c>
      <c r="S35" s="44">
        <f t="shared" si="13"/>
        <v>200.66666666666666</v>
      </c>
      <c r="T35" s="44">
        <f t="shared" si="13"/>
        <v>206</v>
      </c>
      <c r="U35" s="44">
        <f t="shared" si="13"/>
        <v>211.33333333333334</v>
      </c>
      <c r="V35" s="44">
        <f t="shared" si="13"/>
        <v>216.66666666666666</v>
      </c>
      <c r="W35" s="44">
        <f t="shared" si="13"/>
        <v>284</v>
      </c>
      <c r="X35" s="44">
        <f t="shared" si="13"/>
        <v>294.66666666666663</v>
      </c>
      <c r="Y35" s="44">
        <f t="shared" si="13"/>
        <v>305.33333333333337</v>
      </c>
      <c r="Z35" s="44">
        <f t="shared" si="13"/>
        <v>316</v>
      </c>
      <c r="AA35" s="44">
        <f t="shared" si="13"/>
        <v>326.66666666666663</v>
      </c>
      <c r="AB35" s="44">
        <f t="shared" si="13"/>
        <v>380</v>
      </c>
      <c r="AC35" s="44">
        <f t="shared" si="13"/>
        <v>393.33333333333337</v>
      </c>
      <c r="AD35" s="44">
        <f t="shared" si="13"/>
        <v>406.66666666666663</v>
      </c>
      <c r="AE35" s="44">
        <f t="shared" si="13"/>
        <v>420</v>
      </c>
      <c r="AF35" s="44">
        <f t="shared" si="13"/>
        <v>433.33333333333337</v>
      </c>
    </row>
    <row r="36" spans="3:32" x14ac:dyDescent="0.2">
      <c r="C36" s="136"/>
      <c r="D36" s="4"/>
      <c r="E36" s="137"/>
      <c r="F36" s="4"/>
      <c r="G36" s="4"/>
      <c r="H36" s="4"/>
      <c r="I36" s="4"/>
      <c r="J36" s="4"/>
      <c r="K36" s="4"/>
      <c r="L36" s="4"/>
      <c r="M36" s="4"/>
      <c r="N36" s="4"/>
    </row>
    <row r="37" spans="3:32" x14ac:dyDescent="0.2">
      <c r="C37" s="139" t="s">
        <v>9</v>
      </c>
      <c r="D37" s="137" t="s">
        <v>245</v>
      </c>
      <c r="E37" s="137"/>
      <c r="F37" s="4"/>
      <c r="G37" s="4"/>
      <c r="H37" s="4"/>
      <c r="I37" s="4"/>
      <c r="J37" s="4"/>
      <c r="K37" s="4"/>
      <c r="L37" s="4"/>
      <c r="M37" s="4"/>
      <c r="N37" s="4"/>
    </row>
    <row r="38" spans="3:32" x14ac:dyDescent="0.2">
      <c r="C38" s="136"/>
      <c r="D38" s="137" t="s">
        <v>246</v>
      </c>
      <c r="E38" s="137"/>
      <c r="F38" s="4"/>
      <c r="G38" s="4"/>
      <c r="H38" s="4"/>
      <c r="I38" s="4"/>
      <c r="J38" s="4"/>
      <c r="K38" s="4"/>
      <c r="L38" s="4"/>
      <c r="M38" s="4"/>
      <c r="N38" s="4"/>
    </row>
    <row r="39" spans="3:32" ht="15" x14ac:dyDescent="0.2">
      <c r="C39" s="16"/>
      <c r="D39" s="137" t="s">
        <v>247</v>
      </c>
      <c r="E39" s="4"/>
      <c r="F39" s="4"/>
      <c r="G39" s="4"/>
      <c r="H39" s="4"/>
      <c r="I39" s="4"/>
      <c r="J39" s="4"/>
      <c r="K39" s="4"/>
      <c r="L39" s="4"/>
      <c r="M39" s="4"/>
      <c r="N39" s="4"/>
    </row>
    <row r="40" spans="3:32" ht="15" x14ac:dyDescent="0.2">
      <c r="C40" s="16"/>
      <c r="D40" s="4"/>
      <c r="E40" s="4"/>
      <c r="F40" s="4"/>
      <c r="G40" s="4"/>
      <c r="H40" s="4"/>
      <c r="I40" s="4"/>
      <c r="J40" s="4"/>
      <c r="K40" s="4"/>
      <c r="L40" s="4"/>
      <c r="M40" s="4"/>
      <c r="N40" s="4"/>
    </row>
    <row r="41" spans="3:32" x14ac:dyDescent="0.2">
      <c r="C41" s="139" t="s">
        <v>29</v>
      </c>
      <c r="D41" s="139" t="s">
        <v>248</v>
      </c>
      <c r="E41" s="4"/>
      <c r="F41" s="4"/>
      <c r="G41" s="4"/>
      <c r="H41" s="4"/>
      <c r="I41" s="4"/>
      <c r="J41" s="4"/>
      <c r="K41" s="4"/>
      <c r="L41" s="4"/>
      <c r="M41" s="4"/>
      <c r="N41" s="4"/>
    </row>
    <row r="42" spans="3:32" ht="15" x14ac:dyDescent="0.2">
      <c r="C42" s="16"/>
      <c r="D42" s="4"/>
      <c r="E42" s="4"/>
      <c r="F42" s="4"/>
      <c r="G42" s="4"/>
      <c r="H42" s="4"/>
      <c r="I42" s="4"/>
      <c r="J42" s="4"/>
      <c r="K42" s="4"/>
      <c r="L42" s="4"/>
      <c r="M42" s="4"/>
      <c r="N42" s="4"/>
    </row>
    <row r="43" spans="3:32" x14ac:dyDescent="0.2">
      <c r="C43" s="140" t="s">
        <v>63</v>
      </c>
      <c r="D43" s="140" t="s">
        <v>252</v>
      </c>
      <c r="E43" s="140" t="s">
        <v>253</v>
      </c>
      <c r="F43" s="137"/>
      <c r="G43" s="4"/>
      <c r="H43" s="4"/>
      <c r="I43" s="4"/>
      <c r="J43" s="4"/>
      <c r="K43" s="4"/>
      <c r="L43" s="4"/>
      <c r="M43" s="4"/>
      <c r="N43" s="4"/>
    </row>
    <row r="44" spans="3:32" x14ac:dyDescent="0.2">
      <c r="C44" s="140" t="s">
        <v>249</v>
      </c>
      <c r="D44" s="140" t="s">
        <v>254</v>
      </c>
      <c r="E44" s="141">
        <v>0</v>
      </c>
      <c r="F44" s="137" t="s">
        <v>255</v>
      </c>
      <c r="G44" s="4"/>
      <c r="H44" s="4"/>
      <c r="I44" s="4"/>
      <c r="J44" s="4"/>
      <c r="K44" s="4"/>
      <c r="L44" s="4"/>
      <c r="M44" s="4"/>
      <c r="N44" s="4"/>
    </row>
    <row r="45" spans="3:32" x14ac:dyDescent="0.2">
      <c r="C45" s="140" t="s">
        <v>250</v>
      </c>
      <c r="D45" s="140" t="s">
        <v>254</v>
      </c>
      <c r="E45" s="142">
        <f>1/30</f>
        <v>3.3333333333333333E-2</v>
      </c>
      <c r="F45" s="137" t="s">
        <v>256</v>
      </c>
      <c r="G45" s="4"/>
      <c r="H45" s="4"/>
      <c r="I45" s="4"/>
      <c r="J45" s="4"/>
      <c r="K45" s="4"/>
      <c r="L45" s="4"/>
      <c r="M45" s="4"/>
      <c r="N45" s="4"/>
    </row>
    <row r="46" spans="3:32" x14ac:dyDescent="0.2">
      <c r="C46" s="140" t="s">
        <v>251</v>
      </c>
      <c r="D46" s="140" t="s">
        <v>254</v>
      </c>
      <c r="E46" s="142">
        <f>1/15</f>
        <v>6.6666666666666666E-2</v>
      </c>
      <c r="F46" s="137" t="s">
        <v>257</v>
      </c>
      <c r="G46" s="4"/>
      <c r="H46" s="4"/>
      <c r="I46" s="4"/>
      <c r="J46" s="4"/>
      <c r="K46" s="4"/>
      <c r="L46" s="4"/>
      <c r="M46" s="4"/>
      <c r="N46" s="4"/>
    </row>
    <row r="47" spans="3:32" x14ac:dyDescent="0.2">
      <c r="C47" s="140"/>
      <c r="D47" s="140"/>
      <c r="E47" s="142"/>
      <c r="F47" s="137"/>
      <c r="G47" s="4"/>
      <c r="H47" s="4"/>
      <c r="I47" s="4"/>
      <c r="J47" s="4"/>
      <c r="K47" s="4"/>
      <c r="L47" s="4"/>
      <c r="M47" s="4"/>
      <c r="N47" s="4"/>
    </row>
    <row r="48" spans="3:32" ht="15" x14ac:dyDescent="0.25">
      <c r="C48" s="25" t="s">
        <v>258</v>
      </c>
    </row>
    <row r="49" spans="3:32" ht="18" customHeight="1" x14ac:dyDescent="0.2">
      <c r="C49" s="12"/>
      <c r="D49" s="13"/>
      <c r="E49" s="13" t="s">
        <v>1</v>
      </c>
      <c r="F49" s="13" t="s">
        <v>2</v>
      </c>
      <c r="G49" s="11">
        <f>G$1</f>
        <v>2010</v>
      </c>
      <c r="H49" s="11">
        <f t="shared" ref="H49:AF49" si="14">H$1</f>
        <v>2011</v>
      </c>
      <c r="I49" s="11">
        <f t="shared" si="14"/>
        <v>2012</v>
      </c>
      <c r="J49" s="11">
        <f t="shared" si="14"/>
        <v>2013</v>
      </c>
      <c r="K49" s="11">
        <f t="shared" si="14"/>
        <v>2014</v>
      </c>
      <c r="L49" s="11">
        <f t="shared" si="14"/>
        <v>2015</v>
      </c>
      <c r="M49" s="11">
        <f t="shared" si="14"/>
        <v>2016</v>
      </c>
      <c r="N49" s="11">
        <f t="shared" si="14"/>
        <v>2017</v>
      </c>
      <c r="O49" s="11">
        <f t="shared" si="14"/>
        <v>2018</v>
      </c>
      <c r="P49" s="11">
        <f t="shared" si="14"/>
        <v>2019</v>
      </c>
      <c r="Q49" s="11">
        <f t="shared" si="14"/>
        <v>2020</v>
      </c>
      <c r="R49" s="11">
        <f t="shared" si="14"/>
        <v>2021</v>
      </c>
      <c r="S49" s="11">
        <f t="shared" si="14"/>
        <v>2022</v>
      </c>
      <c r="T49" s="11">
        <f t="shared" si="14"/>
        <v>2023</v>
      </c>
      <c r="U49" s="11">
        <f t="shared" si="14"/>
        <v>2024</v>
      </c>
      <c r="V49" s="11">
        <f t="shared" si="14"/>
        <v>2025</v>
      </c>
      <c r="W49" s="11">
        <f t="shared" si="14"/>
        <v>2026</v>
      </c>
      <c r="X49" s="11">
        <f t="shared" si="14"/>
        <v>2027</v>
      </c>
      <c r="Y49" s="11">
        <f t="shared" si="14"/>
        <v>2028</v>
      </c>
      <c r="Z49" s="11">
        <f t="shared" si="14"/>
        <v>2029</v>
      </c>
      <c r="AA49" s="11">
        <f t="shared" si="14"/>
        <v>2030</v>
      </c>
      <c r="AB49" s="11">
        <f t="shared" si="14"/>
        <v>2031</v>
      </c>
      <c r="AC49" s="11">
        <f t="shared" si="14"/>
        <v>2032</v>
      </c>
      <c r="AD49" s="11">
        <f t="shared" si="14"/>
        <v>2033</v>
      </c>
      <c r="AE49" s="11">
        <f t="shared" si="14"/>
        <v>2034</v>
      </c>
      <c r="AF49" s="11">
        <f t="shared" si="14"/>
        <v>2035</v>
      </c>
    </row>
    <row r="50" spans="3:32" ht="18" customHeight="1" x14ac:dyDescent="0.2">
      <c r="C50" s="15" t="s">
        <v>230</v>
      </c>
      <c r="D50" s="8"/>
      <c r="E50" s="8"/>
      <c r="F50" s="8"/>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row>
    <row r="51" spans="3:32" ht="18" customHeight="1" x14ac:dyDescent="0.2">
      <c r="C51" s="15" t="s">
        <v>259</v>
      </c>
      <c r="D51" s="8"/>
      <c r="E51" s="8" t="s">
        <v>261</v>
      </c>
      <c r="F51" s="8" t="s">
        <v>9</v>
      </c>
      <c r="G51" s="96"/>
      <c r="H51" s="144">
        <v>26.173456511942316</v>
      </c>
      <c r="I51" s="144">
        <v>25.539248317127903</v>
      </c>
      <c r="J51" s="144">
        <v>25.97554938699977</v>
      </c>
      <c r="K51" s="144">
        <v>25.863818108570854</v>
      </c>
      <c r="L51" s="144">
        <v>22.776042960019865</v>
      </c>
      <c r="M51" s="144">
        <v>22.70805589908484</v>
      </c>
      <c r="N51" s="144">
        <v>23.268620742092455</v>
      </c>
      <c r="O51" s="49"/>
      <c r="P51" s="49"/>
      <c r="Q51" s="49"/>
      <c r="R51" s="49"/>
      <c r="S51" s="49"/>
      <c r="T51" s="49"/>
      <c r="U51" s="49"/>
      <c r="V51" s="49"/>
      <c r="W51" s="49"/>
      <c r="X51" s="49"/>
      <c r="Y51" s="49"/>
      <c r="Z51" s="49"/>
      <c r="AA51" s="49"/>
      <c r="AB51" s="49"/>
      <c r="AC51" s="49"/>
      <c r="AD51" s="49"/>
      <c r="AE51" s="49"/>
      <c r="AF51" s="49"/>
    </row>
    <row r="52" spans="3:32" ht="18" customHeight="1" x14ac:dyDescent="0.2">
      <c r="C52" s="15" t="s">
        <v>260</v>
      </c>
      <c r="D52" s="8"/>
      <c r="E52" s="8"/>
      <c r="F52" s="8"/>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row>
    <row r="53" spans="3:32" ht="18" customHeight="1" x14ac:dyDescent="0.2">
      <c r="C53" s="82" t="s">
        <v>66</v>
      </c>
      <c r="D53" s="8"/>
      <c r="E53" s="8" t="s">
        <v>261</v>
      </c>
      <c r="F53" s="8" t="s">
        <v>29</v>
      </c>
      <c r="G53" s="144">
        <v>31</v>
      </c>
      <c r="H53" s="20">
        <f>$G53+($Q53-$G53)*(H$1-$G$1)/($Q$1-$G$1)</f>
        <v>29.75</v>
      </c>
      <c r="I53" s="20">
        <f t="shared" ref="I53:P53" si="15">$G53+($Q53-$G53)*(I$1-$G$1)/($Q$1-$G$1)</f>
        <v>28.5</v>
      </c>
      <c r="J53" s="20">
        <f t="shared" si="15"/>
        <v>27.25</v>
      </c>
      <c r="K53" s="20">
        <f t="shared" si="15"/>
        <v>26</v>
      </c>
      <c r="L53" s="20">
        <f t="shared" si="15"/>
        <v>24.75</v>
      </c>
      <c r="M53" s="20">
        <f t="shared" si="15"/>
        <v>23.5</v>
      </c>
      <c r="N53" s="20">
        <f t="shared" si="15"/>
        <v>22.25</v>
      </c>
      <c r="O53" s="20">
        <f t="shared" si="15"/>
        <v>21</v>
      </c>
      <c r="P53" s="20">
        <f t="shared" si="15"/>
        <v>19.75</v>
      </c>
      <c r="Q53" s="144">
        <v>18.5</v>
      </c>
      <c r="R53" s="19">
        <f>Q53</f>
        <v>18.5</v>
      </c>
      <c r="S53" s="19">
        <f t="shared" ref="S53:AF53" si="16">R53</f>
        <v>18.5</v>
      </c>
      <c r="T53" s="19">
        <f t="shared" si="16"/>
        <v>18.5</v>
      </c>
      <c r="U53" s="19">
        <f t="shared" si="16"/>
        <v>18.5</v>
      </c>
      <c r="V53" s="19">
        <f t="shared" si="16"/>
        <v>18.5</v>
      </c>
      <c r="W53" s="19">
        <f t="shared" si="16"/>
        <v>18.5</v>
      </c>
      <c r="X53" s="19">
        <f t="shared" si="16"/>
        <v>18.5</v>
      </c>
      <c r="Y53" s="19">
        <f t="shared" si="16"/>
        <v>18.5</v>
      </c>
      <c r="Z53" s="19">
        <f t="shared" si="16"/>
        <v>18.5</v>
      </c>
      <c r="AA53" s="19">
        <f t="shared" si="16"/>
        <v>18.5</v>
      </c>
      <c r="AB53" s="19">
        <f t="shared" si="16"/>
        <v>18.5</v>
      </c>
      <c r="AC53" s="19">
        <f t="shared" si="16"/>
        <v>18.5</v>
      </c>
      <c r="AD53" s="19">
        <f t="shared" si="16"/>
        <v>18.5</v>
      </c>
      <c r="AE53" s="19">
        <f t="shared" si="16"/>
        <v>18.5</v>
      </c>
      <c r="AF53" s="19">
        <f t="shared" si="16"/>
        <v>18.5</v>
      </c>
    </row>
    <row r="54" spans="3:32" ht="18" customHeight="1" x14ac:dyDescent="0.2">
      <c r="C54" s="83" t="s">
        <v>86</v>
      </c>
      <c r="D54" s="62"/>
      <c r="E54" s="60" t="s">
        <v>8</v>
      </c>
      <c r="F54" s="60" t="s">
        <v>8</v>
      </c>
      <c r="G54" s="81">
        <f>G53</f>
        <v>31</v>
      </c>
      <c r="H54" s="81">
        <f t="shared" ref="H54:K54" si="17">H53</f>
        <v>29.75</v>
      </c>
      <c r="I54" s="81">
        <f t="shared" si="17"/>
        <v>28.5</v>
      </c>
      <c r="J54" s="81">
        <f t="shared" si="17"/>
        <v>27.25</v>
      </c>
      <c r="K54" s="81">
        <f t="shared" si="17"/>
        <v>26</v>
      </c>
      <c r="L54" s="145">
        <v>25</v>
      </c>
      <c r="M54" s="145">
        <f t="shared" ref="M54:N54" si="18">L54</f>
        <v>25</v>
      </c>
      <c r="N54" s="145">
        <f t="shared" si="18"/>
        <v>25</v>
      </c>
      <c r="O54" s="145">
        <f>N54</f>
        <v>25</v>
      </c>
      <c r="P54" s="145">
        <f t="shared" ref="P54:AF54" si="19">O54</f>
        <v>25</v>
      </c>
      <c r="Q54" s="145">
        <f t="shared" si="19"/>
        <v>25</v>
      </c>
      <c r="R54" s="145">
        <f t="shared" si="19"/>
        <v>25</v>
      </c>
      <c r="S54" s="145">
        <f t="shared" si="19"/>
        <v>25</v>
      </c>
      <c r="T54" s="145">
        <f t="shared" si="19"/>
        <v>25</v>
      </c>
      <c r="U54" s="145">
        <f t="shared" si="19"/>
        <v>25</v>
      </c>
      <c r="V54" s="145">
        <f t="shared" si="19"/>
        <v>25</v>
      </c>
      <c r="W54" s="145">
        <f t="shared" si="19"/>
        <v>25</v>
      </c>
      <c r="X54" s="145">
        <f t="shared" si="19"/>
        <v>25</v>
      </c>
      <c r="Y54" s="145">
        <f t="shared" si="19"/>
        <v>25</v>
      </c>
      <c r="Z54" s="145">
        <f t="shared" si="19"/>
        <v>25</v>
      </c>
      <c r="AA54" s="145">
        <f t="shared" si="19"/>
        <v>25</v>
      </c>
      <c r="AB54" s="145">
        <f t="shared" si="19"/>
        <v>25</v>
      </c>
      <c r="AC54" s="145">
        <f t="shared" si="19"/>
        <v>25</v>
      </c>
      <c r="AD54" s="145">
        <f t="shared" si="19"/>
        <v>25</v>
      </c>
      <c r="AE54" s="145">
        <f t="shared" si="19"/>
        <v>25</v>
      </c>
      <c r="AF54" s="145">
        <f t="shared" si="19"/>
        <v>25</v>
      </c>
    </row>
    <row r="55" spans="3:32" ht="18" customHeight="1" x14ac:dyDescent="0.2">
      <c r="C55" s="15" t="s">
        <v>231</v>
      </c>
      <c r="D55" s="8"/>
      <c r="E55" s="8"/>
      <c r="F55" s="8"/>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row>
    <row r="56" spans="3:32" ht="18" customHeight="1" x14ac:dyDescent="0.2">
      <c r="C56" s="15" t="s">
        <v>260</v>
      </c>
      <c r="D56" s="8"/>
      <c r="E56" s="8"/>
      <c r="F56" s="8"/>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row>
    <row r="57" spans="3:32" ht="18" customHeight="1" x14ac:dyDescent="0.2">
      <c r="C57" s="82" t="s">
        <v>66</v>
      </c>
      <c r="D57" s="8"/>
      <c r="E57" s="8" t="s">
        <v>261</v>
      </c>
      <c r="F57" s="8" t="s">
        <v>30</v>
      </c>
      <c r="G57" s="144">
        <f>25+6.24</f>
        <v>31.240000000000002</v>
      </c>
      <c r="H57" s="20">
        <f>$G57+($Q57-$G57)*(H$1-$G$1)/($Q$1-$G$1)</f>
        <v>30.35</v>
      </c>
      <c r="I57" s="20">
        <f t="shared" ref="I57:P57" si="20">$G57+($Q57-$G57)*(I$1-$G$1)/($Q$1-$G$1)</f>
        <v>29.46</v>
      </c>
      <c r="J57" s="20">
        <f t="shared" si="20"/>
        <v>28.57</v>
      </c>
      <c r="K57" s="20">
        <f t="shared" si="20"/>
        <v>27.68</v>
      </c>
      <c r="L57" s="20">
        <f t="shared" si="20"/>
        <v>26.79</v>
      </c>
      <c r="M57" s="20">
        <f t="shared" si="20"/>
        <v>25.9</v>
      </c>
      <c r="N57" s="20">
        <f t="shared" si="20"/>
        <v>25.01</v>
      </c>
      <c r="O57" s="20">
        <f t="shared" si="20"/>
        <v>24.12</v>
      </c>
      <c r="P57" s="20">
        <f t="shared" si="20"/>
        <v>23.23</v>
      </c>
      <c r="Q57" s="144">
        <f>20+2.34</f>
        <v>22.34</v>
      </c>
      <c r="R57" s="19">
        <f>Q57</f>
        <v>22.34</v>
      </c>
      <c r="S57" s="19">
        <f t="shared" ref="S57:AF57" si="21">R57</f>
        <v>22.34</v>
      </c>
      <c r="T57" s="19">
        <f t="shared" si="21"/>
        <v>22.34</v>
      </c>
      <c r="U57" s="19">
        <f t="shared" si="21"/>
        <v>22.34</v>
      </c>
      <c r="V57" s="19">
        <f t="shared" si="21"/>
        <v>22.34</v>
      </c>
      <c r="W57" s="19">
        <f t="shared" si="21"/>
        <v>22.34</v>
      </c>
      <c r="X57" s="19">
        <f t="shared" si="21"/>
        <v>22.34</v>
      </c>
      <c r="Y57" s="19">
        <f t="shared" si="21"/>
        <v>22.34</v>
      </c>
      <c r="Z57" s="19">
        <f t="shared" si="21"/>
        <v>22.34</v>
      </c>
      <c r="AA57" s="19">
        <f t="shared" si="21"/>
        <v>22.34</v>
      </c>
      <c r="AB57" s="19">
        <f t="shared" si="21"/>
        <v>22.34</v>
      </c>
      <c r="AC57" s="19">
        <f t="shared" si="21"/>
        <v>22.34</v>
      </c>
      <c r="AD57" s="19">
        <f t="shared" si="21"/>
        <v>22.34</v>
      </c>
      <c r="AE57" s="19">
        <f t="shared" si="21"/>
        <v>22.34</v>
      </c>
      <c r="AF57" s="19">
        <f t="shared" si="21"/>
        <v>22.34</v>
      </c>
    </row>
    <row r="58" spans="3:32" ht="18" customHeight="1" x14ac:dyDescent="0.2">
      <c r="C58" s="83" t="s">
        <v>86</v>
      </c>
      <c r="D58" s="62"/>
      <c r="E58" s="60" t="s">
        <v>8</v>
      </c>
      <c r="F58" s="60" t="s">
        <v>8</v>
      </c>
      <c r="G58" s="81">
        <f>G57</f>
        <v>31.240000000000002</v>
      </c>
      <c r="H58" s="81">
        <f t="shared" ref="H58" si="22">H57</f>
        <v>30.35</v>
      </c>
      <c r="I58" s="81">
        <f t="shared" ref="I58" si="23">I57</f>
        <v>29.46</v>
      </c>
      <c r="J58" s="81">
        <f t="shared" ref="J58" si="24">J57</f>
        <v>28.57</v>
      </c>
      <c r="K58" s="81">
        <f t="shared" ref="K58" si="25">K57</f>
        <v>27.68</v>
      </c>
      <c r="L58" s="145">
        <v>27</v>
      </c>
      <c r="M58" s="145">
        <f t="shared" ref="M58:N58" si="26">L58</f>
        <v>27</v>
      </c>
      <c r="N58" s="145">
        <f t="shared" si="26"/>
        <v>27</v>
      </c>
      <c r="O58" s="145">
        <f>N58</f>
        <v>27</v>
      </c>
      <c r="P58" s="145">
        <f t="shared" ref="P58:AF58" si="27">O58</f>
        <v>27</v>
      </c>
      <c r="Q58" s="145">
        <f t="shared" si="27"/>
        <v>27</v>
      </c>
      <c r="R58" s="145">
        <f t="shared" si="27"/>
        <v>27</v>
      </c>
      <c r="S58" s="145">
        <f t="shared" si="27"/>
        <v>27</v>
      </c>
      <c r="T58" s="145">
        <f t="shared" si="27"/>
        <v>27</v>
      </c>
      <c r="U58" s="145">
        <f t="shared" si="27"/>
        <v>27</v>
      </c>
      <c r="V58" s="145">
        <f t="shared" si="27"/>
        <v>27</v>
      </c>
      <c r="W58" s="145">
        <f t="shared" si="27"/>
        <v>27</v>
      </c>
      <c r="X58" s="145">
        <f t="shared" si="27"/>
        <v>27</v>
      </c>
      <c r="Y58" s="145">
        <f t="shared" si="27"/>
        <v>27</v>
      </c>
      <c r="Z58" s="145">
        <f t="shared" si="27"/>
        <v>27</v>
      </c>
      <c r="AA58" s="145">
        <f t="shared" si="27"/>
        <v>27</v>
      </c>
      <c r="AB58" s="145">
        <f t="shared" si="27"/>
        <v>27</v>
      </c>
      <c r="AC58" s="145">
        <f t="shared" si="27"/>
        <v>27</v>
      </c>
      <c r="AD58" s="145">
        <f t="shared" si="27"/>
        <v>27</v>
      </c>
      <c r="AE58" s="145">
        <f t="shared" si="27"/>
        <v>27</v>
      </c>
      <c r="AF58" s="145">
        <f t="shared" si="27"/>
        <v>27</v>
      </c>
    </row>
    <row r="59" spans="3:32" x14ac:dyDescent="0.2">
      <c r="C59" s="140"/>
      <c r="D59" s="140"/>
      <c r="E59" s="142"/>
      <c r="F59" s="137"/>
      <c r="G59" s="4"/>
      <c r="H59" s="4"/>
      <c r="I59" s="4"/>
      <c r="J59" s="4"/>
      <c r="K59" s="4"/>
      <c r="L59" s="4"/>
      <c r="M59" s="4"/>
      <c r="N59" s="4"/>
    </row>
    <row r="60" spans="3:32" x14ac:dyDescent="0.2">
      <c r="C60" s="140" t="s">
        <v>9</v>
      </c>
      <c r="D60" s="140" t="s">
        <v>268</v>
      </c>
      <c r="E60" s="142"/>
      <c r="F60" s="137"/>
      <c r="G60" s="4"/>
      <c r="H60" s="4"/>
      <c r="I60" s="4"/>
      <c r="J60" s="4"/>
      <c r="K60" s="4"/>
      <c r="L60" s="4"/>
      <c r="M60" s="4"/>
      <c r="N60" s="4"/>
    </row>
    <row r="61" spans="3:32" x14ac:dyDescent="0.2">
      <c r="C61" s="140"/>
      <c r="D61" s="146" t="s">
        <v>269</v>
      </c>
      <c r="E61" s="142"/>
      <c r="F61" s="137"/>
      <c r="G61" s="4"/>
      <c r="H61" s="4"/>
      <c r="I61" s="4"/>
      <c r="J61" s="4"/>
      <c r="K61" s="4"/>
      <c r="L61" s="4"/>
      <c r="M61" s="4"/>
      <c r="N61" s="4"/>
    </row>
    <row r="62" spans="3:32" x14ac:dyDescent="0.2">
      <c r="C62" s="140"/>
      <c r="D62" s="140"/>
      <c r="E62" s="142"/>
      <c r="F62" s="137"/>
      <c r="G62" s="4"/>
      <c r="H62" s="4"/>
      <c r="I62" s="4"/>
      <c r="J62" s="4"/>
      <c r="K62" s="4"/>
      <c r="L62" s="4"/>
      <c r="M62" s="4"/>
      <c r="N62" s="4"/>
    </row>
    <row r="63" spans="3:32" x14ac:dyDescent="0.2">
      <c r="C63" s="140" t="s">
        <v>262</v>
      </c>
      <c r="D63" s="140" t="s">
        <v>264</v>
      </c>
      <c r="E63" s="142"/>
      <c r="F63" s="137"/>
      <c r="G63" s="4"/>
      <c r="H63" s="4"/>
      <c r="I63" s="4"/>
      <c r="J63" s="4"/>
      <c r="K63" s="4"/>
      <c r="L63" s="4"/>
      <c r="M63" s="4"/>
      <c r="N63" s="4"/>
    </row>
    <row r="64" spans="3:32" x14ac:dyDescent="0.2">
      <c r="C64" s="140"/>
      <c r="D64" s="140" t="s">
        <v>265</v>
      </c>
      <c r="E64" s="142"/>
      <c r="F64" s="137"/>
      <c r="G64" s="4"/>
      <c r="H64" s="4"/>
      <c r="I64" s="4"/>
      <c r="J64" s="4"/>
      <c r="K64" s="4"/>
      <c r="L64" s="4"/>
      <c r="M64" s="4"/>
      <c r="N64" s="4"/>
    </row>
    <row r="65" spans="3:32" x14ac:dyDescent="0.2">
      <c r="C65" s="140"/>
      <c r="D65" s="140" t="s">
        <v>266</v>
      </c>
      <c r="E65" s="142"/>
      <c r="F65" s="137"/>
      <c r="G65" s="4"/>
      <c r="H65" s="4"/>
      <c r="I65" s="4"/>
      <c r="J65" s="4"/>
      <c r="K65" s="4"/>
      <c r="L65" s="4"/>
      <c r="M65" s="4"/>
      <c r="N65" s="4"/>
    </row>
    <row r="66" spans="3:32" x14ac:dyDescent="0.2">
      <c r="C66" s="140"/>
      <c r="D66" s="140"/>
      <c r="E66" s="142"/>
      <c r="F66" s="137"/>
      <c r="G66" s="4"/>
      <c r="H66" s="4"/>
      <c r="I66" s="4"/>
      <c r="J66" s="4"/>
      <c r="K66" s="4"/>
      <c r="L66" s="4"/>
      <c r="M66" s="4"/>
      <c r="N66" s="4"/>
    </row>
    <row r="67" spans="3:32" x14ac:dyDescent="0.2">
      <c r="C67" s="140" t="s">
        <v>263</v>
      </c>
      <c r="D67" s="140" t="s">
        <v>267</v>
      </c>
      <c r="E67" s="142"/>
      <c r="F67" s="137"/>
      <c r="G67" s="4"/>
      <c r="H67" s="4"/>
      <c r="I67" s="4"/>
      <c r="J67" s="4"/>
      <c r="K67" s="4"/>
      <c r="L67" s="4"/>
      <c r="M67" s="4"/>
      <c r="N67" s="4"/>
    </row>
    <row r="68" spans="3:32" x14ac:dyDescent="0.2">
      <c r="C68" s="140"/>
      <c r="D68" s="140"/>
      <c r="E68" s="142"/>
      <c r="F68" s="137"/>
      <c r="G68" s="4"/>
      <c r="H68" s="4"/>
      <c r="I68" s="4"/>
      <c r="J68" s="4"/>
      <c r="K68" s="4"/>
      <c r="L68" s="4"/>
      <c r="M68" s="4"/>
      <c r="N68" s="4"/>
    </row>
    <row r="69" spans="3:32" x14ac:dyDescent="0.2">
      <c r="C69" s="140" t="s">
        <v>30</v>
      </c>
      <c r="D69" s="140" t="s">
        <v>270</v>
      </c>
      <c r="E69" s="142"/>
      <c r="F69" s="137"/>
      <c r="G69" s="4"/>
      <c r="H69" s="4"/>
      <c r="I69" s="4"/>
      <c r="J69" s="4"/>
      <c r="K69" s="4"/>
      <c r="L69" s="4"/>
      <c r="M69" s="4"/>
      <c r="N69" s="4"/>
    </row>
    <row r="70" spans="3:32" x14ac:dyDescent="0.2">
      <c r="C70" s="140"/>
      <c r="D70" s="140"/>
      <c r="E70" s="142"/>
      <c r="F70" s="137"/>
      <c r="G70" s="4"/>
      <c r="H70" s="4"/>
      <c r="I70" s="4"/>
      <c r="J70" s="4"/>
      <c r="K70" s="4"/>
      <c r="L70" s="4"/>
      <c r="M70" s="4"/>
      <c r="N70" s="4"/>
    </row>
    <row r="71" spans="3:32" ht="15" x14ac:dyDescent="0.25">
      <c r="C71" s="25" t="s">
        <v>271</v>
      </c>
    </row>
    <row r="72" spans="3:32" ht="18" customHeight="1" x14ac:dyDescent="0.2">
      <c r="C72" s="12"/>
      <c r="D72" s="13"/>
      <c r="E72" s="13" t="s">
        <v>1</v>
      </c>
      <c r="F72" s="13" t="s">
        <v>2</v>
      </c>
      <c r="G72" s="11">
        <f>G$1</f>
        <v>2010</v>
      </c>
      <c r="H72" s="11">
        <f t="shared" ref="H72:AF72" si="28">H$1</f>
        <v>2011</v>
      </c>
      <c r="I72" s="11">
        <f t="shared" si="28"/>
        <v>2012</v>
      </c>
      <c r="J72" s="11">
        <f t="shared" si="28"/>
        <v>2013</v>
      </c>
      <c r="K72" s="11">
        <f t="shared" si="28"/>
        <v>2014</v>
      </c>
      <c r="L72" s="11">
        <f t="shared" si="28"/>
        <v>2015</v>
      </c>
      <c r="M72" s="11">
        <f t="shared" si="28"/>
        <v>2016</v>
      </c>
      <c r="N72" s="11">
        <f t="shared" si="28"/>
        <v>2017</v>
      </c>
      <c r="O72" s="11">
        <f t="shared" si="28"/>
        <v>2018</v>
      </c>
      <c r="P72" s="11">
        <f t="shared" si="28"/>
        <v>2019</v>
      </c>
      <c r="Q72" s="11">
        <f t="shared" si="28"/>
        <v>2020</v>
      </c>
      <c r="R72" s="11">
        <f t="shared" si="28"/>
        <v>2021</v>
      </c>
      <c r="S72" s="11">
        <f t="shared" si="28"/>
        <v>2022</v>
      </c>
      <c r="T72" s="11">
        <f t="shared" si="28"/>
        <v>2023</v>
      </c>
      <c r="U72" s="11">
        <f t="shared" si="28"/>
        <v>2024</v>
      </c>
      <c r="V72" s="11">
        <f t="shared" si="28"/>
        <v>2025</v>
      </c>
      <c r="W72" s="11">
        <f t="shared" si="28"/>
        <v>2026</v>
      </c>
      <c r="X72" s="11">
        <f t="shared" si="28"/>
        <v>2027</v>
      </c>
      <c r="Y72" s="11">
        <f t="shared" si="28"/>
        <v>2028</v>
      </c>
      <c r="Z72" s="11">
        <f t="shared" si="28"/>
        <v>2029</v>
      </c>
      <c r="AA72" s="11">
        <f t="shared" si="28"/>
        <v>2030</v>
      </c>
      <c r="AB72" s="11">
        <f t="shared" si="28"/>
        <v>2031</v>
      </c>
      <c r="AC72" s="11">
        <f t="shared" si="28"/>
        <v>2032</v>
      </c>
      <c r="AD72" s="11">
        <f t="shared" si="28"/>
        <v>2033</v>
      </c>
      <c r="AE72" s="11">
        <f t="shared" si="28"/>
        <v>2034</v>
      </c>
      <c r="AF72" s="11">
        <f t="shared" si="28"/>
        <v>2035</v>
      </c>
    </row>
    <row r="73" spans="3:32" ht="18" customHeight="1" x14ac:dyDescent="0.2">
      <c r="C73" s="56" t="s">
        <v>230</v>
      </c>
      <c r="D73" s="59"/>
      <c r="E73" s="59"/>
      <c r="F73" s="59"/>
      <c r="G73" s="105"/>
      <c r="H73" s="105"/>
      <c r="I73" s="105"/>
      <c r="J73" s="105"/>
      <c r="K73" s="105"/>
      <c r="L73" s="112"/>
      <c r="M73" s="112"/>
      <c r="N73" s="112"/>
      <c r="O73" s="112"/>
      <c r="P73" s="113"/>
      <c r="Q73" s="112"/>
      <c r="R73" s="112"/>
      <c r="S73" s="112"/>
      <c r="T73" s="112"/>
      <c r="U73" s="113"/>
      <c r="V73" s="112"/>
      <c r="W73" s="112"/>
      <c r="X73" s="112"/>
      <c r="Y73" s="112"/>
      <c r="Z73" s="112"/>
      <c r="AA73" s="112"/>
      <c r="AB73" s="112"/>
      <c r="AC73" s="112"/>
      <c r="AD73" s="112"/>
      <c r="AE73" s="112"/>
      <c r="AF73" s="112"/>
    </row>
    <row r="74" spans="3:32" ht="18" customHeight="1" x14ac:dyDescent="0.2">
      <c r="C74" s="82" t="s">
        <v>165</v>
      </c>
      <c r="D74" s="8" t="s">
        <v>120</v>
      </c>
      <c r="E74" s="8" t="s">
        <v>87</v>
      </c>
      <c r="F74" s="8"/>
      <c r="G74" s="20"/>
      <c r="H74" s="20"/>
      <c r="I74" s="20"/>
      <c r="J74" s="20"/>
      <c r="K74" s="23"/>
      <c r="L74" s="23">
        <f>L$32*L53</f>
        <v>990</v>
      </c>
      <c r="M74" s="23">
        <f t="shared" ref="M74:Z74" si="29">M$32*M53</f>
        <v>2820</v>
      </c>
      <c r="N74" s="23">
        <f t="shared" si="29"/>
        <v>2670</v>
      </c>
      <c r="O74" s="23">
        <f t="shared" si="29"/>
        <v>2520</v>
      </c>
      <c r="P74" s="93">
        <f t="shared" si="29"/>
        <v>2370</v>
      </c>
      <c r="Q74" s="23">
        <f t="shared" si="29"/>
        <v>2220</v>
      </c>
      <c r="R74" s="23">
        <f t="shared" si="29"/>
        <v>2405</v>
      </c>
      <c r="S74" s="23">
        <f t="shared" si="29"/>
        <v>2466.666666666667</v>
      </c>
      <c r="T74" s="23">
        <f t="shared" si="29"/>
        <v>2528.333333333333</v>
      </c>
      <c r="U74" s="93">
        <f t="shared" si="29"/>
        <v>2590</v>
      </c>
      <c r="V74" s="23">
        <f t="shared" si="29"/>
        <v>2651.666666666667</v>
      </c>
      <c r="W74" s="23">
        <f t="shared" si="29"/>
        <v>3971.3333333333335</v>
      </c>
      <c r="X74" s="23">
        <f t="shared" si="29"/>
        <v>4119.3333333333339</v>
      </c>
      <c r="Y74" s="23">
        <f t="shared" si="29"/>
        <v>4267.3333333333339</v>
      </c>
      <c r="Z74" s="23">
        <f t="shared" si="29"/>
        <v>4415.3333333333339</v>
      </c>
      <c r="AA74" s="93">
        <f t="shared" ref="AA74:AF74" si="30">AA$32*AA53</f>
        <v>4563.3333333333339</v>
      </c>
      <c r="AB74" s="23">
        <f t="shared" si="30"/>
        <v>3527.333333333333</v>
      </c>
      <c r="AC74" s="23">
        <f t="shared" si="30"/>
        <v>3601.333333333333</v>
      </c>
      <c r="AD74" s="23">
        <f t="shared" si="30"/>
        <v>3675.333333333333</v>
      </c>
      <c r="AE74" s="23">
        <f t="shared" si="30"/>
        <v>3749.333333333333</v>
      </c>
      <c r="AF74" s="93">
        <f t="shared" si="30"/>
        <v>3823.333333333333</v>
      </c>
    </row>
    <row r="75" spans="3:32" ht="18" customHeight="1" x14ac:dyDescent="0.2">
      <c r="C75" s="82"/>
      <c r="D75" s="8" t="s">
        <v>121</v>
      </c>
      <c r="E75" s="18" t="s">
        <v>8</v>
      </c>
      <c r="F75" s="8"/>
      <c r="G75" s="20"/>
      <c r="H75" s="20"/>
      <c r="I75" s="20"/>
      <c r="J75" s="20"/>
      <c r="K75" s="23"/>
      <c r="L75" s="23">
        <f t="shared" ref="L75:Z75" si="31">L$32*L54</f>
        <v>1000</v>
      </c>
      <c r="M75" s="23">
        <f t="shared" si="31"/>
        <v>3000</v>
      </c>
      <c r="N75" s="23">
        <f t="shared" si="31"/>
        <v>3000</v>
      </c>
      <c r="O75" s="23">
        <f t="shared" si="31"/>
        <v>3000</v>
      </c>
      <c r="P75" s="93">
        <f t="shared" si="31"/>
        <v>3000</v>
      </c>
      <c r="Q75" s="23">
        <f t="shared" si="31"/>
        <v>3000</v>
      </c>
      <c r="R75" s="23">
        <f t="shared" si="31"/>
        <v>3250</v>
      </c>
      <c r="S75" s="23">
        <f t="shared" si="31"/>
        <v>3333.3333333333335</v>
      </c>
      <c r="T75" s="23">
        <f t="shared" si="31"/>
        <v>3416.6666666666665</v>
      </c>
      <c r="U75" s="93">
        <f t="shared" si="31"/>
        <v>3500</v>
      </c>
      <c r="V75" s="23">
        <f t="shared" si="31"/>
        <v>3583.3333333333335</v>
      </c>
      <c r="W75" s="23">
        <f t="shared" si="31"/>
        <v>5366.666666666667</v>
      </c>
      <c r="X75" s="23">
        <f t="shared" si="31"/>
        <v>5566.666666666667</v>
      </c>
      <c r="Y75" s="23">
        <f t="shared" si="31"/>
        <v>5766.666666666667</v>
      </c>
      <c r="Z75" s="23">
        <f t="shared" si="31"/>
        <v>5966.666666666667</v>
      </c>
      <c r="AA75" s="93">
        <f t="shared" ref="AA75:AF75" si="32">AA$32*AA54</f>
        <v>6166.666666666667</v>
      </c>
      <c r="AB75" s="23">
        <f t="shared" si="32"/>
        <v>4766.6666666666661</v>
      </c>
      <c r="AC75" s="23">
        <f t="shared" si="32"/>
        <v>4866.6666666666661</v>
      </c>
      <c r="AD75" s="23">
        <f t="shared" si="32"/>
        <v>4966.6666666666661</v>
      </c>
      <c r="AE75" s="23">
        <f t="shared" si="32"/>
        <v>5066.6666666666661</v>
      </c>
      <c r="AF75" s="93">
        <f t="shared" si="32"/>
        <v>5166.6666666666661</v>
      </c>
    </row>
    <row r="76" spans="3:32" ht="18" customHeight="1" x14ac:dyDescent="0.2">
      <c r="C76" s="15" t="s">
        <v>272</v>
      </c>
      <c r="D76" s="8"/>
      <c r="E76" s="8"/>
      <c r="F76" s="8"/>
      <c r="G76" s="49"/>
      <c r="H76" s="49"/>
      <c r="I76" s="49"/>
      <c r="J76" s="49"/>
      <c r="K76" s="49"/>
      <c r="L76" s="23"/>
      <c r="M76" s="23"/>
      <c r="N76" s="23"/>
      <c r="O76" s="23"/>
      <c r="P76" s="93"/>
      <c r="Q76" s="23"/>
      <c r="R76" s="23"/>
      <c r="S76" s="23"/>
      <c r="T76" s="23"/>
      <c r="U76" s="93"/>
      <c r="V76" s="23"/>
      <c r="W76" s="23"/>
      <c r="X76" s="23"/>
      <c r="Y76" s="23"/>
      <c r="Z76" s="23"/>
      <c r="AA76" s="93"/>
      <c r="AB76" s="23"/>
      <c r="AC76" s="23"/>
      <c r="AD76" s="23"/>
      <c r="AE76" s="23"/>
      <c r="AF76" s="93"/>
    </row>
    <row r="77" spans="3:32" ht="18" customHeight="1" x14ac:dyDescent="0.2">
      <c r="C77" s="82" t="s">
        <v>165</v>
      </c>
      <c r="D77" s="8" t="s">
        <v>120</v>
      </c>
      <c r="E77" s="8" t="s">
        <v>87</v>
      </c>
      <c r="F77" s="8"/>
      <c r="G77" s="20"/>
      <c r="H77" s="20"/>
      <c r="I77" s="20"/>
      <c r="J77" s="20"/>
      <c r="K77" s="23"/>
      <c r="L77" s="23">
        <f>L$35*L57</f>
        <v>1071.5999999999999</v>
      </c>
      <c r="M77" s="23">
        <f t="shared" ref="M77:Z77" si="33">M$35*M57</f>
        <v>3626</v>
      </c>
      <c r="N77" s="23">
        <f t="shared" si="33"/>
        <v>3501.4</v>
      </c>
      <c r="O77" s="23">
        <f t="shared" si="33"/>
        <v>3376.8</v>
      </c>
      <c r="P77" s="93">
        <f t="shared" si="33"/>
        <v>3252.2000000000003</v>
      </c>
      <c r="Q77" s="23">
        <f t="shared" si="33"/>
        <v>3127.6</v>
      </c>
      <c r="R77" s="23">
        <f t="shared" si="33"/>
        <v>4363.7466666666669</v>
      </c>
      <c r="S77" s="23">
        <f t="shared" si="33"/>
        <v>4482.8933333333334</v>
      </c>
      <c r="T77" s="23">
        <f t="shared" si="33"/>
        <v>4602.04</v>
      </c>
      <c r="U77" s="93">
        <f t="shared" si="33"/>
        <v>4721.1866666666665</v>
      </c>
      <c r="V77" s="23">
        <f t="shared" si="33"/>
        <v>4840.333333333333</v>
      </c>
      <c r="W77" s="23">
        <f t="shared" si="33"/>
        <v>6344.56</v>
      </c>
      <c r="X77" s="23">
        <f t="shared" si="33"/>
        <v>6582.8533333333326</v>
      </c>
      <c r="Y77" s="23">
        <f t="shared" si="33"/>
        <v>6821.1466666666674</v>
      </c>
      <c r="Z77" s="23">
        <f t="shared" si="33"/>
        <v>7059.44</v>
      </c>
      <c r="AA77" s="93">
        <f t="shared" ref="AA77:AF77" si="34">AA$35*AA57</f>
        <v>7297.7333333333327</v>
      </c>
      <c r="AB77" s="23">
        <f t="shared" si="34"/>
        <v>8489.2000000000007</v>
      </c>
      <c r="AC77" s="23">
        <f t="shared" si="34"/>
        <v>8787.0666666666675</v>
      </c>
      <c r="AD77" s="23">
        <f t="shared" si="34"/>
        <v>9084.9333333333325</v>
      </c>
      <c r="AE77" s="23">
        <f t="shared" si="34"/>
        <v>9382.7999999999993</v>
      </c>
      <c r="AF77" s="93">
        <f t="shared" si="34"/>
        <v>9680.6666666666679</v>
      </c>
    </row>
    <row r="78" spans="3:32" ht="18" customHeight="1" x14ac:dyDescent="0.2">
      <c r="C78" s="82"/>
      <c r="D78" s="8" t="s">
        <v>121</v>
      </c>
      <c r="E78" s="18" t="s">
        <v>8</v>
      </c>
      <c r="F78" s="8"/>
      <c r="G78" s="20"/>
      <c r="H78" s="20"/>
      <c r="I78" s="20"/>
      <c r="J78" s="20"/>
      <c r="K78" s="23"/>
      <c r="L78" s="23">
        <f t="shared" ref="L78:Z78" si="35">L$35*L58</f>
        <v>1080</v>
      </c>
      <c r="M78" s="23">
        <f>M$35*M58</f>
        <v>3780</v>
      </c>
      <c r="N78" s="23">
        <f t="shared" si="35"/>
        <v>3780</v>
      </c>
      <c r="O78" s="23">
        <f t="shared" si="35"/>
        <v>3780</v>
      </c>
      <c r="P78" s="93">
        <f t="shared" si="35"/>
        <v>3780</v>
      </c>
      <c r="Q78" s="23">
        <f t="shared" si="35"/>
        <v>3780</v>
      </c>
      <c r="R78" s="23">
        <f t="shared" si="35"/>
        <v>5274</v>
      </c>
      <c r="S78" s="23">
        <f t="shared" si="35"/>
        <v>5418</v>
      </c>
      <c r="T78" s="23">
        <f t="shared" si="35"/>
        <v>5562</v>
      </c>
      <c r="U78" s="93">
        <f t="shared" si="35"/>
        <v>5706</v>
      </c>
      <c r="V78" s="23">
        <f t="shared" si="35"/>
        <v>5850</v>
      </c>
      <c r="W78" s="23">
        <f t="shared" si="35"/>
        <v>7668</v>
      </c>
      <c r="X78" s="23">
        <f t="shared" si="35"/>
        <v>7955.9999999999991</v>
      </c>
      <c r="Y78" s="23">
        <f t="shared" si="35"/>
        <v>8244.0000000000018</v>
      </c>
      <c r="Z78" s="23">
        <f t="shared" si="35"/>
        <v>8532</v>
      </c>
      <c r="AA78" s="93">
        <f t="shared" ref="AA78:AF78" si="36">AA$35*AA58</f>
        <v>8819.9999999999982</v>
      </c>
      <c r="AB78" s="23">
        <f t="shared" si="36"/>
        <v>10260</v>
      </c>
      <c r="AC78" s="23">
        <f t="shared" si="36"/>
        <v>10620.000000000002</v>
      </c>
      <c r="AD78" s="23">
        <f t="shared" si="36"/>
        <v>10979.999999999998</v>
      </c>
      <c r="AE78" s="23">
        <f t="shared" si="36"/>
        <v>11340</v>
      </c>
      <c r="AF78" s="93">
        <f t="shared" si="36"/>
        <v>11700.000000000002</v>
      </c>
    </row>
    <row r="79" spans="3:32" ht="18" customHeight="1" x14ac:dyDescent="0.2">
      <c r="C79" s="56" t="s">
        <v>167</v>
      </c>
      <c r="D79" s="59"/>
      <c r="E79" s="59"/>
      <c r="F79" s="59"/>
      <c r="G79" s="105"/>
      <c r="H79" s="105"/>
      <c r="I79" s="105"/>
      <c r="J79" s="105"/>
      <c r="K79" s="105"/>
      <c r="L79" s="112"/>
      <c r="M79" s="112"/>
      <c r="N79" s="112"/>
      <c r="O79" s="112"/>
      <c r="P79" s="113"/>
      <c r="Q79" s="112"/>
      <c r="R79" s="112"/>
      <c r="S79" s="112"/>
      <c r="T79" s="112"/>
      <c r="U79" s="113"/>
      <c r="V79" s="112"/>
      <c r="W79" s="112"/>
      <c r="X79" s="112"/>
      <c r="Y79" s="112"/>
      <c r="Z79" s="112"/>
      <c r="AA79" s="112"/>
      <c r="AB79" s="112"/>
      <c r="AC79" s="112"/>
      <c r="AD79" s="112"/>
      <c r="AE79" s="112"/>
      <c r="AF79" s="112"/>
    </row>
    <row r="80" spans="3:32" ht="18" customHeight="1" x14ac:dyDescent="0.2">
      <c r="C80" s="82" t="s">
        <v>165</v>
      </c>
      <c r="D80" s="8" t="s">
        <v>120</v>
      </c>
      <c r="E80" s="8" t="s">
        <v>87</v>
      </c>
      <c r="F80" s="8"/>
      <c r="G80" s="20"/>
      <c r="H80" s="20"/>
      <c r="I80" s="20"/>
      <c r="J80" s="20"/>
      <c r="K80" s="23"/>
      <c r="L80" s="23">
        <f>L74+L77</f>
        <v>2061.6</v>
      </c>
      <c r="M80" s="23">
        <f>M74+M77</f>
        <v>6446</v>
      </c>
      <c r="N80" s="23">
        <f t="shared" ref="N80:AF80" si="37">N74+N77</f>
        <v>6171.4</v>
      </c>
      <c r="O80" s="23">
        <f t="shared" si="37"/>
        <v>5896.8</v>
      </c>
      <c r="P80" s="93">
        <f t="shared" si="37"/>
        <v>5622.2000000000007</v>
      </c>
      <c r="Q80" s="23">
        <f t="shared" si="37"/>
        <v>5347.6</v>
      </c>
      <c r="R80" s="23">
        <f t="shared" si="37"/>
        <v>6768.7466666666669</v>
      </c>
      <c r="S80" s="23">
        <f t="shared" si="37"/>
        <v>6949.56</v>
      </c>
      <c r="T80" s="23">
        <f t="shared" si="37"/>
        <v>7130.373333333333</v>
      </c>
      <c r="U80" s="93">
        <f t="shared" si="37"/>
        <v>7311.1866666666665</v>
      </c>
      <c r="V80" s="23">
        <f t="shared" si="37"/>
        <v>7492</v>
      </c>
      <c r="W80" s="23">
        <f t="shared" si="37"/>
        <v>10315.893333333333</v>
      </c>
      <c r="X80" s="23">
        <f t="shared" si="37"/>
        <v>10702.186666666666</v>
      </c>
      <c r="Y80" s="23">
        <f t="shared" si="37"/>
        <v>11088.480000000001</v>
      </c>
      <c r="Z80" s="23">
        <f t="shared" si="37"/>
        <v>11474.773333333334</v>
      </c>
      <c r="AA80" s="93">
        <f t="shared" si="37"/>
        <v>11861.066666666666</v>
      </c>
      <c r="AB80" s="23">
        <f t="shared" si="37"/>
        <v>12016.533333333333</v>
      </c>
      <c r="AC80" s="23">
        <f t="shared" si="37"/>
        <v>12388.400000000001</v>
      </c>
      <c r="AD80" s="23">
        <f t="shared" si="37"/>
        <v>12760.266666666666</v>
      </c>
      <c r="AE80" s="23">
        <f t="shared" si="37"/>
        <v>13132.133333333331</v>
      </c>
      <c r="AF80" s="93">
        <f t="shared" si="37"/>
        <v>13504</v>
      </c>
    </row>
    <row r="81" spans="3:32" ht="18" customHeight="1" x14ac:dyDescent="0.2">
      <c r="C81" s="82"/>
      <c r="D81" s="8" t="s">
        <v>121</v>
      </c>
      <c r="E81" s="18" t="s">
        <v>8</v>
      </c>
      <c r="F81" s="8"/>
      <c r="G81" s="20"/>
      <c r="H81" s="20"/>
      <c r="I81" s="20"/>
      <c r="J81" s="20"/>
      <c r="K81" s="23"/>
      <c r="L81" s="23">
        <f t="shared" ref="L81:AF81" si="38">L75+L78</f>
        <v>2080</v>
      </c>
      <c r="M81" s="23">
        <f t="shared" si="38"/>
        <v>6780</v>
      </c>
      <c r="N81" s="23">
        <f t="shared" si="38"/>
        <v>6780</v>
      </c>
      <c r="O81" s="23">
        <f t="shared" si="38"/>
        <v>6780</v>
      </c>
      <c r="P81" s="93">
        <f t="shared" si="38"/>
        <v>6780</v>
      </c>
      <c r="Q81" s="23">
        <f t="shared" si="38"/>
        <v>6780</v>
      </c>
      <c r="R81" s="23">
        <f t="shared" si="38"/>
        <v>8524</v>
      </c>
      <c r="S81" s="23">
        <f t="shared" si="38"/>
        <v>8751.3333333333339</v>
      </c>
      <c r="T81" s="23">
        <f t="shared" si="38"/>
        <v>8978.6666666666661</v>
      </c>
      <c r="U81" s="93">
        <f t="shared" si="38"/>
        <v>9206</v>
      </c>
      <c r="V81" s="23">
        <f t="shared" si="38"/>
        <v>9433.3333333333339</v>
      </c>
      <c r="W81" s="23">
        <f t="shared" si="38"/>
        <v>13034.666666666668</v>
      </c>
      <c r="X81" s="23">
        <f t="shared" si="38"/>
        <v>13522.666666666666</v>
      </c>
      <c r="Y81" s="23">
        <f t="shared" si="38"/>
        <v>14010.666666666668</v>
      </c>
      <c r="Z81" s="23">
        <f t="shared" si="38"/>
        <v>14498.666666666668</v>
      </c>
      <c r="AA81" s="93">
        <f t="shared" si="38"/>
        <v>14986.666666666664</v>
      </c>
      <c r="AB81" s="23">
        <f t="shared" si="38"/>
        <v>15026.666666666666</v>
      </c>
      <c r="AC81" s="23">
        <f t="shared" si="38"/>
        <v>15486.666666666668</v>
      </c>
      <c r="AD81" s="23">
        <f t="shared" si="38"/>
        <v>15946.666666666664</v>
      </c>
      <c r="AE81" s="23">
        <f t="shared" si="38"/>
        <v>16406.666666666664</v>
      </c>
      <c r="AF81" s="93">
        <f t="shared" si="38"/>
        <v>16866.666666666668</v>
      </c>
    </row>
    <row r="82" spans="3:32" ht="18" customHeight="1" x14ac:dyDescent="0.2">
      <c r="C82" s="56" t="s">
        <v>88</v>
      </c>
      <c r="D82" s="59"/>
      <c r="E82" s="59"/>
      <c r="F82" s="59"/>
      <c r="G82" s="105"/>
      <c r="H82" s="105"/>
      <c r="I82" s="105"/>
      <c r="J82" s="105"/>
      <c r="K82" s="105"/>
      <c r="L82" s="112"/>
      <c r="M82" s="112"/>
      <c r="N82" s="112"/>
      <c r="O82" s="112"/>
      <c r="P82" s="113"/>
      <c r="Q82" s="112"/>
      <c r="R82" s="112"/>
      <c r="S82" s="112"/>
      <c r="T82" s="112"/>
      <c r="U82" s="113"/>
      <c r="V82" s="112"/>
      <c r="W82" s="112"/>
      <c r="X82" s="112"/>
      <c r="Y82" s="112"/>
      <c r="Z82" s="112"/>
      <c r="AA82" s="112"/>
      <c r="AB82" s="112"/>
      <c r="AC82" s="112"/>
      <c r="AD82" s="112"/>
      <c r="AE82" s="112"/>
      <c r="AF82" s="112"/>
    </row>
    <row r="83" spans="3:32" ht="18" customHeight="1" x14ac:dyDescent="0.2">
      <c r="C83" s="82" t="s">
        <v>108</v>
      </c>
      <c r="D83" s="8" t="s">
        <v>109</v>
      </c>
      <c r="E83" s="8" t="s">
        <v>87</v>
      </c>
      <c r="F83" s="8"/>
      <c r="G83" s="20"/>
      <c r="H83" s="20"/>
      <c r="I83" s="20"/>
      <c r="J83" s="20"/>
      <c r="K83" s="23"/>
      <c r="L83" s="23">
        <f>SUM($L80:L80)</f>
        <v>2061.6</v>
      </c>
      <c r="M83" s="23">
        <f>SUM($L80:M80)</f>
        <v>8507.6</v>
      </c>
      <c r="N83" s="23">
        <f>SUM($L80:N80)</f>
        <v>14679</v>
      </c>
      <c r="O83" s="23">
        <f>SUM($L80:O80)</f>
        <v>20575.8</v>
      </c>
      <c r="P83" s="93">
        <f>SUM($L80:P80)</f>
        <v>26198</v>
      </c>
      <c r="Q83" s="23">
        <f>SUM($L80:Q80)</f>
        <v>31545.599999999999</v>
      </c>
      <c r="R83" s="23">
        <f>SUM($L80:R80)</f>
        <v>38314.346666666665</v>
      </c>
      <c r="S83" s="23">
        <f>SUM($L80:S80)</f>
        <v>45263.906666666662</v>
      </c>
      <c r="T83" s="23">
        <f>SUM($L80:T80)</f>
        <v>52394.28</v>
      </c>
      <c r="U83" s="93">
        <f>SUM($L80:U80)</f>
        <v>59705.466666666667</v>
      </c>
      <c r="V83" s="23">
        <f>SUM($L80:V80)</f>
        <v>67197.466666666674</v>
      </c>
      <c r="W83" s="23">
        <f>SUM($L80:W80)</f>
        <v>77513.360000000015</v>
      </c>
      <c r="X83" s="23">
        <f>SUM($L80:X80)</f>
        <v>88215.546666666676</v>
      </c>
      <c r="Y83" s="23">
        <f>SUM($L80:Y80)</f>
        <v>99304.026666666672</v>
      </c>
      <c r="Z83" s="23">
        <f>SUM($L80:Z80)</f>
        <v>110778.8</v>
      </c>
      <c r="AA83" s="93">
        <f>SUM($L80:AA80)</f>
        <v>122639.86666666667</v>
      </c>
      <c r="AB83" s="23">
        <f>SUM($L80:AB80)</f>
        <v>134656.4</v>
      </c>
      <c r="AC83" s="23">
        <f>SUM($L80:AC80)</f>
        <v>147044.79999999999</v>
      </c>
      <c r="AD83" s="23">
        <f>SUM($L80:AD80)</f>
        <v>159805.06666666665</v>
      </c>
      <c r="AE83" s="23">
        <f>SUM($L80:AE80)</f>
        <v>172937.19999999998</v>
      </c>
      <c r="AF83" s="93">
        <f>SUM($L80:AF80)</f>
        <v>186441.19999999998</v>
      </c>
    </row>
    <row r="84" spans="3:32" ht="18" customHeight="1" x14ac:dyDescent="0.2">
      <c r="C84" s="83" t="s">
        <v>110</v>
      </c>
      <c r="D84" s="62" t="s">
        <v>109</v>
      </c>
      <c r="E84" s="60" t="s">
        <v>8</v>
      </c>
      <c r="F84" s="62"/>
      <c r="G84" s="81"/>
      <c r="H84" s="81"/>
      <c r="I84" s="81"/>
      <c r="J84" s="81"/>
      <c r="K84" s="44"/>
      <c r="L84" s="44">
        <f>SUM($L81:L81)</f>
        <v>2080</v>
      </c>
      <c r="M84" s="44">
        <f>SUM($L81:M81)</f>
        <v>8860</v>
      </c>
      <c r="N84" s="44">
        <f>SUM($L81:N81)</f>
        <v>15640</v>
      </c>
      <c r="O84" s="44">
        <f>SUM($L81:O81)</f>
        <v>22420</v>
      </c>
      <c r="P84" s="94">
        <f>SUM($L81:P81)</f>
        <v>29200</v>
      </c>
      <c r="Q84" s="44">
        <f>SUM($L81:Q81)</f>
        <v>35980</v>
      </c>
      <c r="R84" s="44">
        <f>SUM($L81:R81)</f>
        <v>44504</v>
      </c>
      <c r="S84" s="44">
        <f>SUM($L81:S81)</f>
        <v>53255.333333333336</v>
      </c>
      <c r="T84" s="44">
        <f>SUM($L81:T81)</f>
        <v>62234</v>
      </c>
      <c r="U84" s="94">
        <f>SUM($L81:U81)</f>
        <v>71440</v>
      </c>
      <c r="V84" s="44">
        <f>SUM($L81:V81)</f>
        <v>80873.333333333328</v>
      </c>
      <c r="W84" s="44">
        <f>SUM($L81:W81)</f>
        <v>93908</v>
      </c>
      <c r="X84" s="44">
        <f>SUM($L81:X81)</f>
        <v>107430.66666666667</v>
      </c>
      <c r="Y84" s="44">
        <f>SUM($L81:Y81)</f>
        <v>121441.33333333334</v>
      </c>
      <c r="Z84" s="44">
        <f>SUM($L81:Z81)</f>
        <v>135940</v>
      </c>
      <c r="AA84" s="94">
        <f>SUM($L81:AA81)</f>
        <v>150926.66666666666</v>
      </c>
      <c r="AB84" s="44">
        <f>SUM($L81:AB81)</f>
        <v>165953.33333333331</v>
      </c>
      <c r="AC84" s="44">
        <f>SUM($L81:AC81)</f>
        <v>181439.99999999997</v>
      </c>
      <c r="AD84" s="44">
        <f>SUM($L81:AD81)</f>
        <v>197386.66666666663</v>
      </c>
      <c r="AE84" s="44">
        <f>SUM($L81:AE81)</f>
        <v>213793.33333333328</v>
      </c>
      <c r="AF84" s="94">
        <f>SUM($L81:AF81)</f>
        <v>230659.99999999994</v>
      </c>
    </row>
    <row r="85" spans="3:32" ht="18.75" customHeight="1" x14ac:dyDescent="0.2">
      <c r="C85" s="115" t="s">
        <v>131</v>
      </c>
      <c r="D85" s="59"/>
      <c r="E85" s="107"/>
      <c r="F85" s="107"/>
      <c r="G85" s="111"/>
      <c r="H85" s="111"/>
      <c r="I85" s="111"/>
      <c r="J85" s="111"/>
      <c r="K85" s="112"/>
      <c r="L85" s="112"/>
      <c r="M85" s="112"/>
      <c r="N85" s="112"/>
      <c r="O85" s="112"/>
      <c r="P85" s="113"/>
      <c r="Q85" s="112"/>
      <c r="R85" s="112"/>
      <c r="S85" s="112"/>
      <c r="T85" s="112"/>
      <c r="U85" s="113"/>
      <c r="V85" s="112"/>
      <c r="W85" s="112"/>
      <c r="X85" s="112"/>
      <c r="Y85" s="112"/>
      <c r="Z85" s="112"/>
      <c r="AA85" s="112"/>
      <c r="AB85" s="112"/>
      <c r="AC85" s="112"/>
      <c r="AD85" s="112"/>
      <c r="AE85" s="112"/>
      <c r="AF85" s="112"/>
    </row>
    <row r="86" spans="3:32" ht="18.75" customHeight="1" x14ac:dyDescent="0.2">
      <c r="C86" s="114" t="s">
        <v>130</v>
      </c>
      <c r="D86" s="8"/>
      <c r="E86" s="18"/>
      <c r="F86" s="18"/>
      <c r="G86" s="20"/>
      <c r="H86" s="20"/>
      <c r="I86" s="20"/>
      <c r="J86" s="20"/>
      <c r="K86" s="23"/>
      <c r="L86" s="23">
        <f>MIN(L79:L81)</f>
        <v>2061.6</v>
      </c>
      <c r="M86" s="23">
        <f t="shared" ref="M86" si="39">MIN(M79:M81)</f>
        <v>6446</v>
      </c>
      <c r="N86" s="23">
        <f>MIN(N79:N81)</f>
        <v>6171.4</v>
      </c>
      <c r="O86" s="23">
        <f t="shared" ref="O86:Z86" si="40">MIN(O79:O81)</f>
        <v>5896.8</v>
      </c>
      <c r="P86" s="93">
        <f t="shared" si="40"/>
        <v>5622.2000000000007</v>
      </c>
      <c r="Q86" s="23">
        <f t="shared" si="40"/>
        <v>5347.6</v>
      </c>
      <c r="R86" s="23">
        <f t="shared" si="40"/>
        <v>6768.7466666666669</v>
      </c>
      <c r="S86" s="23">
        <f t="shared" si="40"/>
        <v>6949.56</v>
      </c>
      <c r="T86" s="23">
        <f t="shared" si="40"/>
        <v>7130.373333333333</v>
      </c>
      <c r="U86" s="93">
        <f t="shared" si="40"/>
        <v>7311.1866666666665</v>
      </c>
      <c r="V86" s="23">
        <f t="shared" si="40"/>
        <v>7492</v>
      </c>
      <c r="W86" s="23">
        <f t="shared" si="40"/>
        <v>10315.893333333333</v>
      </c>
      <c r="X86" s="23">
        <f t="shared" si="40"/>
        <v>10702.186666666666</v>
      </c>
      <c r="Y86" s="23">
        <f t="shared" si="40"/>
        <v>11088.480000000001</v>
      </c>
      <c r="Z86" s="23">
        <f t="shared" si="40"/>
        <v>11474.773333333334</v>
      </c>
      <c r="AA86" s="23">
        <f t="shared" ref="AA86:AF86" si="41">MIN(AA79:AA81)</f>
        <v>11861.066666666666</v>
      </c>
      <c r="AB86" s="23">
        <f t="shared" si="41"/>
        <v>12016.533333333333</v>
      </c>
      <c r="AC86" s="23">
        <f t="shared" si="41"/>
        <v>12388.400000000001</v>
      </c>
      <c r="AD86" s="23">
        <f t="shared" si="41"/>
        <v>12760.266666666666</v>
      </c>
      <c r="AE86" s="23">
        <f t="shared" si="41"/>
        <v>13132.133333333331</v>
      </c>
      <c r="AF86" s="23">
        <f t="shared" si="41"/>
        <v>13504</v>
      </c>
    </row>
    <row r="87" spans="3:32" ht="18.75" customHeight="1" x14ac:dyDescent="0.2">
      <c r="C87" s="114" t="s">
        <v>123</v>
      </c>
      <c r="D87" s="8"/>
      <c r="E87" s="18"/>
      <c r="F87" s="18"/>
      <c r="G87" s="20"/>
      <c r="H87" s="20"/>
      <c r="I87" s="20"/>
      <c r="J87" s="20"/>
      <c r="K87" s="23"/>
      <c r="L87" s="23">
        <f>MIN(L79:L81)</f>
        <v>2061.6</v>
      </c>
      <c r="M87" s="23">
        <f t="shared" ref="M87" si="42">MIN(M79:M81)</f>
        <v>6446</v>
      </c>
      <c r="N87" s="23">
        <f>MIN(N79:N81)</f>
        <v>6171.4</v>
      </c>
      <c r="O87" s="23">
        <f t="shared" ref="O87:Z87" si="43">MIN(O79:O81)</f>
        <v>5896.8</v>
      </c>
      <c r="P87" s="93">
        <f t="shared" si="43"/>
        <v>5622.2000000000007</v>
      </c>
      <c r="Q87" s="23">
        <f t="shared" si="43"/>
        <v>5347.6</v>
      </c>
      <c r="R87" s="23">
        <f t="shared" si="43"/>
        <v>6768.7466666666669</v>
      </c>
      <c r="S87" s="23">
        <f t="shared" si="43"/>
        <v>6949.56</v>
      </c>
      <c r="T87" s="23">
        <f t="shared" si="43"/>
        <v>7130.373333333333</v>
      </c>
      <c r="U87" s="93">
        <f t="shared" si="43"/>
        <v>7311.1866666666665</v>
      </c>
      <c r="V87" s="23">
        <f t="shared" si="43"/>
        <v>7492</v>
      </c>
      <c r="W87" s="23">
        <f t="shared" si="43"/>
        <v>10315.893333333333</v>
      </c>
      <c r="X87" s="23">
        <f t="shared" si="43"/>
        <v>10702.186666666666</v>
      </c>
      <c r="Y87" s="23">
        <f t="shared" si="43"/>
        <v>11088.480000000001</v>
      </c>
      <c r="Z87" s="23">
        <f t="shared" si="43"/>
        <v>11474.773333333334</v>
      </c>
      <c r="AA87" s="23">
        <f t="shared" ref="AA87:AF87" si="44">MIN(AA79:AA81)</f>
        <v>11861.066666666666</v>
      </c>
      <c r="AB87" s="23">
        <f t="shared" si="44"/>
        <v>12016.533333333333</v>
      </c>
      <c r="AC87" s="23">
        <f t="shared" si="44"/>
        <v>12388.400000000001</v>
      </c>
      <c r="AD87" s="23">
        <f t="shared" si="44"/>
        <v>12760.266666666666</v>
      </c>
      <c r="AE87" s="23">
        <f t="shared" si="44"/>
        <v>13132.133333333331</v>
      </c>
      <c r="AF87" s="23">
        <f t="shared" si="44"/>
        <v>13504</v>
      </c>
    </row>
    <row r="88" spans="3:32" ht="18.75" customHeight="1" x14ac:dyDescent="0.2">
      <c r="C88" s="114" t="s">
        <v>124</v>
      </c>
      <c r="D88" s="8"/>
      <c r="E88" s="18"/>
      <c r="F88" s="18"/>
      <c r="G88" s="20"/>
      <c r="H88" s="20"/>
      <c r="I88" s="20"/>
      <c r="J88" s="20"/>
      <c r="K88" s="23"/>
      <c r="L88" s="23">
        <v>0</v>
      </c>
      <c r="M88" s="23">
        <v>0</v>
      </c>
      <c r="N88" s="23">
        <v>0</v>
      </c>
      <c r="O88" s="23">
        <v>0</v>
      </c>
      <c r="P88" s="23">
        <v>0</v>
      </c>
      <c r="Q88" s="23">
        <v>0</v>
      </c>
      <c r="R88" s="23">
        <v>0</v>
      </c>
      <c r="S88" s="23">
        <v>0</v>
      </c>
      <c r="T88" s="23">
        <v>0</v>
      </c>
      <c r="U88" s="23">
        <v>0</v>
      </c>
      <c r="V88" s="23">
        <v>0</v>
      </c>
      <c r="W88" s="23">
        <v>0</v>
      </c>
      <c r="X88" s="23">
        <v>0</v>
      </c>
      <c r="Y88" s="23">
        <v>0</v>
      </c>
      <c r="Z88" s="23">
        <v>0</v>
      </c>
      <c r="AA88" s="23">
        <v>0</v>
      </c>
      <c r="AB88" s="23">
        <v>0</v>
      </c>
      <c r="AC88" s="23">
        <v>0</v>
      </c>
      <c r="AD88" s="23">
        <v>0</v>
      </c>
      <c r="AE88" s="23">
        <v>0</v>
      </c>
      <c r="AF88" s="23">
        <v>0</v>
      </c>
    </row>
    <row r="89" spans="3:32" ht="18.75" customHeight="1" x14ac:dyDescent="0.2">
      <c r="C89" s="114" t="s">
        <v>125</v>
      </c>
      <c r="D89" s="8"/>
      <c r="E89" s="18"/>
      <c r="F89" s="18"/>
      <c r="G89" s="20"/>
      <c r="H89" s="20"/>
      <c r="I89" s="20"/>
      <c r="J89" s="20"/>
      <c r="K89" s="23"/>
      <c r="L89" s="23">
        <f>L81-L80</f>
        <v>18.400000000000091</v>
      </c>
      <c r="M89" s="23">
        <f t="shared" ref="M89:AF89" si="45">M81-M80</f>
        <v>334</v>
      </c>
      <c r="N89" s="23">
        <f t="shared" si="45"/>
        <v>608.60000000000036</v>
      </c>
      <c r="O89" s="23">
        <f t="shared" si="45"/>
        <v>883.19999999999982</v>
      </c>
      <c r="P89" s="23">
        <f t="shared" si="45"/>
        <v>1157.7999999999993</v>
      </c>
      <c r="Q89" s="23">
        <f t="shared" si="45"/>
        <v>1432.3999999999996</v>
      </c>
      <c r="R89" s="23">
        <f t="shared" si="45"/>
        <v>1755.2533333333331</v>
      </c>
      <c r="S89" s="23">
        <f t="shared" si="45"/>
        <v>1801.7733333333335</v>
      </c>
      <c r="T89" s="23">
        <f t="shared" si="45"/>
        <v>1848.2933333333331</v>
      </c>
      <c r="U89" s="23">
        <f t="shared" si="45"/>
        <v>1894.8133333333335</v>
      </c>
      <c r="V89" s="23">
        <f t="shared" si="45"/>
        <v>1941.3333333333339</v>
      </c>
      <c r="W89" s="23">
        <f t="shared" si="45"/>
        <v>2718.7733333333344</v>
      </c>
      <c r="X89" s="23">
        <f t="shared" si="45"/>
        <v>2820.4799999999996</v>
      </c>
      <c r="Y89" s="23">
        <f t="shared" si="45"/>
        <v>2922.1866666666665</v>
      </c>
      <c r="Z89" s="23">
        <f t="shared" si="45"/>
        <v>3023.8933333333334</v>
      </c>
      <c r="AA89" s="23">
        <f t="shared" si="45"/>
        <v>3125.5999999999985</v>
      </c>
      <c r="AB89" s="23">
        <f t="shared" si="45"/>
        <v>3010.1333333333332</v>
      </c>
      <c r="AC89" s="23">
        <f t="shared" si="45"/>
        <v>3098.2666666666664</v>
      </c>
      <c r="AD89" s="23">
        <f t="shared" si="45"/>
        <v>3186.3999999999978</v>
      </c>
      <c r="AE89" s="23">
        <f t="shared" si="45"/>
        <v>3274.5333333333328</v>
      </c>
      <c r="AF89" s="23">
        <f t="shared" si="45"/>
        <v>3362.6666666666679</v>
      </c>
    </row>
    <row r="90" spans="3:32" ht="18.75" customHeight="1" x14ac:dyDescent="0.2">
      <c r="C90" s="116" t="s">
        <v>126</v>
      </c>
      <c r="D90" s="62"/>
      <c r="E90" s="60"/>
      <c r="F90" s="60"/>
      <c r="G90" s="81"/>
      <c r="H90" s="81"/>
      <c r="I90" s="81"/>
      <c r="J90" s="81"/>
      <c r="K90" s="44"/>
      <c r="L90" s="44">
        <f>MAX(L79:L81)</f>
        <v>2080</v>
      </c>
      <c r="M90" s="44">
        <f t="shared" ref="M90" si="46">MAX(M79:M81)</f>
        <v>6780</v>
      </c>
      <c r="N90" s="44">
        <f>MAX(N79:N81)</f>
        <v>6780</v>
      </c>
      <c r="O90" s="44">
        <f t="shared" ref="O90:Z90" si="47">MAX(O79:O81)</f>
        <v>6780</v>
      </c>
      <c r="P90" s="94">
        <f t="shared" si="47"/>
        <v>6780</v>
      </c>
      <c r="Q90" s="44">
        <f t="shared" si="47"/>
        <v>6780</v>
      </c>
      <c r="R90" s="44">
        <f t="shared" si="47"/>
        <v>8524</v>
      </c>
      <c r="S90" s="44">
        <f t="shared" si="47"/>
        <v>8751.3333333333339</v>
      </c>
      <c r="T90" s="44">
        <f t="shared" si="47"/>
        <v>8978.6666666666661</v>
      </c>
      <c r="U90" s="94">
        <f t="shared" si="47"/>
        <v>9206</v>
      </c>
      <c r="V90" s="44">
        <f t="shared" si="47"/>
        <v>9433.3333333333339</v>
      </c>
      <c r="W90" s="44">
        <f t="shared" si="47"/>
        <v>13034.666666666668</v>
      </c>
      <c r="X90" s="44">
        <f t="shared" si="47"/>
        <v>13522.666666666666</v>
      </c>
      <c r="Y90" s="44">
        <f t="shared" si="47"/>
        <v>14010.666666666668</v>
      </c>
      <c r="Z90" s="44">
        <f t="shared" si="47"/>
        <v>14498.666666666668</v>
      </c>
      <c r="AA90" s="44">
        <f t="shared" ref="AA90:AF90" si="48">MAX(AA79:AA81)</f>
        <v>14986.666666666664</v>
      </c>
      <c r="AB90" s="44">
        <f t="shared" si="48"/>
        <v>15026.666666666666</v>
      </c>
      <c r="AC90" s="44">
        <f t="shared" si="48"/>
        <v>15486.666666666668</v>
      </c>
      <c r="AD90" s="44">
        <f t="shared" si="48"/>
        <v>15946.666666666664</v>
      </c>
      <c r="AE90" s="44">
        <f t="shared" si="48"/>
        <v>16406.666666666664</v>
      </c>
      <c r="AF90" s="44">
        <f t="shared" si="48"/>
        <v>16866.666666666668</v>
      </c>
    </row>
    <row r="91" spans="3:32" x14ac:dyDescent="0.2">
      <c r="C91" s="140"/>
      <c r="D91" s="140"/>
      <c r="E91" s="142"/>
      <c r="F91" s="137"/>
      <c r="G91" s="4"/>
      <c r="H91" s="4"/>
      <c r="I91" s="4"/>
      <c r="J91" s="4"/>
      <c r="K91" s="4"/>
      <c r="L91" s="4"/>
      <c r="M91" s="4"/>
      <c r="N91" s="4"/>
    </row>
    <row r="92" spans="3:32" x14ac:dyDescent="0.2">
      <c r="C92" s="140"/>
      <c r="D92" s="140"/>
      <c r="E92" s="142"/>
      <c r="F92" s="137"/>
      <c r="G92" s="4"/>
      <c r="H92" s="4"/>
      <c r="I92" s="4"/>
      <c r="J92" s="4"/>
      <c r="K92" s="4"/>
      <c r="L92" s="4"/>
      <c r="M92" s="4"/>
      <c r="N92" s="4"/>
    </row>
    <row r="93" spans="3:32" x14ac:dyDescent="0.2">
      <c r="C93" s="140"/>
      <c r="D93" s="140"/>
      <c r="E93" s="142"/>
      <c r="F93" s="137"/>
      <c r="G93" s="4"/>
      <c r="H93" s="4"/>
      <c r="I93" s="4"/>
      <c r="J93" s="4"/>
      <c r="K93" s="4"/>
      <c r="L93" s="4"/>
      <c r="M93" s="4"/>
      <c r="N93" s="4"/>
    </row>
    <row r="94" spans="3:32" x14ac:dyDescent="0.2">
      <c r="C94" s="140"/>
      <c r="D94" s="140"/>
      <c r="E94" s="142"/>
      <c r="F94" s="137"/>
      <c r="G94" s="4"/>
      <c r="H94" s="4"/>
      <c r="I94" s="4"/>
      <c r="J94" s="4"/>
      <c r="K94" s="4"/>
      <c r="L94" s="4"/>
      <c r="M94" s="4"/>
      <c r="N94" s="4"/>
    </row>
    <row r="95" spans="3:32" x14ac:dyDescent="0.2">
      <c r="C95" s="140"/>
      <c r="D95" s="140"/>
      <c r="E95" s="142"/>
      <c r="F95" s="137"/>
      <c r="G95" s="4"/>
      <c r="H95" s="4"/>
      <c r="I95" s="4"/>
      <c r="J95" s="4"/>
      <c r="K95" s="4"/>
      <c r="L95" s="4"/>
      <c r="M95" s="4"/>
      <c r="N95" s="4"/>
    </row>
    <row r="96" spans="3:32" x14ac:dyDescent="0.2">
      <c r="C96" s="140"/>
      <c r="D96" s="140"/>
      <c r="E96" s="142"/>
      <c r="F96" s="137"/>
      <c r="G96" s="4"/>
      <c r="H96" s="4"/>
      <c r="I96" s="4"/>
      <c r="J96" s="4"/>
      <c r="K96" s="4"/>
      <c r="L96" s="4"/>
      <c r="M96" s="4"/>
      <c r="N96" s="4"/>
    </row>
    <row r="97" spans="3:18" x14ac:dyDescent="0.2">
      <c r="C97" s="140"/>
      <c r="D97" s="140"/>
      <c r="E97" s="142"/>
      <c r="F97" s="137"/>
      <c r="G97" s="4"/>
      <c r="H97" s="4"/>
      <c r="I97" s="4"/>
      <c r="J97" s="4"/>
      <c r="K97" s="4"/>
      <c r="L97" s="4"/>
      <c r="M97" s="4"/>
      <c r="N97" s="4"/>
    </row>
    <row r="98" spans="3:18" x14ac:dyDescent="0.2">
      <c r="C98" s="140"/>
      <c r="D98" s="140"/>
      <c r="E98" s="142"/>
      <c r="F98" s="137"/>
      <c r="G98" s="4"/>
      <c r="H98" s="4"/>
      <c r="I98" s="4"/>
      <c r="J98" s="4"/>
      <c r="K98" s="4"/>
      <c r="L98" s="4"/>
      <c r="M98" s="4"/>
      <c r="N98" s="4"/>
    </row>
    <row r="99" spans="3:18" x14ac:dyDescent="0.2">
      <c r="C99" s="140"/>
      <c r="D99" s="140"/>
      <c r="E99" s="142"/>
      <c r="F99" s="137"/>
      <c r="G99" s="4"/>
      <c r="H99" s="4"/>
      <c r="I99" s="4"/>
      <c r="J99" s="4"/>
      <c r="K99" s="4"/>
      <c r="L99" s="4"/>
      <c r="M99" s="4"/>
      <c r="N99" s="4"/>
    </row>
    <row r="100" spans="3:18" x14ac:dyDescent="0.2">
      <c r="C100" s="140"/>
      <c r="D100" s="140"/>
      <c r="E100" s="142"/>
      <c r="F100" s="137"/>
      <c r="G100" s="4"/>
      <c r="H100" s="4"/>
      <c r="I100" s="4"/>
      <c r="J100" s="4"/>
      <c r="K100" s="4"/>
      <c r="L100" s="4"/>
      <c r="M100" s="4"/>
      <c r="N100" s="4"/>
    </row>
    <row r="101" spans="3:18" x14ac:dyDescent="0.2">
      <c r="C101" s="140"/>
      <c r="D101" s="140"/>
      <c r="E101" s="142"/>
      <c r="F101" s="137"/>
      <c r="G101" s="4"/>
      <c r="H101" s="4"/>
      <c r="I101" s="4"/>
      <c r="J101" s="4"/>
      <c r="K101" s="4"/>
      <c r="L101" s="4"/>
      <c r="M101" s="4"/>
      <c r="N101" s="4"/>
    </row>
    <row r="102" spans="3:18" x14ac:dyDescent="0.2">
      <c r="C102" s="140"/>
      <c r="D102" s="140"/>
      <c r="E102" s="142"/>
      <c r="F102" s="137"/>
      <c r="G102" s="4"/>
      <c r="H102" s="4"/>
      <c r="I102" s="4"/>
      <c r="J102" s="4"/>
      <c r="K102" s="4"/>
      <c r="L102" s="4"/>
      <c r="M102" s="4"/>
      <c r="N102" s="4"/>
    </row>
    <row r="103" spans="3:18" x14ac:dyDescent="0.2">
      <c r="C103" s="140"/>
      <c r="D103" s="140"/>
      <c r="E103" s="142"/>
      <c r="F103" s="137"/>
      <c r="G103" s="4"/>
      <c r="H103" s="4"/>
      <c r="I103" s="4"/>
      <c r="J103" s="4"/>
      <c r="K103" s="4"/>
      <c r="L103" s="4"/>
      <c r="M103" s="4"/>
      <c r="N103" s="4"/>
    </row>
    <row r="104" spans="3:18" x14ac:dyDescent="0.2">
      <c r="C104" s="140"/>
      <c r="D104" s="140"/>
      <c r="E104" s="142"/>
      <c r="F104" s="137"/>
      <c r="G104" s="4"/>
      <c r="H104" s="4"/>
      <c r="I104" s="4"/>
      <c r="J104" s="4"/>
      <c r="K104" s="4"/>
      <c r="L104" s="4"/>
      <c r="M104" s="4"/>
      <c r="N104" s="4"/>
    </row>
    <row r="105" spans="3:18" x14ac:dyDescent="0.2">
      <c r="C105" s="140"/>
      <c r="D105" s="140"/>
      <c r="E105" s="142"/>
      <c r="F105" s="137"/>
      <c r="G105" s="4"/>
      <c r="H105" s="4"/>
      <c r="I105" s="4"/>
      <c r="J105" s="4"/>
      <c r="K105" s="4"/>
      <c r="L105" s="4"/>
      <c r="M105" s="4"/>
      <c r="N105" s="4"/>
    </row>
    <row r="106" spans="3:18" x14ac:dyDescent="0.2">
      <c r="C106" s="140"/>
      <c r="D106" s="140"/>
      <c r="E106" s="142"/>
      <c r="F106" s="137"/>
      <c r="G106" s="4"/>
      <c r="H106" s="4"/>
      <c r="I106" s="4"/>
      <c r="J106" s="4"/>
      <c r="K106" s="4"/>
      <c r="L106" s="4"/>
      <c r="M106" s="4"/>
      <c r="N106" s="4"/>
    </row>
    <row r="107" spans="3:18" x14ac:dyDescent="0.2">
      <c r="C107" s="140"/>
      <c r="D107" s="140"/>
      <c r="E107" s="142"/>
      <c r="F107" s="137"/>
      <c r="G107" s="4"/>
      <c r="H107" s="4"/>
      <c r="I107" s="4"/>
      <c r="J107" s="4"/>
      <c r="K107" s="4"/>
      <c r="L107" s="4"/>
      <c r="M107" s="4"/>
      <c r="N107" s="4"/>
    </row>
    <row r="108" spans="3:18" x14ac:dyDescent="0.2">
      <c r="C108" s="140"/>
      <c r="D108" s="140"/>
      <c r="E108" s="142"/>
      <c r="F108" s="137"/>
      <c r="G108" s="4"/>
      <c r="H108" s="4"/>
      <c r="I108" s="4"/>
      <c r="J108" s="4"/>
      <c r="K108" s="4"/>
      <c r="L108" s="4"/>
      <c r="M108" s="4"/>
      <c r="N108" s="4"/>
    </row>
    <row r="109" spans="3:18" ht="15" x14ac:dyDescent="0.2">
      <c r="C109" s="16"/>
      <c r="D109" s="4"/>
      <c r="E109" s="4"/>
      <c r="F109" s="4"/>
      <c r="G109" s="4"/>
      <c r="H109" s="4"/>
      <c r="I109" s="4"/>
      <c r="J109" s="4"/>
      <c r="K109" s="4"/>
      <c r="L109" s="4"/>
      <c r="M109" s="4"/>
      <c r="N109" s="4"/>
    </row>
    <row r="110" spans="3:18" x14ac:dyDescent="0.2">
      <c r="O110" s="38"/>
      <c r="Q110" s="39"/>
      <c r="R110" s="42"/>
    </row>
    <row r="111" spans="3:18" x14ac:dyDescent="0.2">
      <c r="O111" s="38"/>
      <c r="Q111" s="39"/>
      <c r="R111" s="42"/>
    </row>
    <row r="112" spans="3:18" x14ac:dyDescent="0.2">
      <c r="O112" s="38"/>
      <c r="Q112" s="39"/>
      <c r="R112" s="42"/>
    </row>
    <row r="113" spans="3:28" ht="18" customHeight="1" x14ac:dyDescent="0.2">
      <c r="C113" s="8"/>
      <c r="D113" s="8"/>
      <c r="E113" s="8"/>
      <c r="F113" s="8"/>
      <c r="G113" s="64"/>
      <c r="H113" s="64"/>
      <c r="I113" s="64"/>
      <c r="J113" s="64"/>
      <c r="K113" s="64"/>
      <c r="L113" s="64"/>
      <c r="M113" s="64"/>
      <c r="N113" s="64"/>
      <c r="O113" s="64"/>
      <c r="P113" s="64"/>
      <c r="Q113" s="64"/>
      <c r="R113" s="64"/>
      <c r="S113" s="64"/>
      <c r="T113" s="64"/>
      <c r="U113" s="64"/>
      <c r="V113" s="64"/>
      <c r="W113" s="64"/>
      <c r="X113" s="64"/>
      <c r="Y113" s="64"/>
      <c r="Z113" s="64"/>
      <c r="AA113" s="64"/>
      <c r="AB113" s="64"/>
    </row>
    <row r="114" spans="3:28" ht="18" customHeight="1" x14ac:dyDescent="0.3">
      <c r="C114" s="5" t="s">
        <v>537</v>
      </c>
      <c r="D114" s="4"/>
      <c r="E114" s="4"/>
      <c r="F114" s="4"/>
      <c r="G114" s="4"/>
      <c r="H114" s="4"/>
      <c r="I114" s="4"/>
      <c r="J114" s="4"/>
      <c r="K114" s="4"/>
      <c r="L114" s="4"/>
      <c r="M114" s="4"/>
      <c r="N114" s="4"/>
      <c r="AB114" s="64"/>
    </row>
    <row r="115" spans="3:28" x14ac:dyDescent="0.2">
      <c r="O115" s="38"/>
      <c r="Q115" s="39"/>
      <c r="R115" s="42"/>
    </row>
    <row r="116" spans="3:28" ht="15" customHeight="1" x14ac:dyDescent="0.2">
      <c r="C116" s="16"/>
      <c r="D116" s="4"/>
      <c r="E116" s="4"/>
      <c r="F116" s="4"/>
      <c r="G116" s="4"/>
      <c r="H116" s="4"/>
      <c r="I116" s="4"/>
      <c r="J116" s="4"/>
      <c r="K116" s="4"/>
      <c r="L116" s="4"/>
      <c r="M116" s="4"/>
      <c r="N116" s="4"/>
      <c r="AB116" s="64"/>
    </row>
    <row r="117" spans="3:28" ht="18" customHeight="1" x14ac:dyDescent="0.2">
      <c r="C117" s="16" t="s">
        <v>24</v>
      </c>
      <c r="D117" s="4"/>
      <c r="E117" s="4"/>
      <c r="F117" s="4"/>
      <c r="G117" s="4"/>
      <c r="H117" s="4"/>
      <c r="I117" s="4"/>
      <c r="J117" s="4"/>
      <c r="K117" s="4"/>
      <c r="L117" s="4"/>
      <c r="M117" s="4"/>
      <c r="N117" s="4"/>
      <c r="AB117" s="64"/>
    </row>
    <row r="118" spans="3:28" ht="18" customHeight="1" x14ac:dyDescent="0.2">
      <c r="C118" s="12"/>
      <c r="D118" s="13"/>
      <c r="E118" s="13" t="s">
        <v>1</v>
      </c>
      <c r="F118" s="13" t="s">
        <v>2</v>
      </c>
      <c r="G118" s="11">
        <f t="shared" ref="G118:V118" si="49">G$1</f>
        <v>2010</v>
      </c>
      <c r="H118" s="11">
        <f t="shared" si="49"/>
        <v>2011</v>
      </c>
      <c r="I118" s="11">
        <f t="shared" si="49"/>
        <v>2012</v>
      </c>
      <c r="J118" s="11">
        <f t="shared" si="49"/>
        <v>2013</v>
      </c>
      <c r="K118" s="11">
        <f t="shared" si="49"/>
        <v>2014</v>
      </c>
      <c r="L118" s="11">
        <f t="shared" si="49"/>
        <v>2015</v>
      </c>
      <c r="M118" s="11">
        <f t="shared" si="49"/>
        <v>2016</v>
      </c>
      <c r="N118" s="11">
        <f t="shared" si="49"/>
        <v>2017</v>
      </c>
      <c r="O118" s="11">
        <f t="shared" si="49"/>
        <v>2018</v>
      </c>
      <c r="P118" s="11">
        <f t="shared" si="49"/>
        <v>2019</v>
      </c>
      <c r="Q118" s="11">
        <f t="shared" si="49"/>
        <v>2020</v>
      </c>
      <c r="R118" s="11">
        <f t="shared" si="49"/>
        <v>2021</v>
      </c>
      <c r="S118" s="11">
        <f t="shared" si="49"/>
        <v>2022</v>
      </c>
      <c r="T118" s="11">
        <f t="shared" si="49"/>
        <v>2023</v>
      </c>
      <c r="U118" s="11">
        <f t="shared" si="49"/>
        <v>2024</v>
      </c>
      <c r="V118" s="11">
        <f t="shared" si="49"/>
        <v>2025</v>
      </c>
      <c r="W118" s="11">
        <v>2026</v>
      </c>
      <c r="X118" s="11">
        <v>2027</v>
      </c>
      <c r="Y118" s="11">
        <v>2028</v>
      </c>
      <c r="Z118" s="11">
        <v>2029</v>
      </c>
      <c r="AA118" s="11">
        <f>AA$1</f>
        <v>2030</v>
      </c>
      <c r="AB118" s="64"/>
    </row>
    <row r="119" spans="3:28" ht="18" customHeight="1" x14ac:dyDescent="0.2">
      <c r="C119" s="237" t="s">
        <v>618</v>
      </c>
      <c r="D119" s="13"/>
      <c r="E119" s="13" t="s">
        <v>475</v>
      </c>
      <c r="F119" s="13" t="s">
        <v>9</v>
      </c>
      <c r="G119" s="11"/>
      <c r="H119" s="11"/>
      <c r="I119" s="11"/>
      <c r="J119" s="11"/>
      <c r="K119" s="11"/>
      <c r="L119" s="11"/>
      <c r="M119" s="235"/>
      <c r="N119" s="235"/>
      <c r="O119" s="235"/>
      <c r="P119" s="235"/>
      <c r="Q119" s="235"/>
      <c r="R119" s="235"/>
      <c r="S119" s="235"/>
      <c r="T119" s="236">
        <v>0.03</v>
      </c>
      <c r="U119" s="235"/>
      <c r="V119" s="235"/>
      <c r="W119" s="235"/>
      <c r="X119" s="235"/>
      <c r="Y119" s="235"/>
      <c r="Z119" s="235"/>
      <c r="AA119" s="236">
        <v>0.1</v>
      </c>
      <c r="AB119" s="64"/>
    </row>
    <row r="120" spans="3:28" ht="15" customHeight="1" x14ac:dyDescent="0.2">
      <c r="C120" s="16"/>
      <c r="D120" s="4"/>
      <c r="E120" s="4"/>
      <c r="F120" s="4"/>
      <c r="G120" s="4"/>
      <c r="H120" s="4"/>
      <c r="I120" s="4"/>
      <c r="J120" s="4"/>
      <c r="K120" s="4"/>
      <c r="L120" s="4"/>
      <c r="M120" s="4"/>
      <c r="N120" s="4"/>
      <c r="AB120" s="64"/>
    </row>
    <row r="121" spans="3:28" ht="15" customHeight="1" x14ac:dyDescent="0.2">
      <c r="C121" s="138" t="s">
        <v>9</v>
      </c>
      <c r="D121" s="17" t="s">
        <v>616</v>
      </c>
      <c r="E121" s="4"/>
      <c r="F121" s="4"/>
      <c r="G121" s="4"/>
      <c r="H121" s="4"/>
      <c r="I121" s="4"/>
      <c r="J121" s="4"/>
      <c r="K121" s="4"/>
      <c r="L121" s="4"/>
      <c r="M121" s="4"/>
      <c r="N121" s="4"/>
      <c r="AB121" s="64"/>
    </row>
    <row r="122" spans="3:28" ht="15" customHeight="1" x14ac:dyDescent="0.2">
      <c r="C122" s="138"/>
      <c r="D122" s="17" t="s">
        <v>617</v>
      </c>
      <c r="E122" s="4"/>
      <c r="F122" s="4"/>
      <c r="G122" s="4"/>
      <c r="H122" s="4"/>
      <c r="I122" s="4"/>
      <c r="J122" s="4"/>
      <c r="K122" s="4"/>
      <c r="L122" s="4"/>
      <c r="M122" s="4"/>
      <c r="N122" s="4"/>
      <c r="AB122" s="64"/>
    </row>
    <row r="123" spans="3:28" ht="15" customHeight="1" x14ac:dyDescent="0.2">
      <c r="C123" s="138"/>
      <c r="E123" s="4"/>
      <c r="F123" s="4"/>
      <c r="G123" s="4"/>
      <c r="H123" s="4"/>
      <c r="I123" s="4"/>
      <c r="J123" s="4"/>
      <c r="K123" s="4"/>
      <c r="L123" s="4"/>
      <c r="M123" s="4"/>
      <c r="N123" s="4"/>
      <c r="AB123" s="64"/>
    </row>
    <row r="124" spans="3:28" ht="15" customHeight="1" x14ac:dyDescent="0.2">
      <c r="C124" s="138"/>
      <c r="D124" s="138" t="s">
        <v>611</v>
      </c>
      <c r="E124" s="4"/>
      <c r="F124" s="4"/>
      <c r="G124" s="4"/>
      <c r="H124" s="4"/>
      <c r="I124" s="4"/>
      <c r="J124" s="4"/>
      <c r="K124" s="4"/>
      <c r="L124" s="4"/>
      <c r="M124" s="4"/>
      <c r="N124" s="4"/>
      <c r="AB124" s="64"/>
    </row>
    <row r="125" spans="3:28" ht="15" customHeight="1" x14ac:dyDescent="0.2">
      <c r="C125" s="138"/>
      <c r="E125" s="4"/>
      <c r="F125" s="4"/>
      <c r="G125" s="4"/>
      <c r="H125" s="4"/>
      <c r="I125" s="4"/>
      <c r="J125" s="4"/>
      <c r="K125" s="4"/>
      <c r="L125" s="4"/>
      <c r="M125" s="4"/>
      <c r="N125" s="4"/>
      <c r="AB125" s="64"/>
    </row>
    <row r="126" spans="3:28" ht="15" customHeight="1" x14ac:dyDescent="0.2">
      <c r="C126" s="138"/>
      <c r="D126" s="138" t="s">
        <v>612</v>
      </c>
      <c r="E126" s="4"/>
      <c r="F126" s="4"/>
      <c r="G126" s="4"/>
      <c r="H126" s="4"/>
      <c r="I126" s="4"/>
      <c r="J126" s="4"/>
      <c r="K126" s="4"/>
      <c r="L126" s="4"/>
      <c r="M126" s="4"/>
      <c r="N126" s="4"/>
      <c r="AB126" s="64"/>
    </row>
    <row r="127" spans="3:28" ht="15" customHeight="1" x14ac:dyDescent="0.2">
      <c r="C127" s="138"/>
      <c r="D127" s="138" t="s">
        <v>615</v>
      </c>
      <c r="E127" s="4"/>
      <c r="F127" s="4"/>
      <c r="G127" s="4"/>
      <c r="H127" s="4"/>
      <c r="I127" s="4"/>
      <c r="J127" s="4"/>
      <c r="K127" s="4"/>
      <c r="L127" s="4"/>
      <c r="M127" s="4"/>
      <c r="N127" s="4"/>
      <c r="AB127" s="64"/>
    </row>
    <row r="128" spans="3:28" ht="15" customHeight="1" x14ac:dyDescent="0.2">
      <c r="C128" s="138"/>
      <c r="D128" s="138" t="s">
        <v>613</v>
      </c>
      <c r="E128" s="4"/>
      <c r="F128" s="4"/>
      <c r="G128" s="4"/>
      <c r="H128" s="4"/>
      <c r="I128" s="4"/>
      <c r="J128" s="4"/>
      <c r="K128" s="4"/>
      <c r="L128" s="4"/>
      <c r="M128" s="4"/>
      <c r="N128" s="4"/>
      <c r="AB128" s="64"/>
    </row>
    <row r="129" spans="3:28" ht="15" customHeight="1" x14ac:dyDescent="0.2">
      <c r="C129" s="138"/>
      <c r="D129" s="138" t="s">
        <v>614</v>
      </c>
      <c r="E129" s="4"/>
      <c r="F129" s="4"/>
      <c r="G129" s="4"/>
      <c r="H129" s="4"/>
      <c r="I129" s="4"/>
      <c r="J129" s="4"/>
      <c r="K129" s="4"/>
      <c r="L129" s="4"/>
      <c r="M129" s="4"/>
      <c r="N129" s="4"/>
      <c r="AB129" s="64"/>
    </row>
    <row r="130" spans="3:28" ht="15" customHeight="1" x14ac:dyDescent="0.2">
      <c r="C130" s="16"/>
      <c r="D130" s="4"/>
      <c r="E130" s="4"/>
      <c r="F130" s="4"/>
      <c r="G130" s="4"/>
      <c r="H130" s="4"/>
      <c r="I130" s="4"/>
      <c r="J130" s="4"/>
      <c r="K130" s="4"/>
      <c r="L130" s="4"/>
      <c r="M130" s="4"/>
      <c r="N130" s="4"/>
      <c r="AB130" s="64"/>
    </row>
    <row r="131" spans="3:28" ht="15" customHeight="1" x14ac:dyDescent="0.2">
      <c r="C131" s="16" t="s">
        <v>610</v>
      </c>
      <c r="D131" s="4"/>
      <c r="E131" s="4"/>
      <c r="F131" s="4"/>
      <c r="G131" s="4"/>
      <c r="H131" s="4"/>
      <c r="I131" s="4"/>
      <c r="J131" s="4"/>
      <c r="K131" s="4"/>
      <c r="L131" s="4"/>
      <c r="M131" s="4"/>
      <c r="N131" s="4"/>
      <c r="AB131" s="64"/>
    </row>
    <row r="132" spans="3:28" ht="18" customHeight="1" x14ac:dyDescent="0.2">
      <c r="C132" s="12"/>
      <c r="D132" s="13"/>
      <c r="E132" s="13" t="s">
        <v>1</v>
      </c>
      <c r="F132" s="13" t="s">
        <v>2</v>
      </c>
      <c r="G132" s="11">
        <f t="shared" ref="G132:V132" si="50">G$1</f>
        <v>2010</v>
      </c>
      <c r="H132" s="11">
        <f t="shared" si="50"/>
        <v>2011</v>
      </c>
      <c r="I132" s="11">
        <f t="shared" si="50"/>
        <v>2012</v>
      </c>
      <c r="J132" s="11">
        <f t="shared" si="50"/>
        <v>2013</v>
      </c>
      <c r="K132" s="11">
        <f t="shared" si="50"/>
        <v>2014</v>
      </c>
      <c r="L132" s="11">
        <f t="shared" si="50"/>
        <v>2015</v>
      </c>
      <c r="M132" s="11">
        <f t="shared" si="50"/>
        <v>2016</v>
      </c>
      <c r="N132" s="11">
        <f t="shared" si="50"/>
        <v>2017</v>
      </c>
      <c r="O132" s="11">
        <f t="shared" si="50"/>
        <v>2018</v>
      </c>
      <c r="P132" s="11">
        <f t="shared" si="50"/>
        <v>2019</v>
      </c>
      <c r="Q132" s="11">
        <f t="shared" si="50"/>
        <v>2020</v>
      </c>
      <c r="R132" s="11">
        <f t="shared" si="50"/>
        <v>2021</v>
      </c>
      <c r="S132" s="11">
        <f t="shared" si="50"/>
        <v>2022</v>
      </c>
      <c r="T132" s="11">
        <f t="shared" si="50"/>
        <v>2023</v>
      </c>
      <c r="U132" s="11">
        <f t="shared" si="50"/>
        <v>2024</v>
      </c>
      <c r="V132" s="11">
        <f t="shared" si="50"/>
        <v>2025</v>
      </c>
      <c r="W132" s="11">
        <v>2026</v>
      </c>
      <c r="X132" s="11">
        <v>2027</v>
      </c>
      <c r="Y132" s="11">
        <v>2028</v>
      </c>
      <c r="Z132" s="11">
        <v>2029</v>
      </c>
      <c r="AA132" s="11">
        <f>AA$1</f>
        <v>2030</v>
      </c>
      <c r="AB132" s="64"/>
    </row>
    <row r="133" spans="3:28" ht="18" customHeight="1" x14ac:dyDescent="0.2">
      <c r="C133" s="48" t="s">
        <v>604</v>
      </c>
      <c r="D133" s="8"/>
      <c r="E133" s="8" t="s">
        <v>1</v>
      </c>
      <c r="F133" s="8" t="s">
        <v>9</v>
      </c>
      <c r="G133" s="10">
        <v>0</v>
      </c>
      <c r="H133" s="23">
        <f>$L133+($G133-$L133)*(H$118-$L$118)/($G$118-$L$118)</f>
        <v>60</v>
      </c>
      <c r="I133" s="23">
        <f t="shared" ref="I133:K133" si="51">$L133+($G133-$L133)*(I$118-$L$118)/($G$118-$L$118)</f>
        <v>120</v>
      </c>
      <c r="J133" s="23">
        <f t="shared" si="51"/>
        <v>180</v>
      </c>
      <c r="K133" s="23">
        <f t="shared" si="51"/>
        <v>240</v>
      </c>
      <c r="L133" s="37">
        <v>300</v>
      </c>
      <c r="M133" s="23">
        <f>$T133+($L133-$T133)*(M$118-$T$118)/($L$118-$T$118)</f>
        <v>1512.5</v>
      </c>
      <c r="N133" s="23">
        <f t="shared" ref="N133:S133" si="52">$T133+($L133-$T133)*(N$118-$T$118)/($L$118-$T$118)</f>
        <v>2725</v>
      </c>
      <c r="O133" s="23">
        <f t="shared" si="52"/>
        <v>3937.5</v>
      </c>
      <c r="P133" s="23">
        <f t="shared" si="52"/>
        <v>5150</v>
      </c>
      <c r="Q133" s="23">
        <f t="shared" si="52"/>
        <v>6362.5</v>
      </c>
      <c r="R133" s="23">
        <f t="shared" si="52"/>
        <v>7575</v>
      </c>
      <c r="S133" s="23">
        <f t="shared" si="52"/>
        <v>8787.5</v>
      </c>
      <c r="T133" s="37">
        <v>10000</v>
      </c>
      <c r="U133" s="23">
        <f t="shared" ref="U133:Z133" si="53">$AA133+($T133-$AA133)*(U$118-$AA$118)/($T$118-$AA$118)</f>
        <v>13571.428571428572</v>
      </c>
      <c r="V133" s="23">
        <f t="shared" si="53"/>
        <v>17142.857142857141</v>
      </c>
      <c r="W133" s="23">
        <f t="shared" si="53"/>
        <v>20714.285714285714</v>
      </c>
      <c r="X133" s="23">
        <f t="shared" si="53"/>
        <v>24285.714285714286</v>
      </c>
      <c r="Y133" s="23">
        <f t="shared" si="53"/>
        <v>27857.142857142855</v>
      </c>
      <c r="Z133" s="23">
        <f t="shared" si="53"/>
        <v>31428.571428571428</v>
      </c>
      <c r="AA133" s="37">
        <v>35000</v>
      </c>
      <c r="AB133" s="64"/>
    </row>
    <row r="134" spans="3:28" ht="18" customHeight="1" x14ac:dyDescent="0.2">
      <c r="C134" s="98" t="s">
        <v>240</v>
      </c>
      <c r="D134" s="8"/>
      <c r="E134" s="8" t="s">
        <v>8</v>
      </c>
      <c r="F134" s="8" t="s">
        <v>29</v>
      </c>
      <c r="G134" s="23">
        <v>0</v>
      </c>
      <c r="H134" s="23">
        <v>0</v>
      </c>
      <c r="I134" s="23">
        <v>0</v>
      </c>
      <c r="J134" s="23">
        <v>0</v>
      </c>
      <c r="K134" s="23">
        <v>0</v>
      </c>
      <c r="L134" s="23">
        <v>0</v>
      </c>
      <c r="M134" s="23">
        <v>0</v>
      </c>
      <c r="N134" s="23">
        <v>0</v>
      </c>
      <c r="O134" s="23">
        <v>0</v>
      </c>
      <c r="P134" s="23">
        <v>0</v>
      </c>
      <c r="Q134" s="23">
        <v>0</v>
      </c>
      <c r="R134" s="23">
        <f>R133*(1/30)</f>
        <v>252.5</v>
      </c>
      <c r="S134" s="23">
        <f t="shared" ref="S134:V134" si="54">S133*(1/30)</f>
        <v>292.91666666666669</v>
      </c>
      <c r="T134" s="23">
        <f t="shared" si="54"/>
        <v>333.33333333333331</v>
      </c>
      <c r="U134" s="23">
        <f t="shared" si="54"/>
        <v>452.38095238095241</v>
      </c>
      <c r="V134" s="23">
        <f t="shared" si="54"/>
        <v>571.42857142857133</v>
      </c>
      <c r="W134" s="23">
        <f>W133*(1/15)</f>
        <v>1380.952380952381</v>
      </c>
      <c r="X134" s="23">
        <f t="shared" ref="X134:AA134" si="55">X133*(1/15)</f>
        <v>1619.047619047619</v>
      </c>
      <c r="Y134" s="23">
        <f t="shared" si="55"/>
        <v>1857.1428571428569</v>
      </c>
      <c r="Z134" s="23">
        <f t="shared" si="55"/>
        <v>2095.238095238095</v>
      </c>
      <c r="AA134" s="23">
        <f t="shared" si="55"/>
        <v>2333.3333333333335</v>
      </c>
      <c r="AB134" s="64"/>
    </row>
    <row r="135" spans="3:28" ht="18" customHeight="1" x14ac:dyDescent="0.2">
      <c r="C135" s="171" t="s">
        <v>241</v>
      </c>
      <c r="D135" s="62"/>
      <c r="E135" s="60" t="s">
        <v>8</v>
      </c>
      <c r="F135" s="60" t="s">
        <v>30</v>
      </c>
      <c r="G135" s="44">
        <v>0</v>
      </c>
      <c r="H135" s="44">
        <f t="shared" ref="H135" si="56">H133-(G133-H134)</f>
        <v>60</v>
      </c>
      <c r="I135" s="44">
        <f t="shared" ref="I135" si="57">I133-(H133-I134)</f>
        <v>60</v>
      </c>
      <c r="J135" s="44">
        <f t="shared" ref="J135" si="58">J133-(I133-J134)</f>
        <v>60</v>
      </c>
      <c r="K135" s="44">
        <f t="shared" ref="K135" si="59">K133-(J133-K134)</f>
        <v>60</v>
      </c>
      <c r="L135" s="44">
        <f t="shared" ref="L135" si="60">L133-(K133-L134)</f>
        <v>60</v>
      </c>
      <c r="M135" s="44">
        <f t="shared" ref="M135" si="61">M133-(L133-M134)</f>
        <v>1212.5</v>
      </c>
      <c r="N135" s="44">
        <f t="shared" ref="N135" si="62">N133-(M133-N134)</f>
        <v>1212.5</v>
      </c>
      <c r="O135" s="44">
        <f t="shared" ref="O135" si="63">O133-(N133-O134)</f>
        <v>1212.5</v>
      </c>
      <c r="P135" s="44">
        <f t="shared" ref="P135" si="64">P133-(O133-P134)</f>
        <v>1212.5</v>
      </c>
      <c r="Q135" s="44">
        <f t="shared" ref="Q135" si="65">Q133-(P133-Q134)</f>
        <v>1212.5</v>
      </c>
      <c r="R135" s="44">
        <f>R133-(Q133-R134)</f>
        <v>1465</v>
      </c>
      <c r="S135" s="44">
        <f>S133-(R133-S134)</f>
        <v>1505.416666666667</v>
      </c>
      <c r="T135" s="44">
        <f t="shared" ref="T135" si="66">T133-(S133-T134)</f>
        <v>1545.8333333333339</v>
      </c>
      <c r="U135" s="44">
        <f t="shared" ref="U135" si="67">U133-(T133-U134)</f>
        <v>4023.8095238095248</v>
      </c>
      <c r="V135" s="44">
        <f t="shared" ref="V135" si="68">V133-(U133-V134)</f>
        <v>4142.8571428571395</v>
      </c>
      <c r="W135" s="44">
        <f t="shared" ref="W135" si="69">W133-(V133-W134)</f>
        <v>4952.3809523809541</v>
      </c>
      <c r="X135" s="44">
        <f t="shared" ref="X135" si="70">X133-(W133-X134)</f>
        <v>5190.4761904761908</v>
      </c>
      <c r="Y135" s="44">
        <f t="shared" ref="Y135" si="71">Y133-(X133-Y134)</f>
        <v>5428.5714285714275</v>
      </c>
      <c r="Z135" s="44">
        <f t="shared" ref="Z135" si="72">Z133-(Y133-Z134)</f>
        <v>5666.6666666666679</v>
      </c>
      <c r="AA135" s="44">
        <f t="shared" ref="AA135" si="73">AA133-(Z133-AA134)</f>
        <v>5904.7619047619046</v>
      </c>
      <c r="AB135" s="64"/>
    </row>
    <row r="136" spans="3:28" ht="15" customHeight="1" x14ac:dyDescent="0.2">
      <c r="C136" s="136"/>
      <c r="D136" s="4"/>
      <c r="E136" s="4"/>
      <c r="F136" s="4"/>
      <c r="G136" s="4"/>
      <c r="H136" s="4"/>
      <c r="I136" s="4"/>
      <c r="J136" s="4"/>
      <c r="K136" s="4"/>
      <c r="L136" s="4"/>
      <c r="M136" s="4"/>
      <c r="N136" s="4"/>
      <c r="AB136" s="64"/>
    </row>
    <row r="137" spans="3:28" ht="15" customHeight="1" x14ac:dyDescent="0.2">
      <c r="C137" s="138" t="s">
        <v>628</v>
      </c>
      <c r="D137" s="138" t="s">
        <v>619</v>
      </c>
      <c r="E137" s="4"/>
      <c r="F137" s="4"/>
      <c r="G137" s="4"/>
      <c r="H137" s="4"/>
      <c r="I137" s="4"/>
      <c r="J137" s="4"/>
      <c r="K137" s="4"/>
      <c r="L137" s="4"/>
      <c r="M137" s="4"/>
      <c r="N137" s="4"/>
      <c r="AB137" s="64"/>
    </row>
    <row r="138" spans="3:28" ht="15" customHeight="1" x14ac:dyDescent="0.2">
      <c r="C138" s="138"/>
      <c r="D138" s="238" t="s">
        <v>622</v>
      </c>
      <c r="E138" s="4"/>
      <c r="F138" s="4"/>
      <c r="G138" s="4"/>
      <c r="H138" s="4"/>
      <c r="I138" s="4"/>
      <c r="J138" s="4"/>
      <c r="K138" s="4"/>
      <c r="L138" s="4"/>
      <c r="M138" s="4"/>
      <c r="N138" s="4"/>
      <c r="AB138" s="64"/>
    </row>
    <row r="139" spans="3:28" ht="15" customHeight="1" x14ac:dyDescent="0.2">
      <c r="C139" s="138"/>
      <c r="D139" s="138" t="s">
        <v>620</v>
      </c>
      <c r="E139" s="4"/>
      <c r="F139" s="4"/>
      <c r="G139" s="4"/>
      <c r="H139" s="4"/>
      <c r="I139" s="4"/>
      <c r="J139" s="4"/>
      <c r="K139" s="4"/>
      <c r="L139" s="4"/>
      <c r="M139" s="4"/>
      <c r="N139" s="4"/>
      <c r="AB139" s="64"/>
    </row>
    <row r="140" spans="3:28" ht="15" customHeight="1" x14ac:dyDescent="0.2">
      <c r="C140" s="138"/>
      <c r="D140" s="138" t="s">
        <v>621</v>
      </c>
      <c r="E140" s="4"/>
      <c r="F140" s="4"/>
      <c r="G140" s="4"/>
      <c r="H140" s="4"/>
      <c r="I140" s="4"/>
      <c r="J140" s="4"/>
      <c r="K140" s="4"/>
      <c r="L140" s="4"/>
      <c r="M140" s="4"/>
      <c r="N140" s="4"/>
      <c r="AB140" s="64"/>
    </row>
    <row r="141" spans="3:28" ht="15" customHeight="1" x14ac:dyDescent="0.2">
      <c r="C141" s="138"/>
      <c r="D141" s="238" t="s">
        <v>623</v>
      </c>
      <c r="E141" s="137"/>
      <c r="F141" s="4"/>
      <c r="G141" s="4"/>
      <c r="H141" s="4"/>
      <c r="I141" s="4"/>
      <c r="J141" s="4"/>
      <c r="K141" s="4"/>
      <c r="L141" s="4"/>
      <c r="M141" s="4"/>
      <c r="N141" s="4"/>
      <c r="AB141" s="64"/>
    </row>
    <row r="142" spans="3:28" ht="15" customHeight="1" x14ac:dyDescent="0.2">
      <c r="C142" s="138"/>
      <c r="D142" s="137" t="s">
        <v>624</v>
      </c>
      <c r="E142" s="137" t="s">
        <v>625</v>
      </c>
      <c r="F142" s="4"/>
      <c r="G142" s="4"/>
      <c r="H142" s="4"/>
      <c r="I142" s="4"/>
      <c r="J142" s="4"/>
      <c r="K142" s="4"/>
      <c r="L142" s="4"/>
      <c r="M142" s="4"/>
      <c r="N142" s="4"/>
      <c r="AB142" s="64"/>
    </row>
    <row r="143" spans="3:28" ht="15" customHeight="1" x14ac:dyDescent="0.2">
      <c r="C143" s="136"/>
      <c r="D143" s="137" t="s">
        <v>626</v>
      </c>
      <c r="E143" s="137" t="s">
        <v>627</v>
      </c>
      <c r="F143" s="4"/>
      <c r="G143" s="4"/>
      <c r="H143" s="4"/>
      <c r="I143" s="4"/>
      <c r="J143" s="4"/>
      <c r="K143" s="4"/>
      <c r="L143" s="4"/>
      <c r="M143" s="4"/>
      <c r="N143" s="4"/>
      <c r="AB143" s="64"/>
    </row>
    <row r="144" spans="3:28" ht="15" customHeight="1" x14ac:dyDescent="0.2">
      <c r="C144" s="136"/>
      <c r="D144" s="4"/>
      <c r="E144" s="4"/>
      <c r="F144" s="4"/>
      <c r="G144" s="4"/>
      <c r="H144" s="4"/>
      <c r="I144" s="4"/>
      <c r="J144" s="4"/>
      <c r="K144" s="4"/>
      <c r="L144" s="4"/>
      <c r="M144" s="4"/>
      <c r="N144" s="4"/>
      <c r="AB144" s="64"/>
    </row>
    <row r="145" spans="3:28" ht="15" customHeight="1" x14ac:dyDescent="0.2">
      <c r="C145" s="138" t="s">
        <v>629</v>
      </c>
      <c r="D145" s="138" t="s">
        <v>630</v>
      </c>
      <c r="E145" s="4"/>
      <c r="F145" s="4"/>
      <c r="G145" s="4"/>
      <c r="H145" s="4"/>
      <c r="I145" s="4"/>
      <c r="J145" s="4"/>
      <c r="K145" s="4"/>
      <c r="L145" s="4"/>
      <c r="M145" s="4"/>
      <c r="N145" s="4"/>
      <c r="AB145" s="64"/>
    </row>
    <row r="146" spans="3:28" ht="15" customHeight="1" x14ac:dyDescent="0.2">
      <c r="C146" s="136"/>
      <c r="D146" s="4"/>
      <c r="E146" s="4"/>
      <c r="F146" s="4"/>
      <c r="G146" s="4"/>
      <c r="H146" s="4"/>
      <c r="I146" s="4"/>
      <c r="J146" s="4"/>
      <c r="K146" s="4"/>
      <c r="L146" s="4"/>
      <c r="M146" s="4"/>
      <c r="N146" s="4"/>
      <c r="AB146" s="64"/>
    </row>
    <row r="147" spans="3:28" ht="15" customHeight="1" x14ac:dyDescent="0.2">
      <c r="C147" s="137" t="s">
        <v>29</v>
      </c>
      <c r="D147" s="137" t="s">
        <v>631</v>
      </c>
      <c r="E147" s="4"/>
      <c r="F147" s="4"/>
      <c r="G147" s="4"/>
      <c r="H147" s="4"/>
      <c r="I147" s="4"/>
      <c r="J147" s="4"/>
      <c r="K147" s="4"/>
      <c r="L147" s="4"/>
      <c r="M147" s="4"/>
      <c r="N147" s="4"/>
      <c r="AB147" s="64"/>
    </row>
    <row r="148" spans="3:28" ht="15" customHeight="1" x14ac:dyDescent="0.2">
      <c r="C148" s="136"/>
      <c r="D148" s="4"/>
      <c r="E148" s="4"/>
      <c r="F148" s="4"/>
      <c r="G148" s="4"/>
      <c r="H148" s="4"/>
      <c r="I148" s="4"/>
      <c r="J148" s="4"/>
      <c r="K148" s="4"/>
      <c r="L148" s="4"/>
      <c r="M148" s="4"/>
      <c r="N148" s="4"/>
      <c r="AB148" s="64"/>
    </row>
    <row r="149" spans="3:28" ht="15" customHeight="1" x14ac:dyDescent="0.2">
      <c r="C149" s="140" t="s">
        <v>63</v>
      </c>
      <c r="D149" s="140" t="s">
        <v>252</v>
      </c>
      <c r="E149" s="140" t="s">
        <v>253</v>
      </c>
      <c r="F149" s="137"/>
      <c r="G149" s="4"/>
      <c r="H149" s="4"/>
      <c r="I149" s="4"/>
      <c r="J149" s="4"/>
      <c r="K149" s="4"/>
      <c r="L149" s="4"/>
      <c r="M149" s="4"/>
      <c r="N149" s="4"/>
      <c r="AB149" s="64"/>
    </row>
    <row r="150" spans="3:28" ht="15" customHeight="1" x14ac:dyDescent="0.2">
      <c r="C150" s="140" t="s">
        <v>249</v>
      </c>
      <c r="D150" s="140" t="s">
        <v>254</v>
      </c>
      <c r="E150" s="141">
        <v>0</v>
      </c>
      <c r="F150" s="137" t="s">
        <v>255</v>
      </c>
      <c r="G150" s="4"/>
      <c r="H150" s="4"/>
      <c r="I150" s="4"/>
      <c r="J150" s="4"/>
      <c r="K150" s="4"/>
      <c r="L150" s="4"/>
      <c r="M150" s="4"/>
      <c r="N150" s="4"/>
      <c r="AB150" s="64"/>
    </row>
    <row r="151" spans="3:28" ht="15" customHeight="1" x14ac:dyDescent="0.2">
      <c r="C151" s="140" t="s">
        <v>634</v>
      </c>
      <c r="D151" s="140" t="s">
        <v>254</v>
      </c>
      <c r="E151" s="142">
        <f>1/30</f>
        <v>3.3333333333333333E-2</v>
      </c>
      <c r="F151" s="137" t="s">
        <v>256</v>
      </c>
      <c r="G151" s="4"/>
      <c r="H151" s="4"/>
      <c r="I151" s="4"/>
      <c r="J151" s="4"/>
      <c r="K151" s="4"/>
      <c r="L151" s="4"/>
      <c r="M151" s="4"/>
      <c r="N151" s="4"/>
      <c r="AB151" s="64"/>
    </row>
    <row r="152" spans="3:28" ht="15" customHeight="1" x14ac:dyDescent="0.2">
      <c r="C152" s="140" t="s">
        <v>635</v>
      </c>
      <c r="D152" s="140" t="s">
        <v>254</v>
      </c>
      <c r="E152" s="142">
        <f>1/15</f>
        <v>6.6666666666666666E-2</v>
      </c>
      <c r="F152" s="137" t="s">
        <v>257</v>
      </c>
      <c r="G152" s="4"/>
      <c r="H152" s="4"/>
      <c r="I152" s="4"/>
      <c r="J152" s="4"/>
      <c r="K152" s="4"/>
      <c r="L152" s="4"/>
      <c r="M152" s="4"/>
      <c r="N152" s="4"/>
      <c r="AB152" s="64"/>
    </row>
    <row r="153" spans="3:28" ht="15" customHeight="1" x14ac:dyDescent="0.2">
      <c r="C153" s="136"/>
      <c r="D153" s="4"/>
      <c r="E153" s="4"/>
      <c r="F153" s="4"/>
      <c r="G153" s="4"/>
      <c r="H153" s="4"/>
      <c r="I153" s="4"/>
      <c r="J153" s="4"/>
      <c r="K153" s="4"/>
      <c r="L153" s="4"/>
      <c r="M153" s="4"/>
      <c r="N153" s="4"/>
      <c r="AB153" s="64"/>
    </row>
    <row r="154" spans="3:28" ht="15" customHeight="1" x14ac:dyDescent="0.2">
      <c r="C154" s="138" t="s">
        <v>30</v>
      </c>
      <c r="D154" s="138" t="s">
        <v>636</v>
      </c>
      <c r="E154" s="4"/>
      <c r="F154" s="4"/>
      <c r="G154" s="4"/>
      <c r="H154" s="4"/>
      <c r="I154" s="4"/>
      <c r="J154" s="4"/>
      <c r="K154" s="4"/>
      <c r="L154" s="4"/>
      <c r="M154" s="4"/>
      <c r="N154" s="4"/>
      <c r="AB154" s="64"/>
    </row>
    <row r="155" spans="3:28" ht="15" customHeight="1" x14ac:dyDescent="0.2">
      <c r="C155" s="136"/>
      <c r="D155" s="4"/>
      <c r="E155" s="4"/>
      <c r="F155" s="4"/>
      <c r="G155" s="4"/>
      <c r="H155" s="4"/>
      <c r="I155" s="4"/>
      <c r="J155" s="4"/>
      <c r="K155" s="4"/>
      <c r="L155" s="4"/>
      <c r="M155" s="4"/>
      <c r="N155" s="4"/>
      <c r="AB155" s="64"/>
    </row>
    <row r="156" spans="3:28" ht="15" customHeight="1" x14ac:dyDescent="0.2">
      <c r="C156" s="16" t="s">
        <v>608</v>
      </c>
      <c r="D156" s="4"/>
      <c r="E156" s="4"/>
      <c r="F156" s="4"/>
      <c r="G156" s="4"/>
      <c r="H156" s="4"/>
      <c r="I156" s="4"/>
      <c r="J156" s="4"/>
      <c r="K156" s="4"/>
      <c r="L156" s="4"/>
      <c r="M156" s="4"/>
      <c r="N156" s="4"/>
      <c r="AB156" s="64"/>
    </row>
    <row r="157" spans="3:28" ht="18" customHeight="1" x14ac:dyDescent="0.2">
      <c r="C157" s="12"/>
      <c r="D157" s="13"/>
      <c r="E157" s="13" t="s">
        <v>1</v>
      </c>
      <c r="F157" s="13" t="s">
        <v>2</v>
      </c>
      <c r="G157" s="11">
        <f t="shared" ref="G157:V157" si="74">G$1</f>
        <v>2010</v>
      </c>
      <c r="H157" s="11">
        <f t="shared" si="74"/>
        <v>2011</v>
      </c>
      <c r="I157" s="11">
        <f t="shared" si="74"/>
        <v>2012</v>
      </c>
      <c r="J157" s="11">
        <f t="shared" si="74"/>
        <v>2013</v>
      </c>
      <c r="K157" s="11">
        <f t="shared" si="74"/>
        <v>2014</v>
      </c>
      <c r="L157" s="11">
        <f t="shared" si="74"/>
        <v>2015</v>
      </c>
      <c r="M157" s="11">
        <f t="shared" si="74"/>
        <v>2016</v>
      </c>
      <c r="N157" s="11">
        <f t="shared" si="74"/>
        <v>2017</v>
      </c>
      <c r="O157" s="11">
        <f t="shared" si="74"/>
        <v>2018</v>
      </c>
      <c r="P157" s="11">
        <f t="shared" si="74"/>
        <v>2019</v>
      </c>
      <c r="Q157" s="11">
        <f t="shared" si="74"/>
        <v>2020</v>
      </c>
      <c r="R157" s="11">
        <f t="shared" si="74"/>
        <v>2021</v>
      </c>
      <c r="S157" s="11">
        <f t="shared" si="74"/>
        <v>2022</v>
      </c>
      <c r="T157" s="11">
        <f t="shared" si="74"/>
        <v>2023</v>
      </c>
      <c r="U157" s="11">
        <f t="shared" si="74"/>
        <v>2024</v>
      </c>
      <c r="V157" s="11">
        <f t="shared" si="74"/>
        <v>2025</v>
      </c>
      <c r="W157" s="11">
        <v>2026</v>
      </c>
      <c r="X157" s="11">
        <v>2027</v>
      </c>
      <c r="Y157" s="11">
        <v>2028</v>
      </c>
      <c r="Z157" s="11">
        <v>2029</v>
      </c>
      <c r="AA157" s="11">
        <f>AA$1</f>
        <v>2030</v>
      </c>
      <c r="AB157" s="64"/>
    </row>
    <row r="158" spans="3:28" ht="18" customHeight="1" x14ac:dyDescent="0.2">
      <c r="C158" s="237" t="s">
        <v>604</v>
      </c>
      <c r="D158" s="13"/>
      <c r="E158" s="13" t="s">
        <v>609</v>
      </c>
      <c r="F158" s="13" t="s">
        <v>9</v>
      </c>
      <c r="G158" s="228">
        <v>100</v>
      </c>
      <c r="H158" s="228">
        <v>100</v>
      </c>
      <c r="I158" s="228">
        <v>100</v>
      </c>
      <c r="J158" s="228">
        <v>100</v>
      </c>
      <c r="K158" s="228">
        <v>100</v>
      </c>
      <c r="L158" s="228">
        <v>100</v>
      </c>
      <c r="M158" s="228">
        <v>100</v>
      </c>
      <c r="N158" s="228">
        <v>100</v>
      </c>
      <c r="O158" s="228">
        <v>100</v>
      </c>
      <c r="P158" s="228">
        <v>100</v>
      </c>
      <c r="Q158" s="228">
        <v>100</v>
      </c>
      <c r="R158" s="228">
        <v>100</v>
      </c>
      <c r="S158" s="228">
        <v>100</v>
      </c>
      <c r="T158" s="228">
        <v>100</v>
      </c>
      <c r="U158" s="228">
        <v>100</v>
      </c>
      <c r="V158" s="228">
        <v>100</v>
      </c>
      <c r="W158" s="228">
        <v>100</v>
      </c>
      <c r="X158" s="228">
        <v>100</v>
      </c>
      <c r="Y158" s="228">
        <v>100</v>
      </c>
      <c r="Z158" s="228">
        <v>100</v>
      </c>
      <c r="AA158" s="228">
        <v>100</v>
      </c>
      <c r="AB158" s="64"/>
    </row>
    <row r="159" spans="3:28" ht="15" customHeight="1" x14ac:dyDescent="0.2">
      <c r="C159" s="16"/>
      <c r="D159" s="4"/>
      <c r="E159" s="4"/>
      <c r="F159" s="4"/>
      <c r="G159" s="4"/>
      <c r="H159" s="4"/>
      <c r="I159" s="4"/>
      <c r="J159" s="4"/>
      <c r="K159" s="4"/>
      <c r="L159" s="4"/>
      <c r="M159" s="4"/>
      <c r="N159" s="4"/>
      <c r="AB159" s="64"/>
    </row>
    <row r="160" spans="3:28" ht="15" customHeight="1" x14ac:dyDescent="0.2">
      <c r="C160" s="239" t="s">
        <v>9</v>
      </c>
      <c r="D160" s="232" t="s">
        <v>637</v>
      </c>
      <c r="E160" s="140"/>
      <c r="F160" s="140"/>
      <c r="G160" s="140"/>
      <c r="H160" s="137"/>
      <c r="I160" s="4"/>
      <c r="J160" s="4"/>
      <c r="K160" s="4"/>
      <c r="L160" s="4"/>
      <c r="M160" s="4"/>
      <c r="N160" s="4"/>
      <c r="AB160" s="64"/>
    </row>
    <row r="161" spans="2:32" ht="15.75" customHeight="1" x14ac:dyDescent="0.2">
      <c r="C161" s="16"/>
      <c r="D161" s="4"/>
      <c r="E161" s="140"/>
      <c r="F161" s="140"/>
      <c r="G161" s="141"/>
      <c r="H161" s="137"/>
      <c r="I161" s="4"/>
      <c r="J161" s="4"/>
      <c r="K161" s="4"/>
      <c r="L161" s="4"/>
      <c r="M161" s="4"/>
      <c r="N161" s="4"/>
      <c r="AB161" s="64"/>
    </row>
    <row r="162" spans="2:32" x14ac:dyDescent="0.2">
      <c r="B162" s="41"/>
      <c r="C162" s="9"/>
      <c r="E162" s="140"/>
      <c r="F162" s="140"/>
      <c r="G162" s="142"/>
      <c r="H162" s="137"/>
    </row>
    <row r="163" spans="2:32" ht="15" x14ac:dyDescent="0.2">
      <c r="B163" s="41"/>
      <c r="C163" s="45" t="s">
        <v>607</v>
      </c>
      <c r="E163" s="140"/>
      <c r="F163" s="140"/>
      <c r="G163" s="142"/>
      <c r="H163" s="137"/>
    </row>
    <row r="164" spans="2:32" ht="18" customHeight="1" x14ac:dyDescent="0.2">
      <c r="C164" s="12"/>
      <c r="D164" s="13"/>
      <c r="E164" s="13" t="s">
        <v>1</v>
      </c>
      <c r="F164" s="13" t="s">
        <v>2</v>
      </c>
      <c r="G164" s="11">
        <f>G$1</f>
        <v>2010</v>
      </c>
      <c r="H164" s="11">
        <f t="shared" ref="H164:AF164" si="75">H$1</f>
        <v>2011</v>
      </c>
      <c r="I164" s="11">
        <f t="shared" si="75"/>
        <v>2012</v>
      </c>
      <c r="J164" s="11">
        <f t="shared" si="75"/>
        <v>2013</v>
      </c>
      <c r="K164" s="11">
        <f t="shared" si="75"/>
        <v>2014</v>
      </c>
      <c r="L164" s="11">
        <f t="shared" si="75"/>
        <v>2015</v>
      </c>
      <c r="M164" s="11">
        <f t="shared" si="75"/>
        <v>2016</v>
      </c>
      <c r="N164" s="11">
        <f t="shared" si="75"/>
        <v>2017</v>
      </c>
      <c r="O164" s="11">
        <f t="shared" si="75"/>
        <v>2018</v>
      </c>
      <c r="P164" s="11">
        <f t="shared" si="75"/>
        <v>2019</v>
      </c>
      <c r="Q164" s="11">
        <f t="shared" si="75"/>
        <v>2020</v>
      </c>
      <c r="R164" s="11">
        <f t="shared" si="75"/>
        <v>2021</v>
      </c>
      <c r="S164" s="11">
        <f t="shared" si="75"/>
        <v>2022</v>
      </c>
      <c r="T164" s="11">
        <f t="shared" si="75"/>
        <v>2023</v>
      </c>
      <c r="U164" s="11">
        <f t="shared" si="75"/>
        <v>2024</v>
      </c>
      <c r="V164" s="11">
        <f t="shared" si="75"/>
        <v>2025</v>
      </c>
      <c r="W164" s="11">
        <f t="shared" si="75"/>
        <v>2026</v>
      </c>
      <c r="X164" s="11">
        <f t="shared" si="75"/>
        <v>2027</v>
      </c>
      <c r="Y164" s="11">
        <f t="shared" si="75"/>
        <v>2028</v>
      </c>
      <c r="Z164" s="11">
        <f t="shared" si="75"/>
        <v>2029</v>
      </c>
      <c r="AA164" s="11">
        <f t="shared" si="75"/>
        <v>2030</v>
      </c>
      <c r="AB164" s="11">
        <f t="shared" si="75"/>
        <v>2031</v>
      </c>
      <c r="AC164" s="11">
        <f t="shared" si="75"/>
        <v>2032</v>
      </c>
      <c r="AD164" s="11">
        <f t="shared" si="75"/>
        <v>2033</v>
      </c>
      <c r="AE164" s="11">
        <f t="shared" si="75"/>
        <v>2034</v>
      </c>
      <c r="AF164" s="11">
        <f t="shared" si="75"/>
        <v>2035</v>
      </c>
    </row>
    <row r="165" spans="2:32" ht="18" customHeight="1" x14ac:dyDescent="0.2">
      <c r="C165" s="56" t="s">
        <v>85</v>
      </c>
      <c r="D165" s="59"/>
      <c r="E165" s="59"/>
      <c r="F165" s="59"/>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row>
    <row r="166" spans="2:32" ht="18" customHeight="1" x14ac:dyDescent="0.2">
      <c r="C166" s="82" t="s">
        <v>165</v>
      </c>
      <c r="D166" s="8" t="s">
        <v>109</v>
      </c>
      <c r="E166" s="8" t="s">
        <v>42</v>
      </c>
      <c r="F166" s="8"/>
      <c r="G166" s="81"/>
      <c r="H166" s="81"/>
      <c r="I166" s="81"/>
      <c r="J166" s="44"/>
      <c r="K166" s="44"/>
      <c r="L166" s="44">
        <f t="shared" ref="L166:AF166" si="76">L135*L158/10^3</f>
        <v>6</v>
      </c>
      <c r="M166" s="44">
        <f t="shared" si="76"/>
        <v>121.25</v>
      </c>
      <c r="N166" s="44">
        <f t="shared" si="76"/>
        <v>121.25</v>
      </c>
      <c r="O166" s="44">
        <f t="shared" si="76"/>
        <v>121.25</v>
      </c>
      <c r="P166" s="44">
        <f t="shared" si="76"/>
        <v>121.25</v>
      </c>
      <c r="Q166" s="44">
        <f t="shared" si="76"/>
        <v>121.25</v>
      </c>
      <c r="R166" s="44">
        <f t="shared" si="76"/>
        <v>146.5</v>
      </c>
      <c r="S166" s="44">
        <f t="shared" si="76"/>
        <v>150.54166666666669</v>
      </c>
      <c r="T166" s="44">
        <f t="shared" si="76"/>
        <v>154.5833333333334</v>
      </c>
      <c r="U166" s="44">
        <f t="shared" si="76"/>
        <v>402.38095238095246</v>
      </c>
      <c r="V166" s="44">
        <f t="shared" si="76"/>
        <v>414.28571428571399</v>
      </c>
      <c r="W166" s="44">
        <f t="shared" si="76"/>
        <v>495.23809523809535</v>
      </c>
      <c r="X166" s="44">
        <f t="shared" si="76"/>
        <v>519.04761904761904</v>
      </c>
      <c r="Y166" s="44">
        <f t="shared" si="76"/>
        <v>542.85714285714278</v>
      </c>
      <c r="Z166" s="44">
        <f t="shared" si="76"/>
        <v>566.66666666666674</v>
      </c>
      <c r="AA166" s="44">
        <f t="shared" si="76"/>
        <v>590.47619047619037</v>
      </c>
      <c r="AB166" s="44">
        <f t="shared" si="76"/>
        <v>0</v>
      </c>
      <c r="AC166" s="44">
        <f t="shared" si="76"/>
        <v>0</v>
      </c>
      <c r="AD166" s="44">
        <f t="shared" si="76"/>
        <v>0</v>
      </c>
      <c r="AE166" s="44">
        <f t="shared" si="76"/>
        <v>0</v>
      </c>
      <c r="AF166" s="44">
        <f t="shared" si="76"/>
        <v>0</v>
      </c>
    </row>
    <row r="167" spans="2:32" ht="18" customHeight="1" x14ac:dyDescent="0.2">
      <c r="C167" s="56" t="s">
        <v>606</v>
      </c>
      <c r="D167" s="59"/>
      <c r="E167" s="59"/>
      <c r="F167" s="59"/>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row>
    <row r="168" spans="2:32" ht="18" customHeight="1" x14ac:dyDescent="0.2">
      <c r="C168" s="83" t="s">
        <v>165</v>
      </c>
      <c r="D168" s="62" t="s">
        <v>109</v>
      </c>
      <c r="E168" s="62" t="s">
        <v>42</v>
      </c>
      <c r="F168" s="62"/>
      <c r="G168" s="81"/>
      <c r="H168" s="81"/>
      <c r="I168" s="81"/>
      <c r="J168" s="44"/>
      <c r="K168" s="44"/>
      <c r="L168" s="44">
        <f>SUM($L166:L166)</f>
        <v>6</v>
      </c>
      <c r="M168" s="44">
        <f>SUM($L166:M166)</f>
        <v>127.25</v>
      </c>
      <c r="N168" s="44">
        <f>SUM($L166:N166)</f>
        <v>248.5</v>
      </c>
      <c r="O168" s="44">
        <f>SUM($L166:O166)</f>
        <v>369.75</v>
      </c>
      <c r="P168" s="44">
        <f>SUM($L166:P166)</f>
        <v>491</v>
      </c>
      <c r="Q168" s="44">
        <f>SUM($L166:Q166)</f>
        <v>612.25</v>
      </c>
      <c r="R168" s="44">
        <f>SUM($L166:R166)</f>
        <v>758.75</v>
      </c>
      <c r="S168" s="44">
        <f>SUM($L166:S166)</f>
        <v>909.29166666666674</v>
      </c>
      <c r="T168" s="44">
        <f>SUM($L166:T166)</f>
        <v>1063.8750000000002</v>
      </c>
      <c r="U168" s="44">
        <f>SUM($L166:U166)</f>
        <v>1466.2559523809527</v>
      </c>
      <c r="V168" s="44">
        <f>SUM($L166:V166)</f>
        <v>1880.5416666666667</v>
      </c>
      <c r="W168" s="44">
        <f>SUM($L166:W166)</f>
        <v>2375.7797619047619</v>
      </c>
      <c r="X168" s="44">
        <f>SUM($L166:X166)</f>
        <v>2894.8273809523807</v>
      </c>
      <c r="Y168" s="44">
        <f>SUM($L166:Y166)</f>
        <v>3437.6845238095234</v>
      </c>
      <c r="Z168" s="44">
        <f>SUM($L166:Z166)</f>
        <v>4004.3511904761899</v>
      </c>
      <c r="AA168" s="44">
        <f>SUM($L166:AA166)</f>
        <v>4594.8273809523798</v>
      </c>
      <c r="AB168" s="44">
        <f>SUM($L166:AB166)</f>
        <v>4594.8273809523798</v>
      </c>
      <c r="AC168" s="44">
        <f>SUM($L166:AC166)</f>
        <v>4594.8273809523798</v>
      </c>
      <c r="AD168" s="44">
        <f>SUM($L166:AD166)</f>
        <v>4594.8273809523798</v>
      </c>
      <c r="AE168" s="44">
        <f>SUM($L166:AE166)</f>
        <v>4594.8273809523798</v>
      </c>
      <c r="AF168" s="44">
        <f>SUM($L166:AF166)</f>
        <v>4594.8273809523798</v>
      </c>
    </row>
    <row r="169" spans="2:32" ht="15" customHeight="1" x14ac:dyDescent="0.2">
      <c r="C169" s="16"/>
      <c r="D169" s="4"/>
      <c r="E169" s="4"/>
      <c r="F169" s="4"/>
      <c r="G169" s="4"/>
      <c r="H169" s="4"/>
      <c r="I169" s="4"/>
      <c r="J169" s="4"/>
      <c r="K169" s="4"/>
      <c r="L169" s="4"/>
      <c r="M169" s="4"/>
      <c r="N169" s="4"/>
      <c r="AB169" s="64"/>
    </row>
    <row r="170" spans="2:32" ht="18" customHeight="1" x14ac:dyDescent="0.2">
      <c r="C170" s="8"/>
      <c r="D170" s="8"/>
      <c r="E170" s="8"/>
      <c r="F170" s="8"/>
      <c r="G170" s="30"/>
      <c r="H170" s="30"/>
      <c r="I170" s="30"/>
      <c r="J170" s="30"/>
      <c r="K170" s="30"/>
      <c r="L170" s="30"/>
      <c r="M170" s="30"/>
      <c r="N170" s="30"/>
      <c r="O170" s="30"/>
      <c r="P170" s="30"/>
      <c r="Q170" s="30"/>
      <c r="R170" s="30"/>
      <c r="S170" s="30"/>
      <c r="T170" s="30"/>
      <c r="U170" s="30"/>
      <c r="V170" s="30"/>
      <c r="W170" s="30"/>
      <c r="X170" s="30"/>
      <c r="Y170" s="30"/>
      <c r="Z170" s="30"/>
      <c r="AA170" s="30"/>
    </row>
    <row r="171" spans="2:32" ht="20.25" x14ac:dyDescent="0.3">
      <c r="C171" s="5" t="s">
        <v>538</v>
      </c>
    </row>
    <row r="172" spans="2:32" ht="14.25" customHeight="1" x14ac:dyDescent="0.3">
      <c r="C172" s="5"/>
    </row>
    <row r="173" spans="2:32" ht="14.25" customHeight="1" x14ac:dyDescent="0.2">
      <c r="C173" s="226" t="s">
        <v>539</v>
      </c>
    </row>
    <row r="174" spans="2:32" ht="14.25" customHeight="1" x14ac:dyDescent="0.2">
      <c r="C174" s="226" t="s">
        <v>540</v>
      </c>
    </row>
    <row r="175" spans="2:32" ht="14.25" customHeight="1" x14ac:dyDescent="0.2">
      <c r="C175" s="226" t="s">
        <v>541</v>
      </c>
    </row>
    <row r="176" spans="2:32" ht="15" x14ac:dyDescent="0.2">
      <c r="C176" s="45"/>
    </row>
    <row r="177" spans="2:32" x14ac:dyDescent="0.2">
      <c r="C177" s="226" t="s">
        <v>542</v>
      </c>
    </row>
    <row r="178" spans="2:32" ht="15" x14ac:dyDescent="0.2">
      <c r="C178" s="45"/>
    </row>
    <row r="179" spans="2:32" x14ac:dyDescent="0.2">
      <c r="C179" s="226" t="s">
        <v>543</v>
      </c>
    </row>
    <row r="180" spans="2:32" x14ac:dyDescent="0.2">
      <c r="C180" s="226" t="s">
        <v>544</v>
      </c>
    </row>
    <row r="181" spans="2:32" x14ac:dyDescent="0.2">
      <c r="C181" s="226"/>
    </row>
    <row r="182" spans="2:32" x14ac:dyDescent="0.2">
      <c r="C182" s="226"/>
    </row>
    <row r="183" spans="2:32" ht="15" x14ac:dyDescent="0.2">
      <c r="C183" s="45" t="s">
        <v>550</v>
      </c>
    </row>
    <row r="184" spans="2:32" ht="18" customHeight="1" x14ac:dyDescent="0.2">
      <c r="C184" s="12"/>
      <c r="D184" s="13"/>
      <c r="E184" s="13" t="s">
        <v>1</v>
      </c>
      <c r="F184" s="13" t="s">
        <v>2</v>
      </c>
      <c r="G184" s="11">
        <f>G$1</f>
        <v>2010</v>
      </c>
      <c r="H184" s="11">
        <f t="shared" ref="H184:AF184" si="77">H$1</f>
        <v>2011</v>
      </c>
      <c r="I184" s="11">
        <f t="shared" si="77"/>
        <v>2012</v>
      </c>
      <c r="J184" s="11">
        <f t="shared" si="77"/>
        <v>2013</v>
      </c>
      <c r="K184" s="11">
        <f t="shared" si="77"/>
        <v>2014</v>
      </c>
      <c r="L184" s="11">
        <f t="shared" si="77"/>
        <v>2015</v>
      </c>
      <c r="M184" s="11">
        <f t="shared" si="77"/>
        <v>2016</v>
      </c>
      <c r="N184" s="11">
        <f t="shared" si="77"/>
        <v>2017</v>
      </c>
      <c r="O184" s="11">
        <f t="shared" si="77"/>
        <v>2018</v>
      </c>
      <c r="P184" s="11">
        <f t="shared" si="77"/>
        <v>2019</v>
      </c>
      <c r="Q184" s="11">
        <f t="shared" si="77"/>
        <v>2020</v>
      </c>
      <c r="R184" s="11">
        <f t="shared" si="77"/>
        <v>2021</v>
      </c>
      <c r="S184" s="11">
        <f t="shared" si="77"/>
        <v>2022</v>
      </c>
      <c r="T184" s="11">
        <f t="shared" si="77"/>
        <v>2023</v>
      </c>
      <c r="U184" s="11">
        <f t="shared" si="77"/>
        <v>2024</v>
      </c>
      <c r="V184" s="11">
        <f t="shared" si="77"/>
        <v>2025</v>
      </c>
      <c r="W184" s="11">
        <f t="shared" si="77"/>
        <v>2026</v>
      </c>
      <c r="X184" s="11">
        <f t="shared" si="77"/>
        <v>2027</v>
      </c>
      <c r="Y184" s="11">
        <f t="shared" si="77"/>
        <v>2028</v>
      </c>
      <c r="Z184" s="11">
        <f t="shared" si="77"/>
        <v>2029</v>
      </c>
      <c r="AA184" s="11">
        <f t="shared" si="77"/>
        <v>2030</v>
      </c>
      <c r="AB184" s="11">
        <f t="shared" si="77"/>
        <v>2031</v>
      </c>
      <c r="AC184" s="11">
        <f t="shared" si="77"/>
        <v>2032</v>
      </c>
      <c r="AD184" s="11">
        <f t="shared" si="77"/>
        <v>2033</v>
      </c>
      <c r="AE184" s="11">
        <f t="shared" si="77"/>
        <v>2034</v>
      </c>
      <c r="AF184" s="11">
        <f t="shared" si="77"/>
        <v>2035</v>
      </c>
    </row>
    <row r="185" spans="2:32" ht="18" customHeight="1" x14ac:dyDescent="0.2">
      <c r="C185" s="15" t="s">
        <v>25</v>
      </c>
      <c r="D185" s="8"/>
      <c r="E185" s="8" t="s">
        <v>42</v>
      </c>
      <c r="F185" s="8" t="s">
        <v>9</v>
      </c>
      <c r="G185" s="23"/>
      <c r="H185" s="23"/>
      <c r="I185" s="23"/>
      <c r="J185" s="23"/>
      <c r="K185" s="23"/>
      <c r="L185" s="23"/>
      <c r="M185" s="23"/>
      <c r="N185" s="37">
        <f>7000/3</f>
        <v>2333.3333333333335</v>
      </c>
      <c r="O185" s="37">
        <f t="shared" ref="O185:P185" si="78">7000/3</f>
        <v>2333.3333333333335</v>
      </c>
      <c r="P185" s="37">
        <f t="shared" si="78"/>
        <v>2333.3333333333335</v>
      </c>
      <c r="Q185" s="37">
        <v>3000</v>
      </c>
      <c r="R185" s="37">
        <v>3000</v>
      </c>
      <c r="S185" s="37">
        <v>3000</v>
      </c>
      <c r="T185" s="37">
        <v>3000</v>
      </c>
      <c r="U185" s="37">
        <v>3000</v>
      </c>
      <c r="V185" s="37">
        <v>3000</v>
      </c>
      <c r="W185" s="37">
        <v>3000</v>
      </c>
      <c r="X185" s="23"/>
      <c r="Y185" s="43"/>
      <c r="Z185" s="43"/>
      <c r="AA185" s="43"/>
      <c r="AB185" s="43"/>
      <c r="AC185" s="43"/>
      <c r="AD185" s="43"/>
      <c r="AE185" s="43"/>
      <c r="AF185" s="43"/>
    </row>
    <row r="186" spans="2:32" ht="18" customHeight="1" x14ac:dyDescent="0.2">
      <c r="C186" s="15" t="s">
        <v>26</v>
      </c>
      <c r="D186" s="8"/>
      <c r="E186" s="8" t="s">
        <v>8</v>
      </c>
      <c r="F186" s="18" t="s">
        <v>8</v>
      </c>
      <c r="G186" s="23"/>
      <c r="H186" s="23"/>
      <c r="I186" s="23"/>
      <c r="J186" s="23"/>
      <c r="K186" s="23"/>
      <c r="L186" s="23"/>
      <c r="M186" s="23"/>
      <c r="N186" s="37">
        <v>300</v>
      </c>
      <c r="O186" s="37">
        <v>300</v>
      </c>
      <c r="P186" s="37">
        <v>300</v>
      </c>
      <c r="Q186" s="37">
        <f>(2000-900)/7</f>
        <v>157.14285714285714</v>
      </c>
      <c r="R186" s="37">
        <f t="shared" ref="R186:W186" si="79">(2000-900)/7</f>
        <v>157.14285714285714</v>
      </c>
      <c r="S186" s="37">
        <f t="shared" si="79"/>
        <v>157.14285714285714</v>
      </c>
      <c r="T186" s="37">
        <f t="shared" si="79"/>
        <v>157.14285714285714</v>
      </c>
      <c r="U186" s="37">
        <f t="shared" si="79"/>
        <v>157.14285714285714</v>
      </c>
      <c r="V186" s="37">
        <f t="shared" si="79"/>
        <v>157.14285714285714</v>
      </c>
      <c r="W186" s="37">
        <f t="shared" si="79"/>
        <v>157.14285714285714</v>
      </c>
      <c r="X186" s="43"/>
      <c r="Y186" s="43"/>
      <c r="Z186" s="43"/>
      <c r="AA186" s="43"/>
      <c r="AB186" s="43"/>
      <c r="AC186" s="43"/>
      <c r="AD186" s="43"/>
      <c r="AE186" s="43"/>
      <c r="AF186" s="43"/>
    </row>
    <row r="187" spans="2:32" ht="18" customHeight="1" x14ac:dyDescent="0.2">
      <c r="C187" s="15" t="s">
        <v>27</v>
      </c>
      <c r="D187" s="8"/>
      <c r="E187" s="8" t="s">
        <v>8</v>
      </c>
      <c r="F187" s="18" t="s">
        <v>8</v>
      </c>
      <c r="G187" s="23"/>
      <c r="H187" s="23"/>
      <c r="I187" s="23"/>
      <c r="J187" s="23"/>
      <c r="K187" s="23"/>
      <c r="L187" s="23"/>
      <c r="M187" s="23"/>
      <c r="N187" s="37">
        <f>4500/10</f>
        <v>450</v>
      </c>
      <c r="O187" s="37">
        <f t="shared" ref="O187:W187" si="80">4500/10</f>
        <v>450</v>
      </c>
      <c r="P187" s="37">
        <f t="shared" si="80"/>
        <v>450</v>
      </c>
      <c r="Q187" s="37">
        <f t="shared" si="80"/>
        <v>450</v>
      </c>
      <c r="R187" s="37">
        <f t="shared" si="80"/>
        <v>450</v>
      </c>
      <c r="S187" s="37">
        <f t="shared" si="80"/>
        <v>450</v>
      </c>
      <c r="T187" s="37">
        <f t="shared" si="80"/>
        <v>450</v>
      </c>
      <c r="U187" s="37">
        <f t="shared" si="80"/>
        <v>450</v>
      </c>
      <c r="V187" s="37">
        <f t="shared" si="80"/>
        <v>450</v>
      </c>
      <c r="W187" s="37">
        <f t="shared" si="80"/>
        <v>450</v>
      </c>
      <c r="X187" s="43"/>
      <c r="Y187" s="43"/>
      <c r="Z187" s="43"/>
      <c r="AA187" s="43"/>
      <c r="AB187" s="43"/>
      <c r="AC187" s="43"/>
      <c r="AD187" s="43"/>
      <c r="AE187" s="43"/>
      <c r="AF187" s="43"/>
    </row>
    <row r="188" spans="2:32" ht="18" customHeight="1" x14ac:dyDescent="0.2">
      <c r="C188" s="15" t="s">
        <v>28</v>
      </c>
      <c r="D188" s="8"/>
      <c r="E188" s="8" t="s">
        <v>8</v>
      </c>
      <c r="F188" s="229" t="s">
        <v>8</v>
      </c>
      <c r="G188" s="23"/>
      <c r="H188" s="23"/>
      <c r="I188" s="23"/>
      <c r="J188" s="23"/>
      <c r="K188" s="23"/>
      <c r="L188" s="23"/>
      <c r="M188" s="23"/>
      <c r="N188" s="66">
        <f>12000/10</f>
        <v>1200</v>
      </c>
      <c r="O188" s="66">
        <f t="shared" ref="O188:W188" si="81">12000/10</f>
        <v>1200</v>
      </c>
      <c r="P188" s="66">
        <f t="shared" si="81"/>
        <v>1200</v>
      </c>
      <c r="Q188" s="66">
        <f t="shared" si="81"/>
        <v>1200</v>
      </c>
      <c r="R188" s="66">
        <f t="shared" si="81"/>
        <v>1200</v>
      </c>
      <c r="S188" s="66">
        <f t="shared" si="81"/>
        <v>1200</v>
      </c>
      <c r="T188" s="66">
        <f t="shared" si="81"/>
        <v>1200</v>
      </c>
      <c r="U188" s="66">
        <f t="shared" si="81"/>
        <v>1200</v>
      </c>
      <c r="V188" s="66">
        <f t="shared" si="81"/>
        <v>1200</v>
      </c>
      <c r="W188" s="66">
        <f t="shared" si="81"/>
        <v>1200</v>
      </c>
      <c r="X188" s="44"/>
      <c r="Y188" s="44"/>
      <c r="Z188" s="44"/>
      <c r="AA188" s="44"/>
      <c r="AB188" s="44"/>
      <c r="AC188" s="44"/>
      <c r="AD188" s="44"/>
      <c r="AE188" s="44"/>
      <c r="AF188" s="44"/>
    </row>
    <row r="189" spans="2:32" ht="18" customHeight="1" x14ac:dyDescent="0.2">
      <c r="C189" s="12" t="s">
        <v>37</v>
      </c>
      <c r="D189" s="33"/>
      <c r="E189" s="33"/>
      <c r="F189" s="13" t="s">
        <v>29</v>
      </c>
      <c r="G189" s="14">
        <f t="shared" ref="G189:L189" si="82">SUM(G185:G188)</f>
        <v>0</v>
      </c>
      <c r="H189" s="14">
        <f t="shared" si="82"/>
        <v>0</v>
      </c>
      <c r="I189" s="14">
        <f t="shared" si="82"/>
        <v>0</v>
      </c>
      <c r="J189" s="14">
        <f t="shared" si="82"/>
        <v>0</v>
      </c>
      <c r="K189" s="14">
        <f t="shared" si="82"/>
        <v>0</v>
      </c>
      <c r="L189" s="14">
        <f t="shared" si="82"/>
        <v>0</v>
      </c>
      <c r="M189" s="228">
        <f>N189</f>
        <v>4283.3333333333339</v>
      </c>
      <c r="N189" s="14">
        <f t="shared" ref="N189:W189" si="83">SUM(N185:N188)</f>
        <v>4283.3333333333339</v>
      </c>
      <c r="O189" s="14">
        <f t="shared" si="83"/>
        <v>4283.3333333333339</v>
      </c>
      <c r="P189" s="14">
        <f t="shared" si="83"/>
        <v>4283.3333333333339</v>
      </c>
      <c r="Q189" s="14">
        <f t="shared" si="83"/>
        <v>4807.1428571428569</v>
      </c>
      <c r="R189" s="14">
        <f t="shared" si="83"/>
        <v>4807.1428571428569</v>
      </c>
      <c r="S189" s="14">
        <f t="shared" si="83"/>
        <v>4807.1428571428569</v>
      </c>
      <c r="T189" s="14">
        <f t="shared" si="83"/>
        <v>4807.1428571428569</v>
      </c>
      <c r="U189" s="14">
        <f t="shared" si="83"/>
        <v>4807.1428571428569</v>
      </c>
      <c r="V189" s="14">
        <f t="shared" si="83"/>
        <v>4807.1428571428569</v>
      </c>
      <c r="W189" s="14">
        <f t="shared" si="83"/>
        <v>4807.1428571428569</v>
      </c>
      <c r="X189" s="228">
        <f>W189</f>
        <v>4807.1428571428569</v>
      </c>
      <c r="Y189" s="228">
        <f t="shared" ref="Y189:AF189" si="84">X189</f>
        <v>4807.1428571428569</v>
      </c>
      <c r="Z189" s="228">
        <f t="shared" si="84"/>
        <v>4807.1428571428569</v>
      </c>
      <c r="AA189" s="228">
        <f t="shared" si="84"/>
        <v>4807.1428571428569</v>
      </c>
      <c r="AB189" s="228">
        <f t="shared" si="84"/>
        <v>4807.1428571428569</v>
      </c>
      <c r="AC189" s="228">
        <f t="shared" si="84"/>
        <v>4807.1428571428569</v>
      </c>
      <c r="AD189" s="228">
        <f t="shared" si="84"/>
        <v>4807.1428571428569</v>
      </c>
      <c r="AE189" s="228">
        <f t="shared" si="84"/>
        <v>4807.1428571428569</v>
      </c>
      <c r="AF189" s="228">
        <f t="shared" si="84"/>
        <v>4807.1428571428569</v>
      </c>
    </row>
    <row r="190" spans="2:32" ht="18" customHeight="1" x14ac:dyDescent="0.2">
      <c r="C190" s="32"/>
      <c r="D190" s="32"/>
      <c r="E190" s="32"/>
      <c r="F190" s="32"/>
      <c r="G190" s="30"/>
      <c r="H190" s="30"/>
      <c r="I190" s="30"/>
      <c r="J190" s="30"/>
      <c r="K190" s="30"/>
      <c r="L190" s="30"/>
      <c r="M190" s="30"/>
      <c r="N190" s="30"/>
      <c r="O190" s="30"/>
      <c r="P190" s="30"/>
      <c r="Q190" s="30"/>
      <c r="R190" s="30"/>
      <c r="S190" s="30"/>
      <c r="T190" s="30"/>
      <c r="U190" s="30"/>
      <c r="V190" s="30"/>
      <c r="W190" s="30"/>
      <c r="X190" s="30"/>
      <c r="Y190" s="30"/>
      <c r="Z190" s="30"/>
      <c r="AA190" s="30"/>
      <c r="AB190" s="35"/>
      <c r="AC190" s="35"/>
      <c r="AD190" s="35"/>
      <c r="AE190" s="35"/>
      <c r="AF190" s="35"/>
    </row>
    <row r="191" spans="2:32" x14ac:dyDescent="0.2">
      <c r="B191" s="41" t="s">
        <v>35</v>
      </c>
      <c r="C191" s="9" t="s">
        <v>9</v>
      </c>
      <c r="D191" s="47" t="s">
        <v>549</v>
      </c>
    </row>
    <row r="192" spans="2:32" x14ac:dyDescent="0.2">
      <c r="B192" s="41"/>
      <c r="C192" s="9"/>
      <c r="D192" s="227" t="s">
        <v>545</v>
      </c>
    </row>
    <row r="193" spans="2:32" x14ac:dyDescent="0.2">
      <c r="B193" s="41"/>
      <c r="C193" s="9"/>
      <c r="D193" s="227" t="s">
        <v>546</v>
      </c>
    </row>
    <row r="194" spans="2:32" x14ac:dyDescent="0.2">
      <c r="B194" s="41"/>
      <c r="C194" s="9"/>
      <c r="D194" s="227" t="s">
        <v>547</v>
      </c>
    </row>
    <row r="195" spans="2:32" x14ac:dyDescent="0.2">
      <c r="B195" s="41"/>
      <c r="C195" s="9"/>
      <c r="D195" s="227" t="s">
        <v>548</v>
      </c>
    </row>
    <row r="196" spans="2:32" x14ac:dyDescent="0.2">
      <c r="B196" s="41"/>
      <c r="C196" s="9"/>
    </row>
    <row r="197" spans="2:32" x14ac:dyDescent="0.2">
      <c r="B197" s="41"/>
      <c r="C197" s="9" t="s">
        <v>553</v>
      </c>
      <c r="D197" s="47" t="s">
        <v>552</v>
      </c>
    </row>
    <row r="198" spans="2:32" x14ac:dyDescent="0.2">
      <c r="B198" s="41"/>
      <c r="C198" s="9" t="s">
        <v>555</v>
      </c>
      <c r="D198" s="47" t="s">
        <v>554</v>
      </c>
    </row>
    <row r="199" spans="2:32" x14ac:dyDescent="0.2">
      <c r="B199" s="41"/>
      <c r="C199" s="9"/>
    </row>
    <row r="200" spans="2:32" ht="15" x14ac:dyDescent="0.2">
      <c r="B200" s="41"/>
      <c r="C200" s="45" t="s">
        <v>605</v>
      </c>
    </row>
    <row r="201" spans="2:32" ht="18" customHeight="1" x14ac:dyDescent="0.2">
      <c r="C201" s="12"/>
      <c r="D201" s="13"/>
      <c r="E201" s="13" t="s">
        <v>1</v>
      </c>
      <c r="F201" s="13" t="s">
        <v>2</v>
      </c>
      <c r="G201" s="11">
        <f>G$1</f>
        <v>2010</v>
      </c>
      <c r="H201" s="11">
        <f t="shared" ref="H201:AF201" si="85">H$1</f>
        <v>2011</v>
      </c>
      <c r="I201" s="11">
        <f t="shared" si="85"/>
        <v>2012</v>
      </c>
      <c r="J201" s="11">
        <f t="shared" si="85"/>
        <v>2013</v>
      </c>
      <c r="K201" s="11">
        <f t="shared" si="85"/>
        <v>2014</v>
      </c>
      <c r="L201" s="11">
        <f t="shared" si="85"/>
        <v>2015</v>
      </c>
      <c r="M201" s="11">
        <f t="shared" si="85"/>
        <v>2016</v>
      </c>
      <c r="N201" s="11">
        <f t="shared" si="85"/>
        <v>2017</v>
      </c>
      <c r="O201" s="11">
        <f t="shared" si="85"/>
        <v>2018</v>
      </c>
      <c r="P201" s="11">
        <f t="shared" si="85"/>
        <v>2019</v>
      </c>
      <c r="Q201" s="11">
        <f t="shared" si="85"/>
        <v>2020</v>
      </c>
      <c r="R201" s="11">
        <f t="shared" si="85"/>
        <v>2021</v>
      </c>
      <c r="S201" s="11">
        <f t="shared" si="85"/>
        <v>2022</v>
      </c>
      <c r="T201" s="11">
        <f t="shared" si="85"/>
        <v>2023</v>
      </c>
      <c r="U201" s="11">
        <f t="shared" si="85"/>
        <v>2024</v>
      </c>
      <c r="V201" s="11">
        <f t="shared" si="85"/>
        <v>2025</v>
      </c>
      <c r="W201" s="11">
        <f t="shared" si="85"/>
        <v>2026</v>
      </c>
      <c r="X201" s="11">
        <f t="shared" si="85"/>
        <v>2027</v>
      </c>
      <c r="Y201" s="11">
        <f t="shared" si="85"/>
        <v>2028</v>
      </c>
      <c r="Z201" s="11">
        <f t="shared" si="85"/>
        <v>2029</v>
      </c>
      <c r="AA201" s="11">
        <f t="shared" si="85"/>
        <v>2030</v>
      </c>
      <c r="AB201" s="11">
        <f t="shared" si="85"/>
        <v>2031</v>
      </c>
      <c r="AC201" s="11">
        <f t="shared" si="85"/>
        <v>2032</v>
      </c>
      <c r="AD201" s="11">
        <f t="shared" si="85"/>
        <v>2033</v>
      </c>
      <c r="AE201" s="11">
        <f t="shared" si="85"/>
        <v>2034</v>
      </c>
      <c r="AF201" s="11">
        <f t="shared" si="85"/>
        <v>2035</v>
      </c>
    </row>
    <row r="202" spans="2:32" ht="18" customHeight="1" x14ac:dyDescent="0.2">
      <c r="C202" s="56" t="s">
        <v>85</v>
      </c>
      <c r="D202" s="59"/>
      <c r="E202" s="59"/>
      <c r="F202" s="59"/>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row>
    <row r="203" spans="2:32" ht="18" customHeight="1" x14ac:dyDescent="0.2">
      <c r="C203" s="82" t="s">
        <v>165</v>
      </c>
      <c r="D203" s="8" t="s">
        <v>109</v>
      </c>
      <c r="E203" s="8" t="s">
        <v>42</v>
      </c>
      <c r="F203" s="8"/>
      <c r="G203" s="81"/>
      <c r="H203" s="81"/>
      <c r="I203" s="81"/>
      <c r="J203" s="44"/>
      <c r="K203" s="44"/>
      <c r="L203" s="44">
        <f t="shared" ref="L203:AF203" si="86">L189</f>
        <v>0</v>
      </c>
      <c r="M203" s="44">
        <f t="shared" si="86"/>
        <v>4283.3333333333339</v>
      </c>
      <c r="N203" s="44">
        <f t="shared" si="86"/>
        <v>4283.3333333333339</v>
      </c>
      <c r="O203" s="44">
        <f t="shared" si="86"/>
        <v>4283.3333333333339</v>
      </c>
      <c r="P203" s="44">
        <f t="shared" si="86"/>
        <v>4283.3333333333339</v>
      </c>
      <c r="Q203" s="44">
        <f t="shared" si="86"/>
        <v>4807.1428571428569</v>
      </c>
      <c r="R203" s="44">
        <f t="shared" si="86"/>
        <v>4807.1428571428569</v>
      </c>
      <c r="S203" s="44">
        <f t="shared" si="86"/>
        <v>4807.1428571428569</v>
      </c>
      <c r="T203" s="44">
        <f t="shared" si="86"/>
        <v>4807.1428571428569</v>
      </c>
      <c r="U203" s="44">
        <f t="shared" si="86"/>
        <v>4807.1428571428569</v>
      </c>
      <c r="V203" s="44">
        <f t="shared" si="86"/>
        <v>4807.1428571428569</v>
      </c>
      <c r="W203" s="44">
        <f t="shared" si="86"/>
        <v>4807.1428571428569</v>
      </c>
      <c r="X203" s="44">
        <f t="shared" si="86"/>
        <v>4807.1428571428569</v>
      </c>
      <c r="Y203" s="44">
        <f t="shared" si="86"/>
        <v>4807.1428571428569</v>
      </c>
      <c r="Z203" s="44">
        <f t="shared" si="86"/>
        <v>4807.1428571428569</v>
      </c>
      <c r="AA203" s="44">
        <f t="shared" si="86"/>
        <v>4807.1428571428569</v>
      </c>
      <c r="AB203" s="44">
        <f t="shared" si="86"/>
        <v>4807.1428571428569</v>
      </c>
      <c r="AC203" s="44">
        <f t="shared" si="86"/>
        <v>4807.1428571428569</v>
      </c>
      <c r="AD203" s="44">
        <f t="shared" si="86"/>
        <v>4807.1428571428569</v>
      </c>
      <c r="AE203" s="44">
        <f t="shared" si="86"/>
        <v>4807.1428571428569</v>
      </c>
      <c r="AF203" s="44">
        <f t="shared" si="86"/>
        <v>4807.1428571428569</v>
      </c>
    </row>
    <row r="204" spans="2:32" ht="18" customHeight="1" x14ac:dyDescent="0.2">
      <c r="C204" s="56" t="s">
        <v>606</v>
      </c>
      <c r="D204" s="59"/>
      <c r="E204" s="59"/>
      <c r="F204" s="59"/>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row>
    <row r="205" spans="2:32" ht="18" customHeight="1" x14ac:dyDescent="0.2">
      <c r="C205" s="83" t="s">
        <v>165</v>
      </c>
      <c r="D205" s="62" t="s">
        <v>109</v>
      </c>
      <c r="E205" s="62" t="s">
        <v>42</v>
      </c>
      <c r="F205" s="62"/>
      <c r="G205" s="81"/>
      <c r="H205" s="81"/>
      <c r="I205" s="81"/>
      <c r="J205" s="44"/>
      <c r="K205" s="44"/>
      <c r="L205" s="44">
        <f>SUM($L203:L203)</f>
        <v>0</v>
      </c>
      <c r="M205" s="44">
        <f>SUM($L203:M203)</f>
        <v>4283.3333333333339</v>
      </c>
      <c r="N205" s="44">
        <f>SUM($L203:N203)</f>
        <v>8566.6666666666679</v>
      </c>
      <c r="O205" s="44">
        <f>SUM($L203:O203)</f>
        <v>12850.000000000002</v>
      </c>
      <c r="P205" s="44">
        <f>SUM($L203:P203)</f>
        <v>17133.333333333336</v>
      </c>
      <c r="Q205" s="44">
        <f>SUM($L203:Q203)</f>
        <v>21940.476190476191</v>
      </c>
      <c r="R205" s="44">
        <f>SUM($L203:R203)</f>
        <v>26747.619047619046</v>
      </c>
      <c r="S205" s="44">
        <f>SUM($L203:S203)</f>
        <v>31554.761904761901</v>
      </c>
      <c r="T205" s="44">
        <f>SUM($L203:T203)</f>
        <v>36361.904761904756</v>
      </c>
      <c r="U205" s="44">
        <f>SUM($L203:U203)</f>
        <v>41169.047619047611</v>
      </c>
      <c r="V205" s="44">
        <f>SUM($L203:V203)</f>
        <v>45976.190476190466</v>
      </c>
      <c r="W205" s="44">
        <f>SUM($L203:W203)</f>
        <v>50783.333333333321</v>
      </c>
      <c r="X205" s="44">
        <f>SUM($L203:X203)</f>
        <v>55590.476190476176</v>
      </c>
      <c r="Y205" s="44">
        <f>SUM($L203:Y203)</f>
        <v>60397.619047619031</v>
      </c>
      <c r="Z205" s="44">
        <f>SUM($L203:Z203)</f>
        <v>65204.761904761886</v>
      </c>
      <c r="AA205" s="44">
        <f>SUM($L203:AA203)</f>
        <v>70011.904761904749</v>
      </c>
      <c r="AB205" s="44">
        <f>SUM($L203:AB203)</f>
        <v>74819.047619047604</v>
      </c>
      <c r="AC205" s="44">
        <f>SUM($L203:AC203)</f>
        <v>79626.190476190459</v>
      </c>
      <c r="AD205" s="44">
        <f>SUM($L203:AD203)</f>
        <v>84433.333333333314</v>
      </c>
      <c r="AE205" s="44">
        <f>SUM($L203:AE203)</f>
        <v>89240.476190476169</v>
      </c>
      <c r="AF205" s="44">
        <f>SUM($L203:AF203)</f>
        <v>94047.619047619024</v>
      </c>
    </row>
    <row r="206" spans="2:32" x14ac:dyDescent="0.2">
      <c r="B206" s="41"/>
      <c r="C206" s="9"/>
      <c r="D206" s="47"/>
    </row>
    <row r="207" spans="2:32" ht="20.25" x14ac:dyDescent="0.3">
      <c r="B207" s="41"/>
      <c r="C207" s="5" t="s">
        <v>551</v>
      </c>
      <c r="D207" s="47"/>
    </row>
    <row r="208" spans="2:32" x14ac:dyDescent="0.2">
      <c r="B208" s="41"/>
      <c r="C208" s="9"/>
      <c r="D208" s="47"/>
    </row>
    <row r="209" spans="2:34" x14ac:dyDescent="0.2">
      <c r="B209" s="41"/>
      <c r="C209" s="9" t="s">
        <v>556</v>
      </c>
      <c r="D209" s="47"/>
    </row>
    <row r="210" spans="2:34" x14ac:dyDescent="0.2">
      <c r="B210" s="41"/>
      <c r="C210" s="9" t="s">
        <v>558</v>
      </c>
      <c r="D210" s="47"/>
    </row>
    <row r="211" spans="2:34" x14ac:dyDescent="0.2">
      <c r="B211" s="41"/>
      <c r="C211" s="9" t="s">
        <v>557</v>
      </c>
      <c r="D211" s="47"/>
    </row>
    <row r="212" spans="2:34" x14ac:dyDescent="0.2">
      <c r="B212" s="41"/>
      <c r="C212" s="233" t="s">
        <v>580</v>
      </c>
      <c r="D212" s="47"/>
    </row>
    <row r="214" spans="2:34" ht="18" x14ac:dyDescent="0.25">
      <c r="C214" s="21" t="s">
        <v>575</v>
      </c>
    </row>
    <row r="216" spans="2:34" x14ac:dyDescent="0.2">
      <c r="C216" s="86" t="s">
        <v>576</v>
      </c>
    </row>
    <row r="217" spans="2:34" x14ac:dyDescent="0.2">
      <c r="C217" s="86" t="s">
        <v>577</v>
      </c>
    </row>
    <row r="218" spans="2:34" x14ac:dyDescent="0.2">
      <c r="C218" s="86" t="s">
        <v>578</v>
      </c>
    </row>
    <row r="220" spans="2:34" ht="15" x14ac:dyDescent="0.2">
      <c r="C220" s="45" t="s">
        <v>574</v>
      </c>
    </row>
    <row r="221" spans="2:34" ht="18" customHeight="1" x14ac:dyDescent="0.2">
      <c r="C221" s="12"/>
      <c r="D221" s="13"/>
      <c r="E221" s="13" t="s">
        <v>1</v>
      </c>
      <c r="F221" s="13" t="s">
        <v>2</v>
      </c>
      <c r="G221" s="11">
        <f>G$1</f>
        <v>2010</v>
      </c>
      <c r="H221" s="11">
        <f t="shared" ref="H221:AH221" si="87">H$1</f>
        <v>2011</v>
      </c>
      <c r="I221" s="11">
        <f t="shared" si="87"/>
        <v>2012</v>
      </c>
      <c r="J221" s="11">
        <f t="shared" si="87"/>
        <v>2013</v>
      </c>
      <c r="K221" s="11">
        <f t="shared" si="87"/>
        <v>2014</v>
      </c>
      <c r="L221" s="11">
        <f t="shared" si="87"/>
        <v>2015</v>
      </c>
      <c r="M221" s="11">
        <f t="shared" si="87"/>
        <v>2016</v>
      </c>
      <c r="N221" s="11">
        <f t="shared" si="87"/>
        <v>2017</v>
      </c>
      <c r="O221" s="11">
        <f t="shared" si="87"/>
        <v>2018</v>
      </c>
      <c r="P221" s="11">
        <f t="shared" si="87"/>
        <v>2019</v>
      </c>
      <c r="Q221" s="11">
        <f t="shared" si="87"/>
        <v>2020</v>
      </c>
      <c r="R221" s="11">
        <f t="shared" si="87"/>
        <v>2021</v>
      </c>
      <c r="S221" s="11">
        <f t="shared" si="87"/>
        <v>2022</v>
      </c>
      <c r="T221" s="11">
        <f t="shared" si="87"/>
        <v>2023</v>
      </c>
      <c r="U221" s="11">
        <f t="shared" si="87"/>
        <v>2024</v>
      </c>
      <c r="V221" s="11">
        <f t="shared" si="87"/>
        <v>2025</v>
      </c>
      <c r="W221" s="11">
        <f t="shared" si="87"/>
        <v>2026</v>
      </c>
      <c r="X221" s="11">
        <f t="shared" si="87"/>
        <v>2027</v>
      </c>
      <c r="Y221" s="11">
        <f t="shared" si="87"/>
        <v>2028</v>
      </c>
      <c r="Z221" s="11">
        <f t="shared" si="87"/>
        <v>2029</v>
      </c>
      <c r="AA221" s="11">
        <f t="shared" si="87"/>
        <v>2030</v>
      </c>
      <c r="AB221" s="11">
        <f t="shared" si="87"/>
        <v>2031</v>
      </c>
      <c r="AC221" s="11">
        <f t="shared" si="87"/>
        <v>2032</v>
      </c>
      <c r="AD221" s="11">
        <f t="shared" si="87"/>
        <v>2033</v>
      </c>
      <c r="AE221" s="11">
        <f t="shared" si="87"/>
        <v>2034</v>
      </c>
      <c r="AF221" s="11">
        <f t="shared" si="87"/>
        <v>2035</v>
      </c>
      <c r="AG221" s="11">
        <f t="shared" si="87"/>
        <v>2036</v>
      </c>
      <c r="AH221" s="11">
        <f t="shared" si="87"/>
        <v>2037</v>
      </c>
    </row>
    <row r="222" spans="2:34" ht="18" customHeight="1" x14ac:dyDescent="0.2">
      <c r="C222" s="48" t="s">
        <v>561</v>
      </c>
      <c r="D222" s="8"/>
      <c r="E222" s="8" t="s">
        <v>559</v>
      </c>
      <c r="F222" s="8"/>
      <c r="G222" s="23"/>
      <c r="H222" s="23"/>
      <c r="I222" s="23"/>
      <c r="J222" s="23"/>
      <c r="K222" s="23"/>
      <c r="L222" s="23"/>
      <c r="M222" s="23"/>
      <c r="N222" s="23"/>
      <c r="O222" s="23"/>
      <c r="P222" s="23"/>
      <c r="Q222" s="23" t="s">
        <v>562</v>
      </c>
      <c r="R222" s="23"/>
      <c r="S222" s="23"/>
      <c r="T222" s="23" t="s">
        <v>563</v>
      </c>
      <c r="U222" s="23"/>
      <c r="V222" s="23"/>
      <c r="W222" s="23" t="s">
        <v>564</v>
      </c>
      <c r="X222" s="23"/>
      <c r="Y222" s="23"/>
      <c r="Z222" s="23" t="s">
        <v>565</v>
      </c>
      <c r="AA222" s="23" t="s">
        <v>566</v>
      </c>
      <c r="AB222" s="23"/>
      <c r="AC222" s="23"/>
      <c r="AD222" s="23"/>
      <c r="AE222" s="23"/>
      <c r="AF222" s="23"/>
      <c r="AG222" s="23"/>
      <c r="AH222" s="23"/>
    </row>
    <row r="223" spans="2:34" ht="18" customHeight="1" x14ac:dyDescent="0.2">
      <c r="C223" s="82" t="s">
        <v>567</v>
      </c>
      <c r="D223" s="8"/>
      <c r="E223" s="8" t="s">
        <v>560</v>
      </c>
      <c r="F223" s="8" t="s">
        <v>9</v>
      </c>
      <c r="G223" s="23"/>
      <c r="H223" s="23"/>
      <c r="I223" s="23"/>
      <c r="J223" s="23"/>
      <c r="K223" s="23"/>
      <c r="L223" s="37">
        <v>0</v>
      </c>
      <c r="M223" s="23"/>
      <c r="N223" s="23"/>
      <c r="O223" s="23"/>
      <c r="P223" s="23"/>
      <c r="Q223" s="19">
        <v>12</v>
      </c>
      <c r="R223" s="23"/>
      <c r="S223" s="23"/>
      <c r="T223" s="19">
        <v>4.2</v>
      </c>
      <c r="U223" s="23"/>
      <c r="V223" s="23"/>
      <c r="W223" s="19">
        <v>5.5</v>
      </c>
      <c r="X223" s="23"/>
      <c r="Y223" s="23"/>
      <c r="Z223" s="19">
        <v>4.8</v>
      </c>
      <c r="AA223" s="19">
        <v>3.1</v>
      </c>
      <c r="AB223" s="23"/>
      <c r="AC223" s="23"/>
      <c r="AD223" s="23"/>
      <c r="AE223" s="23"/>
      <c r="AF223" s="23"/>
      <c r="AG223" s="23"/>
      <c r="AH223" s="23"/>
    </row>
    <row r="224" spans="2:34" ht="18" customHeight="1" x14ac:dyDescent="0.2">
      <c r="C224" s="82" t="s">
        <v>568</v>
      </c>
      <c r="D224" s="8"/>
      <c r="E224" s="18" t="s">
        <v>8</v>
      </c>
      <c r="F224" s="18" t="s">
        <v>8</v>
      </c>
      <c r="G224" s="23"/>
      <c r="H224" s="23"/>
      <c r="I224" s="23"/>
      <c r="J224" s="23"/>
      <c r="K224" s="23"/>
      <c r="L224" s="37">
        <v>0</v>
      </c>
      <c r="M224" s="23"/>
      <c r="N224" s="23"/>
      <c r="O224" s="23"/>
      <c r="P224" s="23"/>
      <c r="Q224" s="19">
        <v>12</v>
      </c>
      <c r="R224" s="23"/>
      <c r="S224" s="23"/>
      <c r="T224" s="19">
        <v>16.2</v>
      </c>
      <c r="U224" s="23"/>
      <c r="V224" s="23"/>
      <c r="W224" s="19">
        <v>21.7</v>
      </c>
      <c r="X224" s="23"/>
      <c r="Y224" s="23"/>
      <c r="Z224" s="19">
        <v>26.5</v>
      </c>
      <c r="AA224" s="19">
        <v>29.6</v>
      </c>
      <c r="AB224" s="23"/>
      <c r="AC224" s="23"/>
      <c r="AD224" s="23"/>
      <c r="AE224" s="23"/>
      <c r="AF224" s="23"/>
      <c r="AG224" s="23"/>
      <c r="AH224" s="23"/>
    </row>
    <row r="225" spans="2:34" ht="18" customHeight="1" x14ac:dyDescent="0.2">
      <c r="C225" s="116" t="s">
        <v>569</v>
      </c>
      <c r="D225" s="62"/>
      <c r="E225" s="60" t="s">
        <v>8</v>
      </c>
      <c r="F225" s="60" t="s">
        <v>8</v>
      </c>
      <c r="G225" s="44"/>
      <c r="H225" s="44"/>
      <c r="I225" s="44"/>
      <c r="J225" s="44"/>
      <c r="K225" s="44"/>
      <c r="L225" s="44"/>
      <c r="M225" s="81">
        <f>$Q$223/($Q$221-$M$221+1)</f>
        <v>2.4</v>
      </c>
      <c r="N225" s="81">
        <f>$Q$223/($Q$221-$M$221+1)</f>
        <v>2.4</v>
      </c>
      <c r="O225" s="81">
        <f>$Q$223/($Q$221-$M$221+1)</f>
        <v>2.4</v>
      </c>
      <c r="P225" s="81">
        <f>$Q$223/($Q$221-$M$221+1)</f>
        <v>2.4</v>
      </c>
      <c r="Q225" s="81">
        <f>$Q$223/($Q$221-$M$221+1)</f>
        <v>2.4</v>
      </c>
      <c r="R225" s="81">
        <f>$T$223/($T$221-$Q$221)</f>
        <v>1.4000000000000001</v>
      </c>
      <c r="S225" s="81">
        <f>$T$223/($T$221-$Q$221)</f>
        <v>1.4000000000000001</v>
      </c>
      <c r="T225" s="81">
        <f>$T$223/($T$221-$Q$221)</f>
        <v>1.4000000000000001</v>
      </c>
      <c r="U225" s="81">
        <f>$W$223/($W$221-$T$221)</f>
        <v>1.8333333333333333</v>
      </c>
      <c r="V225" s="81">
        <f>$W$223/($W$221-$T$221)</f>
        <v>1.8333333333333333</v>
      </c>
      <c r="W225" s="81">
        <f>$W$223/($W$221-$T$221)</f>
        <v>1.8333333333333333</v>
      </c>
      <c r="X225" s="81">
        <f>$Z$223/($Z$221-$W$221)</f>
        <v>1.5999999999999999</v>
      </c>
      <c r="Y225" s="81">
        <f>$Z$223/($Z$221-$W$221)</f>
        <v>1.5999999999999999</v>
      </c>
      <c r="Z225" s="81">
        <f>$Z$223/($Z$221-$W$221)</f>
        <v>1.5999999999999999</v>
      </c>
      <c r="AA225" s="81">
        <f>AA223</f>
        <v>3.1</v>
      </c>
      <c r="AB225" s="44"/>
      <c r="AC225" s="44"/>
      <c r="AD225" s="44"/>
      <c r="AE225" s="44"/>
      <c r="AF225" s="44"/>
      <c r="AG225" s="44"/>
      <c r="AH225" s="44"/>
    </row>
    <row r="226" spans="2:34" ht="18" customHeight="1" x14ac:dyDescent="0.2">
      <c r="C226" s="48" t="s">
        <v>571</v>
      </c>
      <c r="D226" s="8"/>
      <c r="E226" s="8"/>
      <c r="F226" s="8"/>
      <c r="G226" s="23"/>
      <c r="H226" s="23"/>
      <c r="I226" s="23"/>
      <c r="J226" s="23"/>
      <c r="K226" s="23"/>
      <c r="L226" s="23"/>
      <c r="M226" s="23"/>
      <c r="N226" s="23"/>
      <c r="O226" s="23"/>
      <c r="P226" s="23"/>
      <c r="Q226" s="23" t="s">
        <v>562</v>
      </c>
      <c r="R226" s="23"/>
      <c r="S226" s="23"/>
      <c r="T226" s="23" t="s">
        <v>563</v>
      </c>
      <c r="U226" s="23"/>
      <c r="V226" s="23"/>
      <c r="W226" s="23"/>
      <c r="X226" s="23"/>
      <c r="Y226" s="23"/>
      <c r="Z226" s="23"/>
      <c r="AA226" s="23" t="s">
        <v>564</v>
      </c>
      <c r="AB226" s="23"/>
      <c r="AC226" s="23"/>
      <c r="AD226" s="23"/>
      <c r="AE226" s="23"/>
      <c r="AF226" s="23"/>
      <c r="AG226" s="23"/>
      <c r="AH226" s="23" t="s">
        <v>565</v>
      </c>
    </row>
    <row r="227" spans="2:34" ht="18" customHeight="1" x14ac:dyDescent="0.2">
      <c r="C227" s="230" t="s">
        <v>567</v>
      </c>
      <c r="D227" s="8"/>
      <c r="E227" s="8" t="s">
        <v>560</v>
      </c>
      <c r="F227" s="8" t="s">
        <v>9</v>
      </c>
      <c r="G227" s="23"/>
      <c r="H227" s="23"/>
      <c r="I227" s="23"/>
      <c r="J227" s="23"/>
      <c r="K227" s="23"/>
      <c r="L227" s="37">
        <v>0</v>
      </c>
      <c r="M227" s="23"/>
      <c r="N227" s="23"/>
      <c r="O227" s="23"/>
      <c r="P227" s="23"/>
      <c r="Q227" s="19">
        <v>12</v>
      </c>
      <c r="R227" s="23"/>
      <c r="S227" s="23"/>
      <c r="T227" s="19">
        <v>4.2</v>
      </c>
      <c r="U227" s="23"/>
      <c r="V227" s="23"/>
      <c r="W227" s="20"/>
      <c r="X227" s="23"/>
      <c r="Y227" s="23"/>
      <c r="Z227" s="20"/>
      <c r="AA227" s="19">
        <v>5.5</v>
      </c>
      <c r="AB227" s="23"/>
      <c r="AC227" s="23"/>
      <c r="AD227" s="23"/>
      <c r="AE227" s="23"/>
      <c r="AF227" s="23"/>
      <c r="AG227" s="23"/>
      <c r="AH227" s="19">
        <v>4.8</v>
      </c>
    </row>
    <row r="228" spans="2:34" ht="18" customHeight="1" x14ac:dyDescent="0.2">
      <c r="C228" s="230" t="s">
        <v>568</v>
      </c>
      <c r="D228" s="8"/>
      <c r="E228" s="18" t="s">
        <v>8</v>
      </c>
      <c r="F228" s="18" t="s">
        <v>8</v>
      </c>
      <c r="G228" s="23"/>
      <c r="H228" s="23"/>
      <c r="I228" s="23"/>
      <c r="J228" s="23"/>
      <c r="K228" s="23"/>
      <c r="L228" s="37">
        <v>0</v>
      </c>
      <c r="M228" s="23"/>
      <c r="N228" s="23"/>
      <c r="O228" s="23"/>
      <c r="P228" s="23"/>
      <c r="Q228" s="19">
        <v>12</v>
      </c>
      <c r="R228" s="23"/>
      <c r="S228" s="23"/>
      <c r="T228" s="19">
        <v>16.2</v>
      </c>
      <c r="U228" s="23"/>
      <c r="V228" s="23"/>
      <c r="W228" s="20"/>
      <c r="X228" s="23"/>
      <c r="Y228" s="23"/>
      <c r="Z228" s="20"/>
      <c r="AA228" s="19">
        <v>21.7</v>
      </c>
      <c r="AB228" s="23"/>
      <c r="AC228" s="23"/>
      <c r="AD228" s="23"/>
      <c r="AE228" s="23"/>
      <c r="AF228" s="23"/>
      <c r="AG228" s="23"/>
      <c r="AH228" s="19">
        <v>26.5</v>
      </c>
    </row>
    <row r="229" spans="2:34" ht="18" customHeight="1" x14ac:dyDescent="0.2">
      <c r="C229" s="231" t="s">
        <v>569</v>
      </c>
      <c r="D229" s="62"/>
      <c r="E229" s="60" t="s">
        <v>8</v>
      </c>
      <c r="F229" s="60" t="s">
        <v>8</v>
      </c>
      <c r="G229" s="44"/>
      <c r="H229" s="44"/>
      <c r="I229" s="44"/>
      <c r="J229" s="44"/>
      <c r="K229" s="44"/>
      <c r="L229" s="44"/>
      <c r="M229" s="81">
        <f t="shared" ref="M229:P229" si="88">$Q$227/($Q$221-$M$221+1)</f>
        <v>2.4</v>
      </c>
      <c r="N229" s="81">
        <f t="shared" si="88"/>
        <v>2.4</v>
      </c>
      <c r="O229" s="81">
        <f t="shared" si="88"/>
        <v>2.4</v>
      </c>
      <c r="P229" s="81">
        <f t="shared" si="88"/>
        <v>2.4</v>
      </c>
      <c r="Q229" s="81">
        <f>$Q$227/($Q$221-$M$221+1)</f>
        <v>2.4</v>
      </c>
      <c r="R229" s="81">
        <f t="shared" ref="R229:S229" si="89">$T$227/($T$221-$Q$221)</f>
        <v>1.4000000000000001</v>
      </c>
      <c r="S229" s="81">
        <f t="shared" si="89"/>
        <v>1.4000000000000001</v>
      </c>
      <c r="T229" s="81">
        <f>$T$227/($T$221-$Q$221)</f>
        <v>1.4000000000000001</v>
      </c>
      <c r="U229" s="81">
        <f>$AA$227/($AA$221-$T$221)</f>
        <v>0.7857142857142857</v>
      </c>
      <c r="V229" s="81">
        <f t="shared" ref="V229:AA229" si="90">$AA$227/($AA$221-$T$221)</f>
        <v>0.7857142857142857</v>
      </c>
      <c r="W229" s="81">
        <f t="shared" si="90"/>
        <v>0.7857142857142857</v>
      </c>
      <c r="X229" s="81">
        <f t="shared" si="90"/>
        <v>0.7857142857142857</v>
      </c>
      <c r="Y229" s="81">
        <f t="shared" si="90"/>
        <v>0.7857142857142857</v>
      </c>
      <c r="Z229" s="81">
        <f t="shared" si="90"/>
        <v>0.7857142857142857</v>
      </c>
      <c r="AA229" s="81">
        <f t="shared" si="90"/>
        <v>0.7857142857142857</v>
      </c>
      <c r="AB229" s="81">
        <f>$AH$227/($AH$221-$AA$221)</f>
        <v>0.68571428571428572</v>
      </c>
      <c r="AC229" s="81">
        <f t="shared" ref="AC229:AH229" si="91">$AH$227/($AH$221-$AA$221)</f>
        <v>0.68571428571428572</v>
      </c>
      <c r="AD229" s="81">
        <f t="shared" si="91"/>
        <v>0.68571428571428572</v>
      </c>
      <c r="AE229" s="81">
        <f t="shared" si="91"/>
        <v>0.68571428571428572</v>
      </c>
      <c r="AF229" s="81">
        <f t="shared" si="91"/>
        <v>0.68571428571428572</v>
      </c>
      <c r="AG229" s="81">
        <f t="shared" si="91"/>
        <v>0.68571428571428572</v>
      </c>
      <c r="AH229" s="81">
        <f t="shared" si="91"/>
        <v>0.68571428571428572</v>
      </c>
    </row>
    <row r="231" spans="2:34" x14ac:dyDescent="0.2">
      <c r="B231" s="41" t="s">
        <v>35</v>
      </c>
      <c r="C231" s="86" t="s">
        <v>9</v>
      </c>
      <c r="D231" s="86" t="s">
        <v>572</v>
      </c>
    </row>
    <row r="232" spans="2:34" x14ac:dyDescent="0.2">
      <c r="C232" s="86"/>
      <c r="D232" s="86" t="s">
        <v>570</v>
      </c>
    </row>
    <row r="234" spans="2:34" x14ac:dyDescent="0.2">
      <c r="C234" s="86" t="s">
        <v>29</v>
      </c>
      <c r="D234" s="86" t="s">
        <v>573</v>
      </c>
    </row>
    <row r="237" spans="2:34" ht="18" x14ac:dyDescent="0.25">
      <c r="C237" s="21" t="s">
        <v>579</v>
      </c>
    </row>
    <row r="239" spans="2:34" ht="15" x14ac:dyDescent="0.2">
      <c r="C239" s="45" t="s">
        <v>583</v>
      </c>
    </row>
    <row r="240" spans="2:34" ht="18" customHeight="1" x14ac:dyDescent="0.2">
      <c r="C240" s="12"/>
      <c r="D240" s="13"/>
      <c r="E240" s="13" t="s">
        <v>1</v>
      </c>
      <c r="F240" s="13" t="s">
        <v>2</v>
      </c>
      <c r="G240" s="11">
        <f>G$1</f>
        <v>2010</v>
      </c>
      <c r="H240" s="11">
        <f t="shared" ref="H240:AF240" si="92">H$1</f>
        <v>2011</v>
      </c>
      <c r="I240" s="11">
        <f t="shared" si="92"/>
        <v>2012</v>
      </c>
      <c r="J240" s="11">
        <f t="shared" si="92"/>
        <v>2013</v>
      </c>
      <c r="K240" s="11">
        <f t="shared" si="92"/>
        <v>2014</v>
      </c>
      <c r="L240" s="11">
        <f t="shared" si="92"/>
        <v>2015</v>
      </c>
      <c r="M240" s="11">
        <f t="shared" si="92"/>
        <v>2016</v>
      </c>
      <c r="N240" s="11">
        <f t="shared" si="92"/>
        <v>2017</v>
      </c>
      <c r="O240" s="11">
        <f t="shared" si="92"/>
        <v>2018</v>
      </c>
      <c r="P240" s="11">
        <f t="shared" si="92"/>
        <v>2019</v>
      </c>
      <c r="Q240" s="11">
        <f t="shared" si="92"/>
        <v>2020</v>
      </c>
      <c r="R240" s="11">
        <f t="shared" si="92"/>
        <v>2021</v>
      </c>
      <c r="S240" s="11">
        <f t="shared" si="92"/>
        <v>2022</v>
      </c>
      <c r="T240" s="11">
        <f t="shared" si="92"/>
        <v>2023</v>
      </c>
      <c r="U240" s="11">
        <f t="shared" si="92"/>
        <v>2024</v>
      </c>
      <c r="V240" s="11">
        <f t="shared" si="92"/>
        <v>2025</v>
      </c>
      <c r="W240" s="11">
        <f t="shared" si="92"/>
        <v>2026</v>
      </c>
      <c r="X240" s="11">
        <f t="shared" si="92"/>
        <v>2027</v>
      </c>
      <c r="Y240" s="11">
        <f t="shared" si="92"/>
        <v>2028</v>
      </c>
      <c r="Z240" s="11">
        <f t="shared" si="92"/>
        <v>2029</v>
      </c>
      <c r="AA240" s="11">
        <f t="shared" si="92"/>
        <v>2030</v>
      </c>
      <c r="AB240" s="11">
        <f t="shared" si="92"/>
        <v>2031</v>
      </c>
      <c r="AC240" s="11">
        <f t="shared" si="92"/>
        <v>2032</v>
      </c>
      <c r="AD240" s="11">
        <f t="shared" si="92"/>
        <v>2033</v>
      </c>
      <c r="AE240" s="11">
        <f t="shared" si="92"/>
        <v>2034</v>
      </c>
      <c r="AF240" s="11">
        <f t="shared" si="92"/>
        <v>2035</v>
      </c>
    </row>
    <row r="241" spans="3:32" ht="18" customHeight="1" x14ac:dyDescent="0.2">
      <c r="C241" s="15" t="s">
        <v>601</v>
      </c>
      <c r="D241" s="8"/>
      <c r="E241" s="8"/>
      <c r="F241" s="8"/>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c r="AE241" s="49"/>
      <c r="AF241" s="49"/>
    </row>
    <row r="242" spans="3:32" ht="18" customHeight="1" x14ac:dyDescent="0.2">
      <c r="C242" s="82" t="s">
        <v>31</v>
      </c>
      <c r="D242" s="8"/>
      <c r="E242" s="8" t="s">
        <v>588</v>
      </c>
      <c r="F242" s="8" t="s">
        <v>9</v>
      </c>
      <c r="G242" s="23"/>
      <c r="H242" s="23"/>
      <c r="I242" s="23"/>
      <c r="J242" s="23"/>
      <c r="K242" s="23"/>
      <c r="L242" s="84">
        <v>0</v>
      </c>
      <c r="M242" s="23">
        <f t="shared" ref="M242:Y242" si="93">$L242+($AA242-$L242)*(M$1-$L$1)/($AA$1-$L$1)</f>
        <v>2</v>
      </c>
      <c r="N242" s="23">
        <f t="shared" si="93"/>
        <v>4</v>
      </c>
      <c r="O242" s="23">
        <f t="shared" si="93"/>
        <v>6</v>
      </c>
      <c r="P242" s="23">
        <f t="shared" si="93"/>
        <v>8</v>
      </c>
      <c r="Q242" s="23">
        <f t="shared" si="93"/>
        <v>10</v>
      </c>
      <c r="R242" s="23">
        <f t="shared" si="93"/>
        <v>12</v>
      </c>
      <c r="S242" s="23">
        <f t="shared" si="93"/>
        <v>14</v>
      </c>
      <c r="T242" s="23">
        <f t="shared" si="93"/>
        <v>16</v>
      </c>
      <c r="U242" s="23">
        <f t="shared" si="93"/>
        <v>18</v>
      </c>
      <c r="V242" s="23">
        <f t="shared" si="93"/>
        <v>20</v>
      </c>
      <c r="W242" s="23">
        <f t="shared" si="93"/>
        <v>22</v>
      </c>
      <c r="X242" s="23">
        <f t="shared" si="93"/>
        <v>24</v>
      </c>
      <c r="Y242" s="23">
        <f t="shared" si="93"/>
        <v>26</v>
      </c>
      <c r="Z242" s="23">
        <f>$L242+($AA242-$L242)*(Z$221-$L$221)/($AA$221-$L$221)</f>
        <v>28</v>
      </c>
      <c r="AA242" s="84">
        <v>30</v>
      </c>
      <c r="AB242" s="84"/>
      <c r="AC242" s="84"/>
      <c r="AD242" s="84"/>
      <c r="AE242" s="84"/>
      <c r="AF242" s="84"/>
    </row>
    <row r="243" spans="3:32" ht="18" customHeight="1" x14ac:dyDescent="0.2">
      <c r="C243" s="82" t="s">
        <v>32</v>
      </c>
      <c r="D243" s="8"/>
      <c r="E243" s="18" t="s">
        <v>8</v>
      </c>
      <c r="F243" s="8" t="s">
        <v>9</v>
      </c>
      <c r="G243" s="23"/>
      <c r="H243" s="23"/>
      <c r="I243" s="23"/>
      <c r="J243" s="23"/>
      <c r="K243" s="23"/>
      <c r="L243" s="84">
        <v>0</v>
      </c>
      <c r="M243" s="23">
        <f t="shared" ref="M243:Y244" si="94">$L243+($AA243-$L243)*(M$1-$L$1)/($AA$1-$L$1)</f>
        <v>44.666666666666664</v>
      </c>
      <c r="N243" s="23">
        <f t="shared" si="94"/>
        <v>89.333333333333329</v>
      </c>
      <c r="O243" s="23">
        <f t="shared" si="94"/>
        <v>134</v>
      </c>
      <c r="P243" s="23">
        <f t="shared" si="94"/>
        <v>178.66666666666666</v>
      </c>
      <c r="Q243" s="23">
        <f t="shared" si="94"/>
        <v>223.33333333333334</v>
      </c>
      <c r="R243" s="23">
        <f t="shared" si="94"/>
        <v>268</v>
      </c>
      <c r="S243" s="23">
        <f t="shared" si="94"/>
        <v>312.66666666666669</v>
      </c>
      <c r="T243" s="23">
        <f t="shared" si="94"/>
        <v>357.33333333333331</v>
      </c>
      <c r="U243" s="23">
        <f t="shared" si="94"/>
        <v>402</v>
      </c>
      <c r="V243" s="23">
        <f t="shared" si="94"/>
        <v>446.66666666666669</v>
      </c>
      <c r="W243" s="23">
        <f t="shared" si="94"/>
        <v>491.33333333333331</v>
      </c>
      <c r="X243" s="23">
        <f t="shared" si="94"/>
        <v>536</v>
      </c>
      <c r="Y243" s="23">
        <f t="shared" si="94"/>
        <v>580.66666666666663</v>
      </c>
      <c r="Z243" s="23">
        <f>$L243+($AA243-$L243)*(Z$221-$L$221)/($AA$221-$L$221)</f>
        <v>625.33333333333337</v>
      </c>
      <c r="AA243" s="84">
        <v>670</v>
      </c>
      <c r="AB243" s="84"/>
      <c r="AC243" s="84"/>
      <c r="AD243" s="84"/>
      <c r="AE243" s="84"/>
      <c r="AF243" s="84"/>
    </row>
    <row r="244" spans="3:32" ht="18" customHeight="1" x14ac:dyDescent="0.2">
      <c r="C244" s="83" t="s">
        <v>582</v>
      </c>
      <c r="D244" s="62"/>
      <c r="E244" s="60" t="s">
        <v>8</v>
      </c>
      <c r="F244" s="62" t="s">
        <v>9</v>
      </c>
      <c r="G244" s="44"/>
      <c r="H244" s="44"/>
      <c r="I244" s="44"/>
      <c r="J244" s="44"/>
      <c r="K244" s="44"/>
      <c r="L244" s="85">
        <v>0</v>
      </c>
      <c r="M244" s="44">
        <f t="shared" si="94"/>
        <v>73.333333333333329</v>
      </c>
      <c r="N244" s="44">
        <f t="shared" si="94"/>
        <v>146.66666666666666</v>
      </c>
      <c r="O244" s="44">
        <f t="shared" si="94"/>
        <v>220</v>
      </c>
      <c r="P244" s="44">
        <f t="shared" si="94"/>
        <v>293.33333333333331</v>
      </c>
      <c r="Q244" s="44">
        <f t="shared" si="94"/>
        <v>366.66666666666669</v>
      </c>
      <c r="R244" s="44">
        <f t="shared" si="94"/>
        <v>440</v>
      </c>
      <c r="S244" s="44">
        <f t="shared" si="94"/>
        <v>513.33333333333337</v>
      </c>
      <c r="T244" s="44">
        <f t="shared" si="94"/>
        <v>586.66666666666663</v>
      </c>
      <c r="U244" s="44">
        <f t="shared" si="94"/>
        <v>660</v>
      </c>
      <c r="V244" s="44">
        <f t="shared" si="94"/>
        <v>733.33333333333337</v>
      </c>
      <c r="W244" s="44">
        <f t="shared" si="94"/>
        <v>806.66666666666663</v>
      </c>
      <c r="X244" s="44">
        <f t="shared" si="94"/>
        <v>880</v>
      </c>
      <c r="Y244" s="44">
        <f t="shared" si="94"/>
        <v>953.33333333333337</v>
      </c>
      <c r="Z244" s="44">
        <f>$L244+($AA244-$L244)*(Z$221-$L$221)/($AA$221-$L$221)</f>
        <v>1026.6666666666667</v>
      </c>
      <c r="AA244" s="85">
        <v>1100</v>
      </c>
      <c r="AB244" s="85"/>
      <c r="AC244" s="85"/>
      <c r="AD244" s="85"/>
      <c r="AE244" s="85"/>
      <c r="AF244" s="85"/>
    </row>
    <row r="245" spans="3:32" ht="18" customHeight="1" x14ac:dyDescent="0.2">
      <c r="C245" s="15" t="s">
        <v>602</v>
      </c>
      <c r="D245" s="8"/>
      <c r="E245" s="8"/>
      <c r="F245" s="8"/>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c r="AF245" s="49"/>
    </row>
    <row r="246" spans="3:32" ht="18" customHeight="1" x14ac:dyDescent="0.2">
      <c r="C246" s="82" t="s">
        <v>31</v>
      </c>
      <c r="D246" s="8"/>
      <c r="E246" s="8" t="s">
        <v>588</v>
      </c>
      <c r="F246" s="8" t="s">
        <v>9</v>
      </c>
      <c r="G246" s="23"/>
      <c r="H246" s="23"/>
      <c r="I246" s="23"/>
      <c r="J246" s="23"/>
      <c r="K246" s="23"/>
      <c r="L246" s="23">
        <v>0</v>
      </c>
      <c r="M246" s="23">
        <f>M242-L242</f>
        <v>2</v>
      </c>
      <c r="N246" s="23">
        <f t="shared" ref="N246:AA246" si="95">N242-M242</f>
        <v>2</v>
      </c>
      <c r="O246" s="23">
        <f t="shared" si="95"/>
        <v>2</v>
      </c>
      <c r="P246" s="23">
        <f t="shared" si="95"/>
        <v>2</v>
      </c>
      <c r="Q246" s="23">
        <f t="shared" si="95"/>
        <v>2</v>
      </c>
      <c r="R246" s="23">
        <f t="shared" si="95"/>
        <v>2</v>
      </c>
      <c r="S246" s="23">
        <f t="shared" si="95"/>
        <v>2</v>
      </c>
      <c r="T246" s="23">
        <f t="shared" si="95"/>
        <v>2</v>
      </c>
      <c r="U246" s="23">
        <f t="shared" si="95"/>
        <v>2</v>
      </c>
      <c r="V246" s="23">
        <f t="shared" si="95"/>
        <v>2</v>
      </c>
      <c r="W246" s="23">
        <f t="shared" si="95"/>
        <v>2</v>
      </c>
      <c r="X246" s="23">
        <f t="shared" si="95"/>
        <v>2</v>
      </c>
      <c r="Y246" s="23">
        <f t="shared" si="95"/>
        <v>2</v>
      </c>
      <c r="Z246" s="23">
        <f t="shared" si="95"/>
        <v>2</v>
      </c>
      <c r="AA246" s="23">
        <f t="shared" si="95"/>
        <v>2</v>
      </c>
      <c r="AB246" s="23">
        <f>$AA246</f>
        <v>2</v>
      </c>
      <c r="AC246" s="23">
        <f t="shared" ref="AC246:AF248" si="96">$AA246</f>
        <v>2</v>
      </c>
      <c r="AD246" s="23">
        <f t="shared" si="96"/>
        <v>2</v>
      </c>
      <c r="AE246" s="23">
        <f t="shared" si="96"/>
        <v>2</v>
      </c>
      <c r="AF246" s="23">
        <f t="shared" si="96"/>
        <v>2</v>
      </c>
    </row>
    <row r="247" spans="3:32" ht="18" customHeight="1" x14ac:dyDescent="0.2">
      <c r="C247" s="82" t="s">
        <v>32</v>
      </c>
      <c r="D247" s="8"/>
      <c r="E247" s="18" t="s">
        <v>8</v>
      </c>
      <c r="F247" s="8" t="s">
        <v>9</v>
      </c>
      <c r="G247" s="23"/>
      <c r="H247" s="23"/>
      <c r="I247" s="23"/>
      <c r="J247" s="23"/>
      <c r="K247" s="23"/>
      <c r="L247" s="23">
        <v>0</v>
      </c>
      <c r="M247" s="23">
        <f t="shared" ref="M247:AA248" si="97">M243-L243</f>
        <v>44.666666666666664</v>
      </c>
      <c r="N247" s="23">
        <f t="shared" si="97"/>
        <v>44.666666666666664</v>
      </c>
      <c r="O247" s="23">
        <f t="shared" si="97"/>
        <v>44.666666666666671</v>
      </c>
      <c r="P247" s="23">
        <f t="shared" si="97"/>
        <v>44.666666666666657</v>
      </c>
      <c r="Q247" s="23">
        <f t="shared" si="97"/>
        <v>44.666666666666686</v>
      </c>
      <c r="R247" s="23">
        <f t="shared" si="97"/>
        <v>44.666666666666657</v>
      </c>
      <c r="S247" s="23">
        <f t="shared" si="97"/>
        <v>44.666666666666686</v>
      </c>
      <c r="T247" s="23">
        <f t="shared" si="97"/>
        <v>44.666666666666629</v>
      </c>
      <c r="U247" s="23">
        <f t="shared" si="97"/>
        <v>44.666666666666686</v>
      </c>
      <c r="V247" s="23">
        <f t="shared" si="97"/>
        <v>44.666666666666686</v>
      </c>
      <c r="W247" s="23">
        <f t="shared" si="97"/>
        <v>44.666666666666629</v>
      </c>
      <c r="X247" s="23">
        <f t="shared" si="97"/>
        <v>44.666666666666686</v>
      </c>
      <c r="Y247" s="23">
        <f t="shared" si="97"/>
        <v>44.666666666666629</v>
      </c>
      <c r="Z247" s="23">
        <f t="shared" si="97"/>
        <v>44.666666666666742</v>
      </c>
      <c r="AA247" s="23">
        <f t="shared" si="97"/>
        <v>44.666666666666629</v>
      </c>
      <c r="AB247" s="23">
        <f t="shared" ref="AB247:AB248" si="98">$AA247</f>
        <v>44.666666666666629</v>
      </c>
      <c r="AC247" s="23">
        <f t="shared" si="96"/>
        <v>44.666666666666629</v>
      </c>
      <c r="AD247" s="23">
        <f t="shared" si="96"/>
        <v>44.666666666666629</v>
      </c>
      <c r="AE247" s="23">
        <f t="shared" si="96"/>
        <v>44.666666666666629</v>
      </c>
      <c r="AF247" s="23">
        <f t="shared" si="96"/>
        <v>44.666666666666629</v>
      </c>
    </row>
    <row r="248" spans="3:32" ht="18" customHeight="1" x14ac:dyDescent="0.2">
      <c r="C248" s="83" t="s">
        <v>582</v>
      </c>
      <c r="D248" s="62"/>
      <c r="E248" s="60" t="s">
        <v>8</v>
      </c>
      <c r="F248" s="62" t="s">
        <v>9</v>
      </c>
      <c r="G248" s="44"/>
      <c r="H248" s="44"/>
      <c r="I248" s="44"/>
      <c r="J248" s="44"/>
      <c r="K248" s="44"/>
      <c r="L248" s="44">
        <v>0</v>
      </c>
      <c r="M248" s="44">
        <f t="shared" si="97"/>
        <v>73.333333333333329</v>
      </c>
      <c r="N248" s="44">
        <f t="shared" si="97"/>
        <v>73.333333333333329</v>
      </c>
      <c r="O248" s="44">
        <f t="shared" si="97"/>
        <v>73.333333333333343</v>
      </c>
      <c r="P248" s="44">
        <f t="shared" si="97"/>
        <v>73.333333333333314</v>
      </c>
      <c r="Q248" s="44">
        <f t="shared" si="97"/>
        <v>73.333333333333371</v>
      </c>
      <c r="R248" s="44">
        <f t="shared" si="97"/>
        <v>73.333333333333314</v>
      </c>
      <c r="S248" s="44">
        <f t="shared" si="97"/>
        <v>73.333333333333371</v>
      </c>
      <c r="T248" s="44">
        <f t="shared" si="97"/>
        <v>73.333333333333258</v>
      </c>
      <c r="U248" s="44">
        <f t="shared" si="97"/>
        <v>73.333333333333371</v>
      </c>
      <c r="V248" s="44">
        <f t="shared" si="97"/>
        <v>73.333333333333371</v>
      </c>
      <c r="W248" s="44">
        <f t="shared" si="97"/>
        <v>73.333333333333258</v>
      </c>
      <c r="X248" s="44">
        <f t="shared" si="97"/>
        <v>73.333333333333371</v>
      </c>
      <c r="Y248" s="44">
        <f t="shared" si="97"/>
        <v>73.333333333333371</v>
      </c>
      <c r="Z248" s="44">
        <f t="shared" si="97"/>
        <v>73.333333333333371</v>
      </c>
      <c r="AA248" s="44">
        <f t="shared" si="97"/>
        <v>73.333333333333258</v>
      </c>
      <c r="AB248" s="44">
        <f t="shared" si="98"/>
        <v>73.333333333333258</v>
      </c>
      <c r="AC248" s="44">
        <f t="shared" si="96"/>
        <v>73.333333333333258</v>
      </c>
      <c r="AD248" s="44">
        <f t="shared" si="96"/>
        <v>73.333333333333258</v>
      </c>
      <c r="AE248" s="44">
        <f t="shared" si="96"/>
        <v>73.333333333333258</v>
      </c>
      <c r="AF248" s="44">
        <f t="shared" si="96"/>
        <v>73.333333333333258</v>
      </c>
    </row>
    <row r="250" spans="3:32" x14ac:dyDescent="0.2">
      <c r="C250" s="9" t="s">
        <v>9</v>
      </c>
      <c r="D250" s="9" t="s">
        <v>581</v>
      </c>
    </row>
    <row r="252" spans="3:32" ht="15" x14ac:dyDescent="0.2">
      <c r="C252" s="45" t="s">
        <v>584</v>
      </c>
    </row>
    <row r="253" spans="3:32" ht="18" customHeight="1" x14ac:dyDescent="0.2">
      <c r="C253" s="12"/>
      <c r="D253" s="13"/>
      <c r="E253" s="13" t="s">
        <v>1</v>
      </c>
      <c r="F253" s="13" t="s">
        <v>2</v>
      </c>
      <c r="G253" s="11">
        <f>G$1</f>
        <v>2010</v>
      </c>
      <c r="H253" s="11">
        <f t="shared" ref="H253:AF253" si="99">H$1</f>
        <v>2011</v>
      </c>
      <c r="I253" s="11">
        <f t="shared" si="99"/>
        <v>2012</v>
      </c>
      <c r="J253" s="11">
        <f t="shared" si="99"/>
        <v>2013</v>
      </c>
      <c r="K253" s="11">
        <f t="shared" si="99"/>
        <v>2014</v>
      </c>
      <c r="L253" s="11">
        <f t="shared" si="99"/>
        <v>2015</v>
      </c>
      <c r="M253" s="11">
        <f t="shared" si="99"/>
        <v>2016</v>
      </c>
      <c r="N253" s="11">
        <f t="shared" si="99"/>
        <v>2017</v>
      </c>
      <c r="O253" s="11">
        <f t="shared" si="99"/>
        <v>2018</v>
      </c>
      <c r="P253" s="11">
        <f t="shared" si="99"/>
        <v>2019</v>
      </c>
      <c r="Q253" s="11">
        <f t="shared" si="99"/>
        <v>2020</v>
      </c>
      <c r="R253" s="11">
        <f t="shared" si="99"/>
        <v>2021</v>
      </c>
      <c r="S253" s="11">
        <f t="shared" si="99"/>
        <v>2022</v>
      </c>
      <c r="T253" s="11">
        <f t="shared" si="99"/>
        <v>2023</v>
      </c>
      <c r="U253" s="11">
        <f t="shared" si="99"/>
        <v>2024</v>
      </c>
      <c r="V253" s="11">
        <f t="shared" si="99"/>
        <v>2025</v>
      </c>
      <c r="W253" s="11">
        <f t="shared" si="99"/>
        <v>2026</v>
      </c>
      <c r="X253" s="11">
        <f t="shared" si="99"/>
        <v>2027</v>
      </c>
      <c r="Y253" s="11">
        <f t="shared" si="99"/>
        <v>2028</v>
      </c>
      <c r="Z253" s="11">
        <f t="shared" si="99"/>
        <v>2029</v>
      </c>
      <c r="AA253" s="11">
        <f t="shared" si="99"/>
        <v>2030</v>
      </c>
      <c r="AB253" s="11">
        <f t="shared" si="99"/>
        <v>2031</v>
      </c>
      <c r="AC253" s="11">
        <f t="shared" si="99"/>
        <v>2032</v>
      </c>
      <c r="AD253" s="11">
        <f t="shared" si="99"/>
        <v>2033</v>
      </c>
      <c r="AE253" s="11">
        <f t="shared" si="99"/>
        <v>2034</v>
      </c>
      <c r="AF253" s="11">
        <f t="shared" si="99"/>
        <v>2035</v>
      </c>
    </row>
    <row r="254" spans="3:32" ht="18" customHeight="1" x14ac:dyDescent="0.2">
      <c r="C254" s="114" t="s">
        <v>31</v>
      </c>
      <c r="D254" s="8"/>
      <c r="E254" s="8"/>
      <c r="F254" s="8"/>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spans="3:32" ht="18" customHeight="1" x14ac:dyDescent="0.2">
      <c r="C255" s="82" t="s">
        <v>586</v>
      </c>
      <c r="D255" s="8"/>
      <c r="E255" s="8" t="s">
        <v>587</v>
      </c>
      <c r="F255" s="8" t="s">
        <v>9</v>
      </c>
      <c r="G255" s="23"/>
      <c r="H255" s="23"/>
      <c r="I255" s="23"/>
      <c r="J255" s="23"/>
      <c r="K255" s="23"/>
      <c r="L255" s="84">
        <v>80</v>
      </c>
      <c r="M255" s="84">
        <v>80</v>
      </c>
      <c r="N255" s="84">
        <v>80</v>
      </c>
      <c r="O255" s="84">
        <v>80</v>
      </c>
      <c r="P255" s="84">
        <v>80</v>
      </c>
      <c r="Q255" s="84">
        <v>80</v>
      </c>
      <c r="R255" s="84">
        <v>80</v>
      </c>
      <c r="S255" s="84">
        <v>80</v>
      </c>
      <c r="T255" s="84">
        <v>80</v>
      </c>
      <c r="U255" s="84">
        <v>80</v>
      </c>
      <c r="V255" s="84">
        <v>80</v>
      </c>
      <c r="W255" s="84">
        <v>80</v>
      </c>
      <c r="X255" s="84">
        <v>80</v>
      </c>
      <c r="Y255" s="84">
        <v>80</v>
      </c>
      <c r="Z255" s="84">
        <v>80</v>
      </c>
      <c r="AA255" s="84">
        <v>80</v>
      </c>
      <c r="AB255" s="84">
        <v>80</v>
      </c>
      <c r="AC255" s="84">
        <v>80</v>
      </c>
      <c r="AD255" s="84">
        <v>80</v>
      </c>
      <c r="AE255" s="84">
        <v>80</v>
      </c>
      <c r="AF255" s="84">
        <v>80</v>
      </c>
    </row>
    <row r="256" spans="3:32" ht="18" customHeight="1" x14ac:dyDescent="0.2">
      <c r="C256" s="82" t="s">
        <v>585</v>
      </c>
      <c r="D256" s="8"/>
      <c r="E256" s="18" t="s">
        <v>8</v>
      </c>
      <c r="F256" s="18" t="s">
        <v>8</v>
      </c>
      <c r="G256" s="23"/>
      <c r="H256" s="23"/>
      <c r="I256" s="23"/>
      <c r="J256" s="23"/>
      <c r="K256" s="23"/>
      <c r="L256" s="84">
        <v>100</v>
      </c>
      <c r="M256" s="84">
        <v>100</v>
      </c>
      <c r="N256" s="84">
        <v>100</v>
      </c>
      <c r="O256" s="84">
        <v>100</v>
      </c>
      <c r="P256" s="84">
        <v>100</v>
      </c>
      <c r="Q256" s="84">
        <v>100</v>
      </c>
      <c r="R256" s="84">
        <v>100</v>
      </c>
      <c r="S256" s="84">
        <v>100</v>
      </c>
      <c r="T256" s="84">
        <v>100</v>
      </c>
      <c r="U256" s="84">
        <v>100</v>
      </c>
      <c r="V256" s="84">
        <v>100</v>
      </c>
      <c r="W256" s="84">
        <v>100</v>
      </c>
      <c r="X256" s="84">
        <v>100</v>
      </c>
      <c r="Y256" s="84">
        <v>100</v>
      </c>
      <c r="Z256" s="84">
        <v>100</v>
      </c>
      <c r="AA256" s="84">
        <v>100</v>
      </c>
      <c r="AB256" s="84">
        <v>100</v>
      </c>
      <c r="AC256" s="84">
        <v>100</v>
      </c>
      <c r="AD256" s="84">
        <v>100</v>
      </c>
      <c r="AE256" s="84">
        <v>100</v>
      </c>
      <c r="AF256" s="84">
        <v>100</v>
      </c>
    </row>
    <row r="257" spans="3:32" ht="18" customHeight="1" x14ac:dyDescent="0.2">
      <c r="C257" s="114" t="s">
        <v>32</v>
      </c>
      <c r="D257" s="8"/>
      <c r="E257" s="18"/>
      <c r="F257" s="8"/>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spans="3:32" ht="18" customHeight="1" x14ac:dyDescent="0.2">
      <c r="C258" s="82" t="s">
        <v>586</v>
      </c>
      <c r="D258" s="8"/>
      <c r="E258" s="8" t="s">
        <v>587</v>
      </c>
      <c r="F258" s="8" t="s">
        <v>29</v>
      </c>
      <c r="G258" s="23"/>
      <c r="H258" s="23"/>
      <c r="I258" s="23"/>
      <c r="J258" s="23"/>
      <c r="K258" s="23"/>
      <c r="L258" s="37">
        <v>13</v>
      </c>
      <c r="M258" s="37">
        <v>13</v>
      </c>
      <c r="N258" s="37">
        <v>13</v>
      </c>
      <c r="O258" s="37">
        <v>13</v>
      </c>
      <c r="P258" s="37">
        <v>13</v>
      </c>
      <c r="Q258" s="37">
        <v>13</v>
      </c>
      <c r="R258" s="37">
        <v>13</v>
      </c>
      <c r="S258" s="37">
        <v>13</v>
      </c>
      <c r="T258" s="37">
        <v>13</v>
      </c>
      <c r="U258" s="37">
        <v>13</v>
      </c>
      <c r="V258" s="37">
        <v>13</v>
      </c>
      <c r="W258" s="37">
        <v>13</v>
      </c>
      <c r="X258" s="37">
        <v>13</v>
      </c>
      <c r="Y258" s="37">
        <v>13</v>
      </c>
      <c r="Z258" s="37">
        <v>13</v>
      </c>
      <c r="AA258" s="37">
        <v>13</v>
      </c>
      <c r="AB258" s="37">
        <v>13</v>
      </c>
      <c r="AC258" s="37">
        <v>13</v>
      </c>
      <c r="AD258" s="37">
        <v>13</v>
      </c>
      <c r="AE258" s="37">
        <v>13</v>
      </c>
      <c r="AF258" s="37">
        <v>13</v>
      </c>
    </row>
    <row r="259" spans="3:32" ht="18" customHeight="1" x14ac:dyDescent="0.2">
      <c r="C259" s="82" t="s">
        <v>585</v>
      </c>
      <c r="D259" s="8"/>
      <c r="E259" s="18" t="s">
        <v>8</v>
      </c>
      <c r="F259" s="18" t="s">
        <v>8</v>
      </c>
      <c r="G259" s="23"/>
      <c r="H259" s="23"/>
      <c r="I259" s="23"/>
      <c r="J259" s="23"/>
      <c r="K259" s="23"/>
      <c r="L259" s="37">
        <v>22</v>
      </c>
      <c r="M259" s="37">
        <v>22</v>
      </c>
      <c r="N259" s="37">
        <v>22</v>
      </c>
      <c r="O259" s="37">
        <v>22</v>
      </c>
      <c r="P259" s="37">
        <v>22</v>
      </c>
      <c r="Q259" s="37">
        <v>22</v>
      </c>
      <c r="R259" s="37">
        <v>22</v>
      </c>
      <c r="S259" s="37">
        <v>22</v>
      </c>
      <c r="T259" s="37">
        <v>22</v>
      </c>
      <c r="U259" s="37">
        <v>22</v>
      </c>
      <c r="V259" s="37">
        <v>22</v>
      </c>
      <c r="W259" s="37">
        <v>22</v>
      </c>
      <c r="X259" s="37">
        <v>22</v>
      </c>
      <c r="Y259" s="37">
        <v>22</v>
      </c>
      <c r="Z259" s="37">
        <v>22</v>
      </c>
      <c r="AA259" s="37">
        <v>22</v>
      </c>
      <c r="AB259" s="37">
        <v>22</v>
      </c>
      <c r="AC259" s="37">
        <v>22</v>
      </c>
      <c r="AD259" s="37">
        <v>22</v>
      </c>
      <c r="AE259" s="37">
        <v>22</v>
      </c>
      <c r="AF259" s="37">
        <v>22</v>
      </c>
    </row>
    <row r="260" spans="3:32" ht="18" customHeight="1" x14ac:dyDescent="0.2">
      <c r="C260" s="114" t="s">
        <v>582</v>
      </c>
      <c r="D260" s="8"/>
      <c r="E260" s="18"/>
      <c r="F260" s="8"/>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spans="3:32" ht="18" customHeight="1" x14ac:dyDescent="0.2">
      <c r="C261" s="82" t="s">
        <v>586</v>
      </c>
      <c r="D261" s="8"/>
      <c r="E261" s="8" t="s">
        <v>587</v>
      </c>
      <c r="F261" s="8" t="s">
        <v>29</v>
      </c>
      <c r="G261" s="23"/>
      <c r="H261" s="23"/>
      <c r="I261" s="23"/>
      <c r="J261" s="23"/>
      <c r="K261" s="23"/>
      <c r="L261" s="37">
        <v>2</v>
      </c>
      <c r="M261" s="37">
        <v>2</v>
      </c>
      <c r="N261" s="37">
        <v>2</v>
      </c>
      <c r="O261" s="37">
        <v>2</v>
      </c>
      <c r="P261" s="37">
        <v>2</v>
      </c>
      <c r="Q261" s="37">
        <v>2</v>
      </c>
      <c r="R261" s="37">
        <v>2</v>
      </c>
      <c r="S261" s="37">
        <v>2</v>
      </c>
      <c r="T261" s="37">
        <v>2</v>
      </c>
      <c r="U261" s="37">
        <v>2</v>
      </c>
      <c r="V261" s="37">
        <v>2</v>
      </c>
      <c r="W261" s="37">
        <v>2</v>
      </c>
      <c r="X261" s="37">
        <v>2</v>
      </c>
      <c r="Y261" s="37">
        <v>2</v>
      </c>
      <c r="Z261" s="37">
        <v>2</v>
      </c>
      <c r="AA261" s="37">
        <v>2</v>
      </c>
      <c r="AB261" s="37">
        <v>2</v>
      </c>
      <c r="AC261" s="37">
        <v>2</v>
      </c>
      <c r="AD261" s="37">
        <v>2</v>
      </c>
      <c r="AE261" s="37">
        <v>2</v>
      </c>
      <c r="AF261" s="37">
        <v>2</v>
      </c>
    </row>
    <row r="262" spans="3:32" ht="18" customHeight="1" x14ac:dyDescent="0.2">
      <c r="C262" s="83" t="s">
        <v>585</v>
      </c>
      <c r="D262" s="62"/>
      <c r="E262" s="60" t="s">
        <v>8</v>
      </c>
      <c r="F262" s="60" t="s">
        <v>8</v>
      </c>
      <c r="G262" s="44"/>
      <c r="H262" s="44"/>
      <c r="I262" s="44"/>
      <c r="J262" s="44"/>
      <c r="K262" s="44"/>
      <c r="L262" s="63">
        <v>10</v>
      </c>
      <c r="M262" s="63">
        <v>10</v>
      </c>
      <c r="N262" s="63">
        <v>10</v>
      </c>
      <c r="O262" s="63">
        <v>10</v>
      </c>
      <c r="P262" s="63">
        <v>10</v>
      </c>
      <c r="Q262" s="63">
        <v>10</v>
      </c>
      <c r="R262" s="63">
        <v>10</v>
      </c>
      <c r="S262" s="63">
        <v>10</v>
      </c>
      <c r="T262" s="63">
        <v>10</v>
      </c>
      <c r="U262" s="63">
        <v>10</v>
      </c>
      <c r="V262" s="63">
        <v>10</v>
      </c>
      <c r="W262" s="63">
        <v>10</v>
      </c>
      <c r="X262" s="63">
        <v>10</v>
      </c>
      <c r="Y262" s="63">
        <v>10</v>
      </c>
      <c r="Z262" s="63">
        <v>10</v>
      </c>
      <c r="AA262" s="63">
        <v>10</v>
      </c>
      <c r="AB262" s="63">
        <v>10</v>
      </c>
      <c r="AC262" s="63">
        <v>10</v>
      </c>
      <c r="AD262" s="63">
        <v>10</v>
      </c>
      <c r="AE262" s="63">
        <v>10</v>
      </c>
      <c r="AF262" s="63">
        <v>10</v>
      </c>
    </row>
    <row r="264" spans="3:32" x14ac:dyDescent="0.2">
      <c r="C264" s="53" t="s">
        <v>9</v>
      </c>
      <c r="D264" s="86" t="s">
        <v>589</v>
      </c>
    </row>
    <row r="265" spans="3:32" x14ac:dyDescent="0.2">
      <c r="C265" s="53"/>
      <c r="D265" s="86" t="s">
        <v>590</v>
      </c>
    </row>
    <row r="266" spans="3:32" x14ac:dyDescent="0.2">
      <c r="C266" s="53"/>
      <c r="D266" s="86" t="s">
        <v>591</v>
      </c>
    </row>
    <row r="267" spans="3:32" x14ac:dyDescent="0.2">
      <c r="C267" s="53"/>
      <c r="D267" s="86" t="s">
        <v>592</v>
      </c>
    </row>
    <row r="268" spans="3:32" ht="15" x14ac:dyDescent="0.25">
      <c r="C268" s="53"/>
      <c r="D268" s="17" t="s">
        <v>593</v>
      </c>
    </row>
    <row r="269" spans="3:32" x14ac:dyDescent="0.2">
      <c r="C269" s="53"/>
      <c r="D269" s="86"/>
    </row>
    <row r="270" spans="3:32" x14ac:dyDescent="0.2">
      <c r="C270" s="17" t="s">
        <v>29</v>
      </c>
      <c r="D270" s="17" t="s">
        <v>594</v>
      </c>
    </row>
    <row r="271" spans="3:32" ht="15" x14ac:dyDescent="0.25">
      <c r="C271" s="17"/>
      <c r="D271" s="17" t="s">
        <v>598</v>
      </c>
    </row>
    <row r="272" spans="3:32" ht="15" x14ac:dyDescent="0.25">
      <c r="C272" s="17"/>
      <c r="D272" s="17" t="s">
        <v>595</v>
      </c>
    </row>
    <row r="273" spans="3:4" ht="15" x14ac:dyDescent="0.25">
      <c r="C273" s="17"/>
      <c r="D273" s="17" t="s">
        <v>596</v>
      </c>
    </row>
    <row r="274" spans="3:4" ht="15" x14ac:dyDescent="0.25">
      <c r="C274" s="17"/>
      <c r="D274" s="17" t="s">
        <v>597</v>
      </c>
    </row>
    <row r="293" spans="3:32" ht="15" x14ac:dyDescent="0.25">
      <c r="C293" s="25" t="s">
        <v>603</v>
      </c>
    </row>
    <row r="294" spans="3:32" ht="18" customHeight="1" x14ac:dyDescent="0.2">
      <c r="C294" s="12"/>
      <c r="D294" s="13"/>
      <c r="E294" s="13" t="s">
        <v>1</v>
      </c>
      <c r="F294" s="13" t="s">
        <v>2</v>
      </c>
      <c r="G294" s="11">
        <f>G$1</f>
        <v>2010</v>
      </c>
      <c r="H294" s="11">
        <f t="shared" ref="H294:AF294" si="100">H$1</f>
        <v>2011</v>
      </c>
      <c r="I294" s="11">
        <f t="shared" si="100"/>
        <v>2012</v>
      </c>
      <c r="J294" s="11">
        <f t="shared" si="100"/>
        <v>2013</v>
      </c>
      <c r="K294" s="11">
        <f t="shared" si="100"/>
        <v>2014</v>
      </c>
      <c r="L294" s="11">
        <f t="shared" si="100"/>
        <v>2015</v>
      </c>
      <c r="M294" s="11">
        <f t="shared" si="100"/>
        <v>2016</v>
      </c>
      <c r="N294" s="11">
        <f t="shared" si="100"/>
        <v>2017</v>
      </c>
      <c r="O294" s="11">
        <f t="shared" si="100"/>
        <v>2018</v>
      </c>
      <c r="P294" s="11">
        <f t="shared" si="100"/>
        <v>2019</v>
      </c>
      <c r="Q294" s="11">
        <f t="shared" si="100"/>
        <v>2020</v>
      </c>
      <c r="R294" s="11">
        <f t="shared" si="100"/>
        <v>2021</v>
      </c>
      <c r="S294" s="11">
        <f t="shared" si="100"/>
        <v>2022</v>
      </c>
      <c r="T294" s="11">
        <f t="shared" si="100"/>
        <v>2023</v>
      </c>
      <c r="U294" s="11">
        <f t="shared" si="100"/>
        <v>2024</v>
      </c>
      <c r="V294" s="11">
        <f t="shared" si="100"/>
        <v>2025</v>
      </c>
      <c r="W294" s="11">
        <f t="shared" si="100"/>
        <v>2026</v>
      </c>
      <c r="X294" s="11">
        <f t="shared" si="100"/>
        <v>2027</v>
      </c>
      <c r="Y294" s="11">
        <f t="shared" si="100"/>
        <v>2028</v>
      </c>
      <c r="Z294" s="11">
        <f t="shared" si="100"/>
        <v>2029</v>
      </c>
      <c r="AA294" s="11">
        <f t="shared" si="100"/>
        <v>2030</v>
      </c>
      <c r="AB294" s="11">
        <f t="shared" si="100"/>
        <v>2031</v>
      </c>
      <c r="AC294" s="11">
        <f t="shared" si="100"/>
        <v>2032</v>
      </c>
      <c r="AD294" s="11">
        <f t="shared" si="100"/>
        <v>2033</v>
      </c>
      <c r="AE294" s="11">
        <f t="shared" si="100"/>
        <v>2034</v>
      </c>
      <c r="AF294" s="11">
        <f t="shared" si="100"/>
        <v>2035</v>
      </c>
    </row>
    <row r="295" spans="3:32" ht="18" customHeight="1" x14ac:dyDescent="0.2">
      <c r="C295" s="15" t="s">
        <v>599</v>
      </c>
      <c r="D295" s="8"/>
      <c r="E295" s="8"/>
      <c r="F295" s="8"/>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row>
    <row r="296" spans="3:32" ht="18" customHeight="1" x14ac:dyDescent="0.2">
      <c r="C296" s="82" t="s">
        <v>108</v>
      </c>
      <c r="D296" s="8" t="s">
        <v>109</v>
      </c>
      <c r="E296" s="8" t="s">
        <v>87</v>
      </c>
      <c r="F296" s="8"/>
      <c r="G296" s="20"/>
      <c r="H296" s="20"/>
      <c r="I296" s="20"/>
      <c r="J296" s="23"/>
      <c r="K296" s="23"/>
      <c r="L296" s="23"/>
      <c r="M296" s="23">
        <f t="shared" ref="M296:AF296" si="101">M229*10^3</f>
        <v>2400</v>
      </c>
      <c r="N296" s="23">
        <f t="shared" si="101"/>
        <v>2400</v>
      </c>
      <c r="O296" s="23">
        <f t="shared" si="101"/>
        <v>2400</v>
      </c>
      <c r="P296" s="23">
        <f t="shared" si="101"/>
        <v>2400</v>
      </c>
      <c r="Q296" s="23">
        <f t="shared" si="101"/>
        <v>2400</v>
      </c>
      <c r="R296" s="23">
        <f t="shared" si="101"/>
        <v>1400.0000000000002</v>
      </c>
      <c r="S296" s="23">
        <f t="shared" si="101"/>
        <v>1400.0000000000002</v>
      </c>
      <c r="T296" s="23">
        <f t="shared" si="101"/>
        <v>1400.0000000000002</v>
      </c>
      <c r="U296" s="23">
        <f t="shared" si="101"/>
        <v>785.71428571428567</v>
      </c>
      <c r="V296" s="23">
        <f t="shared" si="101"/>
        <v>785.71428571428567</v>
      </c>
      <c r="W296" s="23">
        <f t="shared" si="101"/>
        <v>785.71428571428567</v>
      </c>
      <c r="X296" s="23">
        <f t="shared" si="101"/>
        <v>785.71428571428567</v>
      </c>
      <c r="Y296" s="23">
        <f t="shared" si="101"/>
        <v>785.71428571428567</v>
      </c>
      <c r="Z296" s="23">
        <f t="shared" si="101"/>
        <v>785.71428571428567</v>
      </c>
      <c r="AA296" s="23">
        <f t="shared" si="101"/>
        <v>785.71428571428567</v>
      </c>
      <c r="AB296" s="23">
        <f t="shared" si="101"/>
        <v>685.71428571428567</v>
      </c>
      <c r="AC296" s="23">
        <f t="shared" si="101"/>
        <v>685.71428571428567</v>
      </c>
      <c r="AD296" s="23">
        <f t="shared" si="101"/>
        <v>685.71428571428567</v>
      </c>
      <c r="AE296" s="23">
        <f t="shared" si="101"/>
        <v>685.71428571428567</v>
      </c>
      <c r="AF296" s="23">
        <f t="shared" si="101"/>
        <v>685.71428571428567</v>
      </c>
    </row>
    <row r="297" spans="3:32" ht="18" customHeight="1" x14ac:dyDescent="0.2">
      <c r="C297" s="172" t="s">
        <v>110</v>
      </c>
      <c r="D297" s="60" t="s">
        <v>8</v>
      </c>
      <c r="E297" s="60" t="s">
        <v>8</v>
      </c>
      <c r="F297" s="60"/>
      <c r="G297" s="81"/>
      <c r="H297" s="81"/>
      <c r="I297" s="81"/>
      <c r="J297" s="44"/>
      <c r="K297" s="44"/>
      <c r="L297" s="23"/>
      <c r="M297" s="23">
        <f t="shared" ref="M297:AF297" si="102">M225*10^3</f>
        <v>2400</v>
      </c>
      <c r="N297" s="23">
        <f t="shared" si="102"/>
        <v>2400</v>
      </c>
      <c r="O297" s="23">
        <f t="shared" si="102"/>
        <v>2400</v>
      </c>
      <c r="P297" s="23">
        <f t="shared" si="102"/>
        <v>2400</v>
      </c>
      <c r="Q297" s="23">
        <f t="shared" si="102"/>
        <v>2400</v>
      </c>
      <c r="R297" s="23">
        <f t="shared" si="102"/>
        <v>1400.0000000000002</v>
      </c>
      <c r="S297" s="23">
        <f t="shared" si="102"/>
        <v>1400.0000000000002</v>
      </c>
      <c r="T297" s="23">
        <f t="shared" si="102"/>
        <v>1400.0000000000002</v>
      </c>
      <c r="U297" s="23">
        <f t="shared" si="102"/>
        <v>1833.3333333333333</v>
      </c>
      <c r="V297" s="23">
        <f t="shared" si="102"/>
        <v>1833.3333333333333</v>
      </c>
      <c r="W297" s="23">
        <f t="shared" si="102"/>
        <v>1833.3333333333333</v>
      </c>
      <c r="X297" s="23">
        <f t="shared" si="102"/>
        <v>1599.9999999999998</v>
      </c>
      <c r="Y297" s="23">
        <f t="shared" si="102"/>
        <v>1599.9999999999998</v>
      </c>
      <c r="Z297" s="23">
        <f t="shared" si="102"/>
        <v>1599.9999999999998</v>
      </c>
      <c r="AA297" s="23">
        <f t="shared" si="102"/>
        <v>3100</v>
      </c>
      <c r="AB297" s="23">
        <f t="shared" si="102"/>
        <v>0</v>
      </c>
      <c r="AC297" s="23">
        <f t="shared" si="102"/>
        <v>0</v>
      </c>
      <c r="AD297" s="23">
        <f t="shared" si="102"/>
        <v>0</v>
      </c>
      <c r="AE297" s="23">
        <f t="shared" si="102"/>
        <v>0</v>
      </c>
      <c r="AF297" s="23">
        <f t="shared" si="102"/>
        <v>0</v>
      </c>
    </row>
    <row r="298" spans="3:32" ht="18" customHeight="1" x14ac:dyDescent="0.2">
      <c r="C298" s="15" t="s">
        <v>600</v>
      </c>
      <c r="D298" s="8"/>
      <c r="E298" s="8"/>
      <c r="F298" s="8"/>
      <c r="G298" s="49"/>
      <c r="H298" s="49"/>
      <c r="I298" s="49"/>
      <c r="J298" s="49"/>
      <c r="K298" s="49"/>
      <c r="L298" s="105"/>
      <c r="M298" s="105"/>
      <c r="N298" s="105"/>
      <c r="O298" s="105"/>
      <c r="P298" s="105"/>
      <c r="Q298" s="105"/>
      <c r="R298" s="105"/>
      <c r="S298" s="105"/>
      <c r="T298" s="105"/>
      <c r="U298" s="105"/>
      <c r="V298" s="105"/>
      <c r="W298" s="105"/>
      <c r="X298" s="105"/>
      <c r="Y298" s="105"/>
      <c r="Z298" s="105"/>
      <c r="AA298" s="105"/>
      <c r="AB298" s="105"/>
      <c r="AC298" s="105"/>
      <c r="AD298" s="105"/>
      <c r="AE298" s="105"/>
      <c r="AF298" s="105"/>
    </row>
    <row r="299" spans="3:32" ht="18" customHeight="1" x14ac:dyDescent="0.2">
      <c r="C299" s="82" t="s">
        <v>165</v>
      </c>
      <c r="D299" s="8" t="s">
        <v>120</v>
      </c>
      <c r="E299" s="8" t="s">
        <v>87</v>
      </c>
      <c r="F299" s="8"/>
      <c r="G299" s="20"/>
      <c r="H299" s="20"/>
      <c r="I299" s="20"/>
      <c r="J299" s="23"/>
      <c r="K299" s="23"/>
      <c r="L299" s="23"/>
      <c r="M299" s="23">
        <f t="shared" ref="M299:AF299" si="103">M$246*M255+M$247*M258+M$248*M261</f>
        <v>887.33333333333326</v>
      </c>
      <c r="N299" s="23">
        <f t="shared" si="103"/>
        <v>887.33333333333326</v>
      </c>
      <c r="O299" s="23">
        <f t="shared" si="103"/>
        <v>887.33333333333348</v>
      </c>
      <c r="P299" s="23">
        <f t="shared" si="103"/>
        <v>887.33333333333314</v>
      </c>
      <c r="Q299" s="23">
        <f t="shared" si="103"/>
        <v>887.33333333333371</v>
      </c>
      <c r="R299" s="23">
        <f t="shared" si="103"/>
        <v>887.33333333333314</v>
      </c>
      <c r="S299" s="23">
        <f t="shared" si="103"/>
        <v>887.33333333333371</v>
      </c>
      <c r="T299" s="23">
        <f t="shared" si="103"/>
        <v>887.33333333333269</v>
      </c>
      <c r="U299" s="23">
        <f t="shared" si="103"/>
        <v>887.33333333333371</v>
      </c>
      <c r="V299" s="23">
        <f t="shared" si="103"/>
        <v>887.33333333333371</v>
      </c>
      <c r="W299" s="23">
        <f t="shared" si="103"/>
        <v>887.33333333333269</v>
      </c>
      <c r="X299" s="23">
        <f t="shared" si="103"/>
        <v>887.33333333333371</v>
      </c>
      <c r="Y299" s="23">
        <f t="shared" si="103"/>
        <v>887.33333333333292</v>
      </c>
      <c r="Z299" s="23">
        <f t="shared" si="103"/>
        <v>887.33333333333439</v>
      </c>
      <c r="AA299" s="23">
        <f t="shared" si="103"/>
        <v>887.33333333333269</v>
      </c>
      <c r="AB299" s="23">
        <f t="shared" si="103"/>
        <v>887.33333333333269</v>
      </c>
      <c r="AC299" s="23">
        <f t="shared" si="103"/>
        <v>887.33333333333269</v>
      </c>
      <c r="AD299" s="23">
        <f t="shared" si="103"/>
        <v>887.33333333333269</v>
      </c>
      <c r="AE299" s="23">
        <f t="shared" si="103"/>
        <v>887.33333333333269</v>
      </c>
      <c r="AF299" s="23">
        <f t="shared" si="103"/>
        <v>887.33333333333269</v>
      </c>
    </row>
    <row r="300" spans="3:32" ht="18" customHeight="1" x14ac:dyDescent="0.2">
      <c r="C300" s="172" t="s">
        <v>8</v>
      </c>
      <c r="D300" s="62" t="s">
        <v>121</v>
      </c>
      <c r="E300" s="60" t="s">
        <v>8</v>
      </c>
      <c r="F300" s="60"/>
      <c r="G300" s="81"/>
      <c r="H300" s="81"/>
      <c r="I300" s="81"/>
      <c r="J300" s="44"/>
      <c r="K300" s="44"/>
      <c r="L300" s="23"/>
      <c r="M300" s="23">
        <f t="shared" ref="M300:AF300" si="104">M$246*M256+M$247*M259+M$248*M262</f>
        <v>1915.9999999999998</v>
      </c>
      <c r="N300" s="23">
        <f t="shared" si="104"/>
        <v>1915.9999999999998</v>
      </c>
      <c r="O300" s="23">
        <f t="shared" si="104"/>
        <v>1916.0000000000002</v>
      </c>
      <c r="P300" s="23">
        <f t="shared" si="104"/>
        <v>1915.9999999999995</v>
      </c>
      <c r="Q300" s="23">
        <f t="shared" si="104"/>
        <v>1916.0000000000007</v>
      </c>
      <c r="R300" s="23">
        <f t="shared" si="104"/>
        <v>1915.9999999999995</v>
      </c>
      <c r="S300" s="23">
        <f t="shared" si="104"/>
        <v>1916.0000000000007</v>
      </c>
      <c r="T300" s="23">
        <f t="shared" si="104"/>
        <v>1915.9999999999984</v>
      </c>
      <c r="U300" s="23">
        <f t="shared" si="104"/>
        <v>1916.0000000000007</v>
      </c>
      <c r="V300" s="23">
        <f t="shared" si="104"/>
        <v>1916.0000000000007</v>
      </c>
      <c r="W300" s="23">
        <f t="shared" si="104"/>
        <v>1915.9999999999984</v>
      </c>
      <c r="X300" s="23">
        <f t="shared" si="104"/>
        <v>1916.0000000000007</v>
      </c>
      <c r="Y300" s="23">
        <f t="shared" si="104"/>
        <v>1915.9999999999995</v>
      </c>
      <c r="Z300" s="23">
        <f t="shared" si="104"/>
        <v>1916.000000000002</v>
      </c>
      <c r="AA300" s="23">
        <f t="shared" si="104"/>
        <v>1915.9999999999984</v>
      </c>
      <c r="AB300" s="23">
        <f t="shared" si="104"/>
        <v>1915.9999999999984</v>
      </c>
      <c r="AC300" s="23">
        <f t="shared" si="104"/>
        <v>1915.9999999999984</v>
      </c>
      <c r="AD300" s="23">
        <f t="shared" si="104"/>
        <v>1915.9999999999984</v>
      </c>
      <c r="AE300" s="23">
        <f t="shared" si="104"/>
        <v>1915.9999999999984</v>
      </c>
      <c r="AF300" s="23">
        <f t="shared" si="104"/>
        <v>1915.9999999999984</v>
      </c>
    </row>
    <row r="301" spans="3:32" ht="18" customHeight="1" x14ac:dyDescent="0.2">
      <c r="C301" s="56" t="s">
        <v>85</v>
      </c>
      <c r="D301" s="59"/>
      <c r="E301" s="59"/>
      <c r="F301" s="59"/>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c r="AF301" s="105"/>
    </row>
    <row r="302" spans="3:32" ht="18" customHeight="1" x14ac:dyDescent="0.2">
      <c r="C302" s="82" t="s">
        <v>108</v>
      </c>
      <c r="D302" s="8" t="s">
        <v>120</v>
      </c>
      <c r="E302" s="8" t="s">
        <v>87</v>
      </c>
      <c r="F302" s="8"/>
      <c r="G302" s="20"/>
      <c r="H302" s="20"/>
      <c r="I302" s="20"/>
      <c r="J302" s="23"/>
      <c r="K302" s="23"/>
      <c r="L302" s="23"/>
      <c r="M302" s="23">
        <f>M296+M299</f>
        <v>3287.333333333333</v>
      </c>
      <c r="N302" s="23">
        <f t="shared" ref="N302:AF302" si="105">N296+N299</f>
        <v>3287.333333333333</v>
      </c>
      <c r="O302" s="23">
        <f t="shared" si="105"/>
        <v>3287.3333333333335</v>
      </c>
      <c r="P302" s="23">
        <f t="shared" si="105"/>
        <v>3287.333333333333</v>
      </c>
      <c r="Q302" s="23">
        <f t="shared" si="105"/>
        <v>3287.3333333333339</v>
      </c>
      <c r="R302" s="23">
        <f t="shared" si="105"/>
        <v>2287.3333333333335</v>
      </c>
      <c r="S302" s="23">
        <f t="shared" si="105"/>
        <v>2287.3333333333339</v>
      </c>
      <c r="T302" s="23">
        <f t="shared" si="105"/>
        <v>2287.333333333333</v>
      </c>
      <c r="U302" s="23">
        <f>U296+U299</f>
        <v>1673.0476190476193</v>
      </c>
      <c r="V302" s="23">
        <f t="shared" si="105"/>
        <v>1673.0476190476193</v>
      </c>
      <c r="W302" s="23">
        <f t="shared" si="105"/>
        <v>1673.0476190476184</v>
      </c>
      <c r="X302" s="23">
        <f t="shared" si="105"/>
        <v>1673.0476190476193</v>
      </c>
      <c r="Y302" s="23">
        <f t="shared" si="105"/>
        <v>1673.0476190476186</v>
      </c>
      <c r="Z302" s="23">
        <f t="shared" si="105"/>
        <v>1673.0476190476202</v>
      </c>
      <c r="AA302" s="23">
        <f t="shared" si="105"/>
        <v>1673.0476190476184</v>
      </c>
      <c r="AB302" s="23">
        <f t="shared" si="105"/>
        <v>1573.0476190476184</v>
      </c>
      <c r="AC302" s="23">
        <f t="shared" si="105"/>
        <v>1573.0476190476184</v>
      </c>
      <c r="AD302" s="23">
        <f t="shared" si="105"/>
        <v>1573.0476190476184</v>
      </c>
      <c r="AE302" s="23">
        <f t="shared" si="105"/>
        <v>1573.0476190476184</v>
      </c>
      <c r="AF302" s="23">
        <f t="shared" si="105"/>
        <v>1573.0476190476184</v>
      </c>
    </row>
    <row r="303" spans="3:32" ht="18" customHeight="1" x14ac:dyDescent="0.2">
      <c r="C303" s="234"/>
      <c r="D303" s="8" t="s">
        <v>121</v>
      </c>
      <c r="E303" s="18" t="s">
        <v>8</v>
      </c>
      <c r="F303" s="18"/>
      <c r="G303" s="20"/>
      <c r="H303" s="20"/>
      <c r="I303" s="20"/>
      <c r="J303" s="23"/>
      <c r="K303" s="23"/>
      <c r="L303" s="23"/>
      <c r="M303" s="23">
        <f>M296+M300</f>
        <v>4316</v>
      </c>
      <c r="N303" s="23">
        <f t="shared" ref="N303:AF303" si="106">N296+N300</f>
        <v>4316</v>
      </c>
      <c r="O303" s="23">
        <f t="shared" si="106"/>
        <v>4316</v>
      </c>
      <c r="P303" s="23">
        <f t="shared" si="106"/>
        <v>4316</v>
      </c>
      <c r="Q303" s="23">
        <f t="shared" si="106"/>
        <v>4316.0000000000009</v>
      </c>
      <c r="R303" s="23">
        <f t="shared" si="106"/>
        <v>3316</v>
      </c>
      <c r="S303" s="23">
        <f t="shared" si="106"/>
        <v>3316.0000000000009</v>
      </c>
      <c r="T303" s="23">
        <f t="shared" si="106"/>
        <v>3315.9999999999986</v>
      </c>
      <c r="U303" s="23">
        <f t="shared" si="106"/>
        <v>2701.7142857142862</v>
      </c>
      <c r="V303" s="23">
        <f t="shared" si="106"/>
        <v>2701.7142857142862</v>
      </c>
      <c r="W303" s="23">
        <f t="shared" si="106"/>
        <v>2701.714285714284</v>
      </c>
      <c r="X303" s="23">
        <f t="shared" si="106"/>
        <v>2701.7142857142862</v>
      </c>
      <c r="Y303" s="23">
        <f t="shared" si="106"/>
        <v>2701.7142857142853</v>
      </c>
      <c r="Z303" s="23">
        <f t="shared" si="106"/>
        <v>2701.7142857142876</v>
      </c>
      <c r="AA303" s="23">
        <f t="shared" si="106"/>
        <v>2701.714285714284</v>
      </c>
      <c r="AB303" s="23">
        <f t="shared" si="106"/>
        <v>2601.714285714284</v>
      </c>
      <c r="AC303" s="23">
        <f t="shared" si="106"/>
        <v>2601.714285714284</v>
      </c>
      <c r="AD303" s="23">
        <f t="shared" si="106"/>
        <v>2601.714285714284</v>
      </c>
      <c r="AE303" s="23">
        <f t="shared" si="106"/>
        <v>2601.714285714284</v>
      </c>
      <c r="AF303" s="23">
        <f t="shared" si="106"/>
        <v>2601.714285714284</v>
      </c>
    </row>
    <row r="304" spans="3:32" ht="18" customHeight="1" x14ac:dyDescent="0.2">
      <c r="C304" s="82" t="s">
        <v>110</v>
      </c>
      <c r="D304" s="8" t="s">
        <v>120</v>
      </c>
      <c r="E304" s="18" t="s">
        <v>8</v>
      </c>
      <c r="F304" s="8"/>
      <c r="G304" s="20"/>
      <c r="H304" s="20"/>
      <c r="I304" s="20"/>
      <c r="J304" s="23"/>
      <c r="K304" s="23"/>
      <c r="L304" s="23"/>
      <c r="M304" s="23">
        <f>M297+M299</f>
        <v>3287.333333333333</v>
      </c>
      <c r="N304" s="23">
        <f t="shared" ref="N304:AF304" si="107">N297+N299</f>
        <v>3287.333333333333</v>
      </c>
      <c r="O304" s="23">
        <f t="shared" si="107"/>
        <v>3287.3333333333335</v>
      </c>
      <c r="P304" s="23">
        <f t="shared" si="107"/>
        <v>3287.333333333333</v>
      </c>
      <c r="Q304" s="23">
        <f t="shared" si="107"/>
        <v>3287.3333333333339</v>
      </c>
      <c r="R304" s="23">
        <f t="shared" si="107"/>
        <v>2287.3333333333335</v>
      </c>
      <c r="S304" s="23">
        <f t="shared" si="107"/>
        <v>2287.3333333333339</v>
      </c>
      <c r="T304" s="23">
        <f t="shared" si="107"/>
        <v>2287.333333333333</v>
      </c>
      <c r="U304" s="23">
        <f t="shared" si="107"/>
        <v>2720.666666666667</v>
      </c>
      <c r="V304" s="23">
        <f t="shared" si="107"/>
        <v>2720.666666666667</v>
      </c>
      <c r="W304" s="23">
        <f t="shared" si="107"/>
        <v>2720.6666666666661</v>
      </c>
      <c r="X304" s="23">
        <f t="shared" si="107"/>
        <v>2487.3333333333335</v>
      </c>
      <c r="Y304" s="23">
        <f t="shared" si="107"/>
        <v>2487.3333333333326</v>
      </c>
      <c r="Z304" s="23">
        <f t="shared" si="107"/>
        <v>2487.3333333333339</v>
      </c>
      <c r="AA304" s="23">
        <f t="shared" si="107"/>
        <v>3987.3333333333326</v>
      </c>
      <c r="AB304" s="23">
        <f t="shared" si="107"/>
        <v>887.33333333333269</v>
      </c>
      <c r="AC304" s="23">
        <f t="shared" si="107"/>
        <v>887.33333333333269</v>
      </c>
      <c r="AD304" s="23">
        <f t="shared" si="107"/>
        <v>887.33333333333269</v>
      </c>
      <c r="AE304" s="23">
        <f t="shared" si="107"/>
        <v>887.33333333333269</v>
      </c>
      <c r="AF304" s="23">
        <f t="shared" si="107"/>
        <v>887.33333333333269</v>
      </c>
    </row>
    <row r="305" spans="3:32" ht="18" customHeight="1" x14ac:dyDescent="0.2">
      <c r="C305" s="172"/>
      <c r="D305" s="62" t="s">
        <v>121</v>
      </c>
      <c r="E305" s="60" t="s">
        <v>8</v>
      </c>
      <c r="F305" s="60"/>
      <c r="G305" s="81"/>
      <c r="H305" s="81"/>
      <c r="I305" s="81"/>
      <c r="J305" s="44"/>
      <c r="K305" s="44"/>
      <c r="L305" s="44"/>
      <c r="M305" s="44">
        <f>M297+M300</f>
        <v>4316</v>
      </c>
      <c r="N305" s="44">
        <f t="shared" ref="N305:AF305" si="108">N297+N300</f>
        <v>4316</v>
      </c>
      <c r="O305" s="44">
        <f t="shared" si="108"/>
        <v>4316</v>
      </c>
      <c r="P305" s="44">
        <f t="shared" si="108"/>
        <v>4316</v>
      </c>
      <c r="Q305" s="44">
        <f t="shared" si="108"/>
        <v>4316.0000000000009</v>
      </c>
      <c r="R305" s="44">
        <f t="shared" si="108"/>
        <v>3316</v>
      </c>
      <c r="S305" s="44">
        <f t="shared" si="108"/>
        <v>3316.0000000000009</v>
      </c>
      <c r="T305" s="44">
        <f t="shared" si="108"/>
        <v>3315.9999999999986</v>
      </c>
      <c r="U305" s="44">
        <f t="shared" si="108"/>
        <v>3749.3333333333339</v>
      </c>
      <c r="V305" s="44">
        <f t="shared" si="108"/>
        <v>3749.3333333333339</v>
      </c>
      <c r="W305" s="44">
        <f t="shared" si="108"/>
        <v>3749.3333333333317</v>
      </c>
      <c r="X305" s="44">
        <f t="shared" si="108"/>
        <v>3516.0000000000005</v>
      </c>
      <c r="Y305" s="44">
        <f t="shared" si="108"/>
        <v>3515.9999999999991</v>
      </c>
      <c r="Z305" s="44">
        <f t="shared" si="108"/>
        <v>3516.0000000000018</v>
      </c>
      <c r="AA305" s="44">
        <f t="shared" si="108"/>
        <v>5015.9999999999982</v>
      </c>
      <c r="AB305" s="44">
        <f t="shared" si="108"/>
        <v>1915.9999999999984</v>
      </c>
      <c r="AC305" s="44">
        <f t="shared" si="108"/>
        <v>1915.9999999999984</v>
      </c>
      <c r="AD305" s="44">
        <f t="shared" si="108"/>
        <v>1915.9999999999984</v>
      </c>
      <c r="AE305" s="44">
        <f t="shared" si="108"/>
        <v>1915.9999999999984</v>
      </c>
      <c r="AF305" s="44">
        <f t="shared" si="108"/>
        <v>1915.9999999999984</v>
      </c>
    </row>
    <row r="306" spans="3:32" s="32" customFormat="1" ht="18" customHeight="1" x14ac:dyDescent="0.2">
      <c r="C306" s="15" t="s">
        <v>88</v>
      </c>
      <c r="D306" s="8"/>
      <c r="E306" s="8"/>
      <c r="F306" s="8"/>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row>
    <row r="307" spans="3:32" s="32" customFormat="1" ht="18" customHeight="1" x14ac:dyDescent="0.2">
      <c r="C307" s="82" t="s">
        <v>108</v>
      </c>
      <c r="D307" s="8" t="s">
        <v>120</v>
      </c>
      <c r="E307" s="8" t="s">
        <v>87</v>
      </c>
      <c r="F307" s="8"/>
      <c r="G307" s="20"/>
      <c r="H307" s="20"/>
      <c r="I307" s="20"/>
      <c r="J307" s="20"/>
      <c r="K307" s="23"/>
      <c r="L307" s="23"/>
      <c r="M307" s="23">
        <f>SUM($L302:M302)</f>
        <v>3287.333333333333</v>
      </c>
      <c r="N307" s="23">
        <f>SUM($L302:N302)</f>
        <v>6574.6666666666661</v>
      </c>
      <c r="O307" s="23">
        <f>SUM($L302:O302)</f>
        <v>9862</v>
      </c>
      <c r="P307" s="23">
        <f>SUM($L302:P302)</f>
        <v>13149.333333333332</v>
      </c>
      <c r="Q307" s="93">
        <f>SUM($L302:Q302)</f>
        <v>16436.666666666664</v>
      </c>
      <c r="R307" s="23">
        <f>SUM($L302:R302)</f>
        <v>18723.999999999996</v>
      </c>
      <c r="S307" s="23">
        <f>SUM($L302:S302)</f>
        <v>21011.333333333328</v>
      </c>
      <c r="T307" s="23">
        <f>SUM($L302:T302)</f>
        <v>23298.666666666661</v>
      </c>
      <c r="U307" s="23">
        <f>SUM($L302:U302)</f>
        <v>24971.714285714279</v>
      </c>
      <c r="V307" s="93">
        <f>SUM($L302:V302)</f>
        <v>26644.761904761897</v>
      </c>
      <c r="W307" s="23">
        <f>SUM($L302:W302)</f>
        <v>28317.809523809516</v>
      </c>
      <c r="X307" s="23">
        <f>SUM($L302:X302)</f>
        <v>29990.857142857134</v>
      </c>
      <c r="Y307" s="23">
        <f>SUM($L302:Y302)</f>
        <v>31663.904761904752</v>
      </c>
      <c r="Z307" s="23">
        <f>SUM($L302:Z302)</f>
        <v>33336.952380952374</v>
      </c>
      <c r="AA307" s="93">
        <f>SUM($L302:AA302)</f>
        <v>35009.999999999993</v>
      </c>
      <c r="AB307" s="23">
        <f>SUM($L302:AB302)</f>
        <v>36583.047619047611</v>
      </c>
      <c r="AC307" s="23">
        <f>SUM($L302:AC302)</f>
        <v>38156.095238095229</v>
      </c>
      <c r="AD307" s="23">
        <f>SUM($L302:AD302)</f>
        <v>39729.142857142848</v>
      </c>
      <c r="AE307" s="23">
        <f>SUM($L302:AE302)</f>
        <v>41302.190476190466</v>
      </c>
      <c r="AF307" s="93">
        <f>SUM($L302:AF302)</f>
        <v>42875.238095238084</v>
      </c>
    </row>
    <row r="308" spans="3:32" s="32" customFormat="1" ht="18.75" customHeight="1" x14ac:dyDescent="0.2">
      <c r="C308" s="234"/>
      <c r="D308" s="8" t="s">
        <v>121</v>
      </c>
      <c r="E308" s="18" t="s">
        <v>8</v>
      </c>
      <c r="F308" s="18"/>
      <c r="G308" s="20"/>
      <c r="H308" s="20"/>
      <c r="I308" s="20"/>
      <c r="J308" s="20"/>
      <c r="K308" s="23"/>
      <c r="L308" s="23"/>
      <c r="M308" s="23">
        <f>SUM($L303:M303)</f>
        <v>4316</v>
      </c>
      <c r="N308" s="23">
        <f>SUM($L303:N303)</f>
        <v>8632</v>
      </c>
      <c r="O308" s="23">
        <f>SUM($L303:O303)</f>
        <v>12948</v>
      </c>
      <c r="P308" s="23">
        <f>SUM($L303:P303)</f>
        <v>17264</v>
      </c>
      <c r="Q308" s="93">
        <f>SUM($L303:Q303)</f>
        <v>21580</v>
      </c>
      <c r="R308" s="23">
        <f>SUM($L303:R303)</f>
        <v>24896</v>
      </c>
      <c r="S308" s="23">
        <f>SUM($L303:S303)</f>
        <v>28212</v>
      </c>
      <c r="T308" s="23">
        <f>SUM($L303:T303)</f>
        <v>31528</v>
      </c>
      <c r="U308" s="23">
        <f>SUM($L303:U303)</f>
        <v>34229.71428571429</v>
      </c>
      <c r="V308" s="93">
        <f>SUM($L303:V303)</f>
        <v>36931.42857142858</v>
      </c>
      <c r="W308" s="23">
        <f>SUM($L303:W303)</f>
        <v>39633.142857142862</v>
      </c>
      <c r="X308" s="23">
        <f>SUM($L303:X303)</f>
        <v>42334.857142857145</v>
      </c>
      <c r="Y308" s="23">
        <f>SUM($L303:Y303)</f>
        <v>45036.571428571428</v>
      </c>
      <c r="Z308" s="23">
        <f>SUM($L303:Z303)</f>
        <v>47738.285714285717</v>
      </c>
      <c r="AA308" s="93">
        <f>SUM($L303:AA303)</f>
        <v>50440</v>
      </c>
      <c r="AB308" s="23">
        <f>SUM($L303:AB303)</f>
        <v>53041.714285714283</v>
      </c>
      <c r="AC308" s="23">
        <f>SUM($L303:AC303)</f>
        <v>55643.428571428565</v>
      </c>
      <c r="AD308" s="23">
        <f>SUM($L303:AD303)</f>
        <v>58245.142857142848</v>
      </c>
      <c r="AE308" s="23">
        <f>SUM($L303:AE303)</f>
        <v>60846.85714285713</v>
      </c>
      <c r="AF308" s="93">
        <f>SUM($L303:AF303)</f>
        <v>63448.571428571413</v>
      </c>
    </row>
    <row r="309" spans="3:32" s="32" customFormat="1" ht="18.75" customHeight="1" x14ac:dyDescent="0.2">
      <c r="C309" s="234" t="s">
        <v>110</v>
      </c>
      <c r="D309" s="8" t="s">
        <v>120</v>
      </c>
      <c r="E309" s="18" t="s">
        <v>8</v>
      </c>
      <c r="F309" s="18"/>
      <c r="G309" s="20"/>
      <c r="H309" s="20"/>
      <c r="I309" s="20"/>
      <c r="J309" s="20"/>
      <c r="K309" s="23"/>
      <c r="L309" s="23"/>
      <c r="M309" s="23">
        <f>SUM($L304:M304)</f>
        <v>3287.333333333333</v>
      </c>
      <c r="N309" s="23">
        <f>SUM($L304:N304)</f>
        <v>6574.6666666666661</v>
      </c>
      <c r="O309" s="23">
        <f>SUM($L304:O304)</f>
        <v>9862</v>
      </c>
      <c r="P309" s="23">
        <f>SUM($L304:P304)</f>
        <v>13149.333333333332</v>
      </c>
      <c r="Q309" s="93">
        <f>SUM($L304:Q304)</f>
        <v>16436.666666666664</v>
      </c>
      <c r="R309" s="23">
        <f>SUM($L304:R304)</f>
        <v>18723.999999999996</v>
      </c>
      <c r="S309" s="23">
        <f>SUM($L304:S304)</f>
        <v>21011.333333333328</v>
      </c>
      <c r="T309" s="23">
        <f>SUM($L304:T304)</f>
        <v>23298.666666666661</v>
      </c>
      <c r="U309" s="23">
        <f>SUM($L304:U304)</f>
        <v>26019.333333333328</v>
      </c>
      <c r="V309" s="93">
        <f>SUM($L304:V304)</f>
        <v>28739.999999999996</v>
      </c>
      <c r="W309" s="23">
        <f>SUM($L304:W304)</f>
        <v>31460.666666666664</v>
      </c>
      <c r="X309" s="23">
        <f>SUM($L304:X304)</f>
        <v>33948</v>
      </c>
      <c r="Y309" s="23">
        <f>SUM($L304:Y304)</f>
        <v>36435.333333333336</v>
      </c>
      <c r="Z309" s="23">
        <f>SUM($L304:Z304)</f>
        <v>38922.666666666672</v>
      </c>
      <c r="AA309" s="93">
        <f>SUM($L304:AA304)</f>
        <v>42910.000000000007</v>
      </c>
      <c r="AB309" s="23">
        <f>SUM($L304:AB304)</f>
        <v>43797.333333333343</v>
      </c>
      <c r="AC309" s="23">
        <f>SUM($L304:AC304)</f>
        <v>44684.666666666679</v>
      </c>
      <c r="AD309" s="23">
        <f>SUM($L304:AD304)</f>
        <v>45572.000000000015</v>
      </c>
      <c r="AE309" s="23">
        <f>SUM($L304:AE304)</f>
        <v>46459.33333333335</v>
      </c>
      <c r="AF309" s="93">
        <f>SUM($L304:AF304)</f>
        <v>47346.666666666686</v>
      </c>
    </row>
    <row r="310" spans="3:32" s="32" customFormat="1" ht="18.75" customHeight="1" x14ac:dyDescent="0.2">
      <c r="C310" s="234"/>
      <c r="D310" s="8" t="s">
        <v>121</v>
      </c>
      <c r="E310" s="18" t="s">
        <v>8</v>
      </c>
      <c r="F310" s="18"/>
      <c r="G310" s="20"/>
      <c r="H310" s="20"/>
      <c r="I310" s="20"/>
      <c r="J310" s="20"/>
      <c r="K310" s="23"/>
      <c r="L310" s="23"/>
      <c r="M310" s="23">
        <f>SUM($L305:M305)</f>
        <v>4316</v>
      </c>
      <c r="N310" s="23">
        <f>SUM($L305:N305)</f>
        <v>8632</v>
      </c>
      <c r="O310" s="23">
        <f>SUM($L305:O305)</f>
        <v>12948</v>
      </c>
      <c r="P310" s="23">
        <f>SUM($L305:P305)</f>
        <v>17264</v>
      </c>
      <c r="Q310" s="93">
        <f>SUM($L305:Q305)</f>
        <v>21580</v>
      </c>
      <c r="R310" s="23">
        <f>SUM($L305:R305)</f>
        <v>24896</v>
      </c>
      <c r="S310" s="23">
        <f>SUM($L305:S305)</f>
        <v>28212</v>
      </c>
      <c r="T310" s="23">
        <f>SUM($L305:T305)</f>
        <v>31528</v>
      </c>
      <c r="U310" s="23">
        <f>SUM($L305:U305)</f>
        <v>35277.333333333336</v>
      </c>
      <c r="V310" s="93">
        <f>SUM($L305:V305)</f>
        <v>39026.666666666672</v>
      </c>
      <c r="W310" s="23">
        <f>SUM($L305:W305)</f>
        <v>42776</v>
      </c>
      <c r="X310" s="23">
        <f>SUM($L305:X305)</f>
        <v>46292</v>
      </c>
      <c r="Y310" s="23">
        <f>SUM($L305:Y305)</f>
        <v>49808</v>
      </c>
      <c r="Z310" s="23">
        <f>SUM($L305:Z305)</f>
        <v>53324</v>
      </c>
      <c r="AA310" s="93">
        <f>SUM($L305:AA305)</f>
        <v>58340</v>
      </c>
      <c r="AB310" s="23">
        <f>SUM($L305:AB305)</f>
        <v>60256</v>
      </c>
      <c r="AC310" s="23">
        <f>SUM($L305:AC305)</f>
        <v>62172</v>
      </c>
      <c r="AD310" s="23">
        <f>SUM($L305:AD305)</f>
        <v>64088</v>
      </c>
      <c r="AE310" s="23">
        <f>SUM($L305:AE305)</f>
        <v>66004</v>
      </c>
      <c r="AF310" s="93">
        <f>SUM($L305:AF305)</f>
        <v>67920</v>
      </c>
    </row>
    <row r="311" spans="3:32" ht="18.75" customHeight="1" x14ac:dyDescent="0.2">
      <c r="C311" s="115" t="s">
        <v>131</v>
      </c>
      <c r="D311" s="59"/>
      <c r="E311" s="107"/>
      <c r="F311" s="107"/>
      <c r="G311" s="111"/>
      <c r="H311" s="111"/>
      <c r="I311" s="111"/>
      <c r="J311" s="111"/>
      <c r="K311" s="112"/>
      <c r="L311" s="112"/>
      <c r="M311" s="112"/>
      <c r="N311" s="112"/>
      <c r="O311" s="112"/>
      <c r="P311" s="112"/>
      <c r="Q311" s="113"/>
      <c r="R311" s="112"/>
      <c r="S311" s="112"/>
      <c r="T311" s="112"/>
      <c r="U311" s="112"/>
      <c r="V311" s="113"/>
      <c r="W311" s="112"/>
      <c r="X311" s="112"/>
      <c r="Y311" s="112"/>
      <c r="Z311" s="112"/>
      <c r="AA311" s="112"/>
      <c r="AB311" s="112"/>
      <c r="AC311" s="112"/>
      <c r="AD311" s="112"/>
      <c r="AE311" s="112"/>
      <c r="AF311" s="112"/>
    </row>
    <row r="312" spans="3:32" ht="18.75" customHeight="1" x14ac:dyDescent="0.2">
      <c r="C312" s="114" t="s">
        <v>130</v>
      </c>
      <c r="D312" s="8"/>
      <c r="E312" s="18"/>
      <c r="F312" s="18"/>
      <c r="G312" s="20"/>
      <c r="H312" s="20"/>
      <c r="I312" s="20"/>
      <c r="J312" s="20"/>
      <c r="K312" s="23"/>
      <c r="L312" s="23"/>
      <c r="M312" s="23">
        <f>MIN(M302:M305)</f>
        <v>3287.333333333333</v>
      </c>
      <c r="N312" s="23">
        <f t="shared" ref="N312:AF312" si="109">MIN(N302:N305)</f>
        <v>3287.333333333333</v>
      </c>
      <c r="O312" s="23">
        <f t="shared" si="109"/>
        <v>3287.3333333333335</v>
      </c>
      <c r="P312" s="23">
        <f t="shared" si="109"/>
        <v>3287.333333333333</v>
      </c>
      <c r="Q312" s="93">
        <f t="shared" si="109"/>
        <v>3287.3333333333339</v>
      </c>
      <c r="R312" s="23">
        <f t="shared" si="109"/>
        <v>2287.3333333333335</v>
      </c>
      <c r="S312" s="23">
        <f t="shared" si="109"/>
        <v>2287.3333333333339</v>
      </c>
      <c r="T312" s="23">
        <f t="shared" si="109"/>
        <v>2287.333333333333</v>
      </c>
      <c r="U312" s="23">
        <f t="shared" si="109"/>
        <v>1673.0476190476193</v>
      </c>
      <c r="V312" s="93">
        <f t="shared" si="109"/>
        <v>1673.0476190476193</v>
      </c>
      <c r="W312" s="23">
        <f t="shared" si="109"/>
        <v>1673.0476190476184</v>
      </c>
      <c r="X312" s="23">
        <f t="shared" si="109"/>
        <v>1673.0476190476193</v>
      </c>
      <c r="Y312" s="23">
        <f t="shared" si="109"/>
        <v>1673.0476190476186</v>
      </c>
      <c r="Z312" s="23">
        <f t="shared" si="109"/>
        <v>1673.0476190476202</v>
      </c>
      <c r="AA312" s="93">
        <f t="shared" si="109"/>
        <v>1673.0476190476184</v>
      </c>
      <c r="AB312" s="23">
        <f t="shared" si="109"/>
        <v>887.33333333333269</v>
      </c>
      <c r="AC312" s="23">
        <f t="shared" si="109"/>
        <v>887.33333333333269</v>
      </c>
      <c r="AD312" s="23">
        <f t="shared" si="109"/>
        <v>887.33333333333269</v>
      </c>
      <c r="AE312" s="23">
        <f t="shared" si="109"/>
        <v>887.33333333333269</v>
      </c>
      <c r="AF312" s="93">
        <f t="shared" si="109"/>
        <v>887.33333333333269</v>
      </c>
    </row>
    <row r="313" spans="3:32" ht="18.75" customHeight="1" x14ac:dyDescent="0.2">
      <c r="C313" s="114" t="s">
        <v>123</v>
      </c>
      <c r="D313" s="8"/>
      <c r="E313" s="18"/>
      <c r="F313" s="18"/>
      <c r="G313" s="20"/>
      <c r="H313" s="20"/>
      <c r="I313" s="20"/>
      <c r="J313" s="20"/>
      <c r="K313" s="23"/>
      <c r="L313" s="23"/>
      <c r="M313" s="23">
        <f>MIN(M302:M305)</f>
        <v>3287.333333333333</v>
      </c>
      <c r="N313" s="23">
        <f t="shared" ref="N313:AF313" si="110">MIN(N302:N305)</f>
        <v>3287.333333333333</v>
      </c>
      <c r="O313" s="23">
        <f t="shared" si="110"/>
        <v>3287.3333333333335</v>
      </c>
      <c r="P313" s="23">
        <f t="shared" si="110"/>
        <v>3287.333333333333</v>
      </c>
      <c r="Q313" s="93">
        <f t="shared" si="110"/>
        <v>3287.3333333333339</v>
      </c>
      <c r="R313" s="23">
        <f t="shared" si="110"/>
        <v>2287.3333333333335</v>
      </c>
      <c r="S313" s="23">
        <f t="shared" si="110"/>
        <v>2287.3333333333339</v>
      </c>
      <c r="T313" s="23">
        <f t="shared" si="110"/>
        <v>2287.333333333333</v>
      </c>
      <c r="U313" s="23">
        <f t="shared" si="110"/>
        <v>1673.0476190476193</v>
      </c>
      <c r="V313" s="93">
        <f t="shared" si="110"/>
        <v>1673.0476190476193</v>
      </c>
      <c r="W313" s="23">
        <f t="shared" si="110"/>
        <v>1673.0476190476184</v>
      </c>
      <c r="X313" s="23">
        <f t="shared" si="110"/>
        <v>1673.0476190476193</v>
      </c>
      <c r="Y313" s="23">
        <f t="shared" si="110"/>
        <v>1673.0476190476186</v>
      </c>
      <c r="Z313" s="23">
        <f t="shared" si="110"/>
        <v>1673.0476190476202</v>
      </c>
      <c r="AA313" s="93">
        <f t="shared" si="110"/>
        <v>1673.0476190476184</v>
      </c>
      <c r="AB313" s="23">
        <f t="shared" si="110"/>
        <v>887.33333333333269</v>
      </c>
      <c r="AC313" s="23">
        <f t="shared" si="110"/>
        <v>887.33333333333269</v>
      </c>
      <c r="AD313" s="23">
        <f t="shared" si="110"/>
        <v>887.33333333333269</v>
      </c>
      <c r="AE313" s="23">
        <f t="shared" si="110"/>
        <v>887.33333333333269</v>
      </c>
      <c r="AF313" s="93">
        <f t="shared" si="110"/>
        <v>887.33333333333269</v>
      </c>
    </row>
    <row r="314" spans="3:32" ht="18.75" customHeight="1" x14ac:dyDescent="0.2">
      <c r="C314" s="114" t="s">
        <v>124</v>
      </c>
      <c r="D314" s="8"/>
      <c r="E314" s="18"/>
      <c r="F314" s="18"/>
      <c r="G314" s="20"/>
      <c r="H314" s="20"/>
      <c r="I314" s="20"/>
      <c r="J314" s="20"/>
      <c r="K314" s="23"/>
      <c r="L314" s="23"/>
      <c r="M314" s="23">
        <f>M304-M302</f>
        <v>0</v>
      </c>
      <c r="N314" s="23">
        <f t="shared" ref="N314:AA314" si="111">N304-N302</f>
        <v>0</v>
      </c>
      <c r="O314" s="23">
        <f t="shared" si="111"/>
        <v>0</v>
      </c>
      <c r="P314" s="23">
        <f t="shared" si="111"/>
        <v>0</v>
      </c>
      <c r="Q314" s="93">
        <f t="shared" si="111"/>
        <v>0</v>
      </c>
      <c r="R314" s="23">
        <f t="shared" si="111"/>
        <v>0</v>
      </c>
      <c r="S314" s="23">
        <f t="shared" si="111"/>
        <v>0</v>
      </c>
      <c r="T314" s="23">
        <f t="shared" si="111"/>
        <v>0</v>
      </c>
      <c r="U314" s="23">
        <f t="shared" si="111"/>
        <v>1047.6190476190477</v>
      </c>
      <c r="V314" s="93">
        <f t="shared" si="111"/>
        <v>1047.6190476190477</v>
      </c>
      <c r="W314" s="23">
        <f t="shared" si="111"/>
        <v>1047.6190476190477</v>
      </c>
      <c r="X314" s="23">
        <f t="shared" si="111"/>
        <v>814.28571428571422</v>
      </c>
      <c r="Y314" s="23">
        <f t="shared" si="111"/>
        <v>814.28571428571399</v>
      </c>
      <c r="Z314" s="23">
        <f t="shared" si="111"/>
        <v>814.28571428571377</v>
      </c>
      <c r="AA314" s="93">
        <f t="shared" si="111"/>
        <v>2314.2857142857142</v>
      </c>
      <c r="AB314" s="23">
        <f>ABS(AB304-AB302)</f>
        <v>685.71428571428567</v>
      </c>
      <c r="AC314" s="23">
        <f t="shared" ref="AC314:AF314" si="112">ABS(AC304-AC302)</f>
        <v>685.71428571428567</v>
      </c>
      <c r="AD314" s="23">
        <f t="shared" si="112"/>
        <v>685.71428571428567</v>
      </c>
      <c r="AE314" s="23">
        <f t="shared" si="112"/>
        <v>685.71428571428567</v>
      </c>
      <c r="AF314" s="93">
        <f t="shared" si="112"/>
        <v>685.71428571428567</v>
      </c>
    </row>
    <row r="315" spans="3:32" ht="18.75" customHeight="1" x14ac:dyDescent="0.2">
      <c r="C315" s="114" t="s">
        <v>125</v>
      </c>
      <c r="D315" s="8"/>
      <c r="E315" s="18"/>
      <c r="F315" s="18"/>
      <c r="G315" s="20"/>
      <c r="H315" s="20"/>
      <c r="I315" s="20"/>
      <c r="J315" s="20"/>
      <c r="K315" s="23"/>
      <c r="L315" s="23"/>
      <c r="M315" s="23">
        <f>M305-M304</f>
        <v>1028.666666666667</v>
      </c>
      <c r="N315" s="23">
        <f t="shared" ref="N315:AF315" si="113">N305-N304</f>
        <v>1028.666666666667</v>
      </c>
      <c r="O315" s="23">
        <f t="shared" si="113"/>
        <v>1028.6666666666665</v>
      </c>
      <c r="P315" s="23">
        <f t="shared" si="113"/>
        <v>1028.666666666667</v>
      </c>
      <c r="Q315" s="93">
        <f t="shared" si="113"/>
        <v>1028.666666666667</v>
      </c>
      <c r="R315" s="23">
        <f t="shared" si="113"/>
        <v>1028.6666666666665</v>
      </c>
      <c r="S315" s="23">
        <f t="shared" si="113"/>
        <v>1028.666666666667</v>
      </c>
      <c r="T315" s="23">
        <f t="shared" si="113"/>
        <v>1028.6666666666656</v>
      </c>
      <c r="U315" s="23">
        <f t="shared" si="113"/>
        <v>1028.666666666667</v>
      </c>
      <c r="V315" s="93">
        <f t="shared" si="113"/>
        <v>1028.666666666667</v>
      </c>
      <c r="W315" s="23">
        <f t="shared" si="113"/>
        <v>1028.6666666666656</v>
      </c>
      <c r="X315" s="23">
        <f t="shared" si="113"/>
        <v>1028.666666666667</v>
      </c>
      <c r="Y315" s="23">
        <f t="shared" si="113"/>
        <v>1028.6666666666665</v>
      </c>
      <c r="Z315" s="23">
        <f t="shared" si="113"/>
        <v>1028.6666666666679</v>
      </c>
      <c r="AA315" s="93">
        <f t="shared" si="113"/>
        <v>1028.6666666666656</v>
      </c>
      <c r="AB315" s="23">
        <f t="shared" si="113"/>
        <v>1028.6666666666656</v>
      </c>
      <c r="AC315" s="23">
        <f t="shared" si="113"/>
        <v>1028.6666666666656</v>
      </c>
      <c r="AD315" s="23">
        <f t="shared" si="113"/>
        <v>1028.6666666666656</v>
      </c>
      <c r="AE315" s="23">
        <f t="shared" si="113"/>
        <v>1028.6666666666656</v>
      </c>
      <c r="AF315" s="93">
        <f t="shared" si="113"/>
        <v>1028.6666666666656</v>
      </c>
    </row>
    <row r="316" spans="3:32" ht="18.75" customHeight="1" x14ac:dyDescent="0.2">
      <c r="C316" s="116" t="s">
        <v>126</v>
      </c>
      <c r="D316" s="62"/>
      <c r="E316" s="60"/>
      <c r="F316" s="60"/>
      <c r="G316" s="81"/>
      <c r="H316" s="81"/>
      <c r="I316" s="81"/>
      <c r="J316" s="81"/>
      <c r="K316" s="44"/>
      <c r="L316" s="44"/>
      <c r="M316" s="44">
        <f>MAX(M302:M305)</f>
        <v>4316</v>
      </c>
      <c r="N316" s="44">
        <f t="shared" ref="N316:AF316" si="114">MAX(N302:N305)</f>
        <v>4316</v>
      </c>
      <c r="O316" s="44">
        <f t="shared" si="114"/>
        <v>4316</v>
      </c>
      <c r="P316" s="44">
        <f t="shared" si="114"/>
        <v>4316</v>
      </c>
      <c r="Q316" s="94">
        <f t="shared" si="114"/>
        <v>4316.0000000000009</v>
      </c>
      <c r="R316" s="44">
        <f t="shared" si="114"/>
        <v>3316</v>
      </c>
      <c r="S316" s="44">
        <f t="shared" si="114"/>
        <v>3316.0000000000009</v>
      </c>
      <c r="T316" s="44">
        <f t="shared" si="114"/>
        <v>3315.9999999999986</v>
      </c>
      <c r="U316" s="44">
        <f t="shared" si="114"/>
        <v>3749.3333333333339</v>
      </c>
      <c r="V316" s="94">
        <f t="shared" si="114"/>
        <v>3749.3333333333339</v>
      </c>
      <c r="W316" s="44">
        <f t="shared" si="114"/>
        <v>3749.3333333333317</v>
      </c>
      <c r="X316" s="44">
        <f t="shared" si="114"/>
        <v>3516.0000000000005</v>
      </c>
      <c r="Y316" s="44">
        <f t="shared" si="114"/>
        <v>3515.9999999999991</v>
      </c>
      <c r="Z316" s="44">
        <f t="shared" si="114"/>
        <v>3516.0000000000018</v>
      </c>
      <c r="AA316" s="94">
        <f t="shared" si="114"/>
        <v>5015.9999999999982</v>
      </c>
      <c r="AB316" s="44">
        <f t="shared" si="114"/>
        <v>2601.714285714284</v>
      </c>
      <c r="AC316" s="44">
        <f t="shared" si="114"/>
        <v>2601.714285714284</v>
      </c>
      <c r="AD316" s="44">
        <f t="shared" si="114"/>
        <v>2601.714285714284</v>
      </c>
      <c r="AE316" s="44">
        <f t="shared" si="114"/>
        <v>2601.714285714284</v>
      </c>
      <c r="AF316" s="94">
        <f t="shared" si="114"/>
        <v>2601.714285714284</v>
      </c>
    </row>
    <row r="343" spans="3:33" x14ac:dyDescent="0.2">
      <c r="C343" s="27"/>
      <c r="D343" s="40"/>
      <c r="E343" s="40"/>
      <c r="F343" s="40"/>
      <c r="G343" s="40"/>
      <c r="H343" s="40"/>
      <c r="I343" s="40"/>
    </row>
    <row r="344" spans="3:33" x14ac:dyDescent="0.2">
      <c r="C344" s="27"/>
      <c r="D344" s="26"/>
      <c r="E344" s="27"/>
      <c r="F344" s="27"/>
      <c r="G344" s="27"/>
      <c r="H344" s="27"/>
      <c r="I344" s="27"/>
    </row>
    <row r="345" spans="3:33" x14ac:dyDescent="0.2">
      <c r="C345" s="27"/>
      <c r="D345" s="40"/>
      <c r="E345" s="40"/>
      <c r="F345" s="40"/>
      <c r="G345" s="40"/>
      <c r="H345" s="40"/>
      <c r="I345" s="40"/>
    </row>
    <row r="346" spans="3:33" x14ac:dyDescent="0.2">
      <c r="C346" s="27"/>
      <c r="D346" s="26"/>
      <c r="E346" s="27"/>
      <c r="F346" s="27"/>
      <c r="G346" s="27"/>
      <c r="H346" s="27"/>
      <c r="I346" s="27"/>
    </row>
    <row r="347" spans="3:33" x14ac:dyDescent="0.2">
      <c r="C347" s="27"/>
      <c r="D347" s="40"/>
      <c r="E347" s="40"/>
      <c r="F347" s="40"/>
      <c r="G347" s="40"/>
      <c r="H347" s="40"/>
      <c r="I347" s="40"/>
    </row>
    <row r="348" spans="3:33" x14ac:dyDescent="0.2">
      <c r="C348" s="27"/>
      <c r="D348" s="26"/>
      <c r="E348" s="28"/>
      <c r="F348" s="28"/>
      <c r="G348" s="28"/>
      <c r="H348" s="28"/>
      <c r="I348" s="28"/>
    </row>
    <row r="349" spans="3:33" x14ac:dyDescent="0.2">
      <c r="C349" s="27"/>
      <c r="D349" s="40"/>
      <c r="E349" s="40"/>
      <c r="F349" s="40"/>
      <c r="G349" s="40"/>
      <c r="H349" s="40"/>
      <c r="I349" s="40"/>
      <c r="AB349" s="26"/>
      <c r="AC349" s="26"/>
      <c r="AD349" s="26"/>
      <c r="AE349" s="26"/>
      <c r="AF349" s="26"/>
      <c r="AG349" s="26"/>
    </row>
    <row r="350" spans="3:33" x14ac:dyDescent="0.2">
      <c r="C350" s="27"/>
      <c r="D350" s="28"/>
      <c r="E350" s="28"/>
      <c r="F350" s="28"/>
      <c r="G350" s="28"/>
      <c r="H350" s="28"/>
      <c r="I350" s="28"/>
    </row>
    <row r="351" spans="3:33" x14ac:dyDescent="0.2">
      <c r="C351" s="27"/>
      <c r="D351" s="28"/>
      <c r="E351" s="28"/>
      <c r="F351" s="28"/>
      <c r="G351" s="28"/>
      <c r="H351" s="28"/>
      <c r="I351" s="28"/>
    </row>
    <row r="352" spans="3:33" x14ac:dyDescent="0.2">
      <c r="C352" s="27"/>
      <c r="D352" s="28"/>
      <c r="E352" s="27"/>
      <c r="F352" s="27"/>
      <c r="G352" s="27"/>
      <c r="H352" s="27"/>
      <c r="I352" s="27"/>
    </row>
    <row r="353" spans="3:27" x14ac:dyDescent="0.2">
      <c r="C353" s="27"/>
      <c r="D353" s="27"/>
      <c r="E353" s="27"/>
      <c r="F353" s="27"/>
      <c r="G353" s="27"/>
      <c r="H353" s="27"/>
      <c r="I353" s="27"/>
    </row>
    <row r="354" spans="3:27" x14ac:dyDescent="0.2">
      <c r="C354" s="27"/>
      <c r="D354" s="27"/>
      <c r="E354" s="27"/>
      <c r="F354" s="27"/>
      <c r="G354" s="27"/>
      <c r="H354" s="27"/>
      <c r="I354" s="27"/>
    </row>
    <row r="355" spans="3:27" x14ac:dyDescent="0.2">
      <c r="C355" s="27"/>
      <c r="D355" s="27"/>
      <c r="E355" s="29"/>
      <c r="F355" s="29"/>
      <c r="G355" s="29"/>
      <c r="H355" s="29"/>
      <c r="I355" s="29"/>
    </row>
    <row r="356" spans="3:27" x14ac:dyDescent="0.2">
      <c r="C356" s="27"/>
      <c r="D356" s="29"/>
      <c r="E356" s="27"/>
      <c r="F356" s="27"/>
      <c r="G356" s="27"/>
      <c r="H356" s="27"/>
      <c r="I356" s="27"/>
    </row>
    <row r="357" spans="3:27" x14ac:dyDescent="0.2">
      <c r="C357" s="27"/>
      <c r="D357" s="27"/>
      <c r="E357" s="29"/>
      <c r="F357" s="29"/>
      <c r="G357" s="29"/>
      <c r="H357" s="29"/>
      <c r="I357" s="29"/>
    </row>
    <row r="358" spans="3:27" x14ac:dyDescent="0.2">
      <c r="C358" s="27"/>
      <c r="D358" s="29"/>
      <c r="E358" s="27"/>
      <c r="F358" s="27"/>
      <c r="G358" s="27"/>
      <c r="H358" s="27"/>
      <c r="I358" s="27"/>
    </row>
    <row r="359" spans="3:27" x14ac:dyDescent="0.2">
      <c r="C359" s="27"/>
      <c r="D359" s="27"/>
      <c r="E359" s="29"/>
      <c r="F359" s="29"/>
      <c r="G359" s="29"/>
      <c r="H359" s="29"/>
      <c r="I359" s="29"/>
    </row>
    <row r="360" spans="3:27" x14ac:dyDescent="0.2">
      <c r="C360" s="27"/>
      <c r="D360" s="29"/>
      <c r="E360" s="27"/>
      <c r="F360" s="27"/>
      <c r="G360" s="27"/>
      <c r="H360" s="27"/>
      <c r="I360" s="27"/>
      <c r="J360" s="26"/>
      <c r="K360" s="26"/>
      <c r="L360" s="26"/>
      <c r="M360" s="26"/>
      <c r="N360" s="26"/>
      <c r="O360" s="26"/>
      <c r="P360" s="26"/>
      <c r="Q360" s="26"/>
      <c r="R360" s="26"/>
      <c r="S360" s="26"/>
      <c r="T360" s="26"/>
      <c r="U360" s="26"/>
      <c r="V360" s="26"/>
      <c r="W360" s="26"/>
      <c r="X360" s="40"/>
      <c r="Y360" s="40"/>
      <c r="Z360" s="26"/>
      <c r="AA360" s="26"/>
    </row>
    <row r="361" spans="3:27" x14ac:dyDescent="0.2">
      <c r="C361" s="27"/>
      <c r="D361" s="27"/>
      <c r="E361" s="27"/>
      <c r="F361" s="27"/>
      <c r="G361" s="27"/>
      <c r="H361" s="27"/>
      <c r="I361" s="27"/>
    </row>
    <row r="362" spans="3:27" x14ac:dyDescent="0.2">
      <c r="C362" s="27"/>
      <c r="D362" s="27"/>
      <c r="E362" s="27"/>
      <c r="F362" s="27"/>
      <c r="G362" s="27"/>
      <c r="H362" s="27"/>
      <c r="I362" s="27"/>
    </row>
    <row r="363" spans="3:27" x14ac:dyDescent="0.2">
      <c r="C363" s="27"/>
      <c r="D363" s="27"/>
      <c r="E363" s="27"/>
      <c r="F363" s="27"/>
      <c r="G363" s="27"/>
      <c r="H363" s="27"/>
      <c r="I363" s="27"/>
    </row>
    <row r="364" spans="3:27" x14ac:dyDescent="0.2">
      <c r="C364" s="27"/>
      <c r="D364" s="27"/>
      <c r="E364" s="27"/>
      <c r="F364" s="27"/>
      <c r="G364" s="27"/>
      <c r="H364" s="27"/>
      <c r="I364" s="27"/>
    </row>
    <row r="365" spans="3:27" x14ac:dyDescent="0.2">
      <c r="C365" s="27"/>
      <c r="D365" s="27"/>
      <c r="E365" s="27"/>
      <c r="F365" s="27"/>
      <c r="G365" s="27"/>
      <c r="H365" s="27"/>
      <c r="I365" s="27"/>
    </row>
    <row r="366" spans="3:27" x14ac:dyDescent="0.2">
      <c r="C366" s="27"/>
      <c r="D366" s="27"/>
      <c r="E366" s="27"/>
      <c r="F366" s="27"/>
      <c r="G366" s="27"/>
      <c r="H366" s="27"/>
      <c r="I366" s="27"/>
    </row>
    <row r="367" spans="3:27" x14ac:dyDescent="0.2">
      <c r="C367" s="27"/>
      <c r="D367" s="27"/>
      <c r="E367" s="27"/>
      <c r="F367" s="27"/>
      <c r="G367" s="27"/>
      <c r="H367" s="27"/>
      <c r="I367" s="27"/>
    </row>
    <row r="368" spans="3:27" x14ac:dyDescent="0.2">
      <c r="C368" s="27"/>
      <c r="D368" s="27"/>
      <c r="E368" s="27"/>
      <c r="F368" s="27"/>
      <c r="G368" s="27"/>
      <c r="H368" s="27"/>
      <c r="I368" s="27"/>
    </row>
    <row r="369" spans="3:9" x14ac:dyDescent="0.2">
      <c r="C369" s="27"/>
      <c r="D369" s="27"/>
      <c r="E369" s="27"/>
      <c r="F369" s="27"/>
      <c r="G369" s="27"/>
      <c r="H369" s="27"/>
      <c r="I369" s="27"/>
    </row>
    <row r="370" spans="3:9" x14ac:dyDescent="0.2">
      <c r="C370" s="27"/>
      <c r="D370" s="27"/>
      <c r="E370" s="27"/>
      <c r="F370" s="27"/>
      <c r="G370" s="27"/>
      <c r="H370" s="27"/>
      <c r="I370" s="27"/>
    </row>
    <row r="371" spans="3:9" x14ac:dyDescent="0.2">
      <c r="C371" s="27"/>
      <c r="D371" s="27"/>
      <c r="E371" s="27"/>
      <c r="F371" s="27"/>
      <c r="G371" s="27"/>
      <c r="H371" s="27"/>
      <c r="I371" s="27"/>
    </row>
    <row r="372" spans="3:9" x14ac:dyDescent="0.2">
      <c r="C372" s="27"/>
      <c r="D372" s="27"/>
      <c r="E372" s="27"/>
      <c r="F372" s="27"/>
      <c r="G372" s="27"/>
      <c r="H372" s="27"/>
      <c r="I372" s="27"/>
    </row>
    <row r="373" spans="3:9" x14ac:dyDescent="0.2">
      <c r="C373" s="27"/>
      <c r="D373" s="27"/>
      <c r="E373" s="27"/>
      <c r="F373" s="27"/>
      <c r="G373" s="27"/>
      <c r="H373" s="27"/>
      <c r="I373" s="27"/>
    </row>
    <row r="374" spans="3:9" x14ac:dyDescent="0.2">
      <c r="C374" s="27"/>
      <c r="D374" s="27"/>
      <c r="E374" s="27"/>
      <c r="F374" s="27"/>
      <c r="G374" s="27"/>
      <c r="H374" s="27"/>
      <c r="I374" s="27"/>
    </row>
    <row r="375" spans="3:9" x14ac:dyDescent="0.2">
      <c r="C375" s="27"/>
      <c r="D375" s="27"/>
      <c r="E375" s="27"/>
      <c r="F375" s="27"/>
      <c r="G375" s="27"/>
      <c r="H375" s="27"/>
      <c r="I375" s="27"/>
    </row>
    <row r="376" spans="3:9" x14ac:dyDescent="0.2">
      <c r="C376" s="27"/>
      <c r="D376" s="27"/>
      <c r="E376" s="27"/>
      <c r="F376" s="27"/>
      <c r="G376" s="27"/>
      <c r="H376" s="27"/>
      <c r="I376" s="27"/>
    </row>
    <row r="377" spans="3:9" x14ac:dyDescent="0.2">
      <c r="C377" s="27"/>
      <c r="D377" s="27"/>
      <c r="E377" s="27"/>
      <c r="F377" s="27"/>
      <c r="G377" s="27"/>
      <c r="H377" s="27"/>
      <c r="I377" s="27"/>
    </row>
    <row r="378" spans="3:9" x14ac:dyDescent="0.2">
      <c r="C378" s="27"/>
      <c r="D378" s="27"/>
      <c r="E378" s="27"/>
      <c r="F378" s="27"/>
      <c r="G378" s="27"/>
      <c r="H378" s="27"/>
      <c r="I378" s="27"/>
    </row>
    <row r="379" spans="3:9" x14ac:dyDescent="0.2">
      <c r="C379" s="27"/>
      <c r="D379" s="27"/>
      <c r="E379" s="27"/>
      <c r="F379" s="27"/>
      <c r="G379" s="27"/>
      <c r="H379" s="27"/>
      <c r="I379" s="27"/>
    </row>
    <row r="380" spans="3:9" x14ac:dyDescent="0.2">
      <c r="C380" s="27"/>
      <c r="D380" s="27"/>
      <c r="E380" s="27"/>
      <c r="F380" s="27"/>
      <c r="G380" s="27"/>
      <c r="H380" s="27"/>
      <c r="I380" s="27"/>
    </row>
    <row r="381" spans="3:9" x14ac:dyDescent="0.2">
      <c r="C381" s="27"/>
      <c r="D381" s="27"/>
      <c r="E381" s="27"/>
      <c r="F381" s="27"/>
      <c r="G381" s="27"/>
      <c r="H381" s="27"/>
      <c r="I381" s="27"/>
    </row>
    <row r="382" spans="3:9" x14ac:dyDescent="0.2">
      <c r="C382" s="27"/>
      <c r="D382" s="27"/>
      <c r="E382" s="27"/>
      <c r="F382" s="27"/>
      <c r="G382" s="27"/>
      <c r="H382" s="27"/>
      <c r="I382" s="27"/>
    </row>
    <row r="383" spans="3:9" x14ac:dyDescent="0.2">
      <c r="C383" s="27"/>
      <c r="D383" s="27"/>
      <c r="E383" s="27"/>
      <c r="F383" s="27"/>
      <c r="G383" s="27"/>
      <c r="H383" s="27"/>
      <c r="I383" s="27"/>
    </row>
    <row r="384" spans="3:9" x14ac:dyDescent="0.2">
      <c r="C384" s="27"/>
      <c r="D384" s="27"/>
      <c r="E384" s="27"/>
      <c r="F384" s="27"/>
      <c r="G384" s="27"/>
      <c r="H384" s="27"/>
      <c r="I384" s="27"/>
    </row>
    <row r="385" spans="3:9" x14ac:dyDescent="0.2">
      <c r="C385" s="27"/>
      <c r="D385" s="27"/>
      <c r="E385" s="27"/>
      <c r="F385" s="27"/>
      <c r="G385" s="27"/>
      <c r="H385" s="27"/>
      <c r="I385" s="27"/>
    </row>
    <row r="386" spans="3:9" x14ac:dyDescent="0.2">
      <c r="C386" s="27"/>
      <c r="D386" s="27"/>
      <c r="E386" s="27"/>
      <c r="F386" s="27"/>
      <c r="G386" s="27"/>
      <c r="H386" s="27"/>
      <c r="I386" s="27"/>
    </row>
    <row r="387" spans="3:9" x14ac:dyDescent="0.2">
      <c r="C387" s="27"/>
      <c r="D387" s="27"/>
      <c r="E387" s="27"/>
      <c r="F387" s="27"/>
      <c r="G387" s="27"/>
      <c r="H387" s="27"/>
      <c r="I387" s="27"/>
    </row>
    <row r="388" spans="3:9" x14ac:dyDescent="0.2">
      <c r="C388" s="27"/>
      <c r="D388" s="27"/>
      <c r="E388" s="27"/>
      <c r="F388" s="27"/>
      <c r="G388" s="27"/>
      <c r="H388" s="27"/>
      <c r="I388" s="27"/>
    </row>
    <row r="389" spans="3:9" x14ac:dyDescent="0.2">
      <c r="C389" s="27"/>
      <c r="D389" s="27"/>
      <c r="E389" s="27"/>
      <c r="F389" s="27"/>
      <c r="G389" s="27"/>
      <c r="H389" s="27"/>
      <c r="I389" s="27"/>
    </row>
    <row r="390" spans="3:9" x14ac:dyDescent="0.2">
      <c r="C390" s="27"/>
      <c r="D390" s="27"/>
      <c r="E390" s="27"/>
      <c r="F390" s="27"/>
      <c r="G390" s="27"/>
      <c r="H390" s="27"/>
      <c r="I390" s="27"/>
    </row>
    <row r="391" spans="3:9" x14ac:dyDescent="0.2">
      <c r="C391" s="27"/>
      <c r="D391" s="27"/>
      <c r="E391" s="27"/>
      <c r="F391" s="27"/>
      <c r="G391" s="27"/>
      <c r="H391" s="27"/>
      <c r="I391" s="27"/>
    </row>
    <row r="392" spans="3:9" x14ac:dyDescent="0.2">
      <c r="C392" s="27"/>
      <c r="D392" s="27"/>
      <c r="E392" s="27"/>
      <c r="F392" s="27"/>
      <c r="G392" s="27"/>
      <c r="H392" s="27"/>
      <c r="I392" s="27"/>
    </row>
    <row r="393" spans="3:9" x14ac:dyDescent="0.2">
      <c r="C393" s="27"/>
      <c r="D393" s="27"/>
      <c r="E393" s="27"/>
      <c r="F393" s="27"/>
      <c r="G393" s="27"/>
      <c r="H393" s="27"/>
      <c r="I393" s="27"/>
    </row>
    <row r="394" spans="3:9" x14ac:dyDescent="0.2">
      <c r="C394" s="27"/>
      <c r="D394" s="27"/>
      <c r="E394" s="27"/>
      <c r="F394" s="27"/>
      <c r="G394" s="27"/>
      <c r="H394" s="27"/>
      <c r="I394" s="27"/>
    </row>
    <row r="395" spans="3:9" x14ac:dyDescent="0.2">
      <c r="C395" s="27"/>
      <c r="D395" s="27"/>
      <c r="E395" s="27"/>
      <c r="F395" s="27"/>
      <c r="G395" s="27"/>
      <c r="H395" s="27"/>
      <c r="I395" s="27"/>
    </row>
    <row r="396" spans="3:9" x14ac:dyDescent="0.2">
      <c r="C396" s="27"/>
      <c r="D396" s="27"/>
      <c r="E396" s="27"/>
      <c r="F396" s="27"/>
      <c r="G396" s="27"/>
      <c r="H396" s="27"/>
      <c r="I396" s="27"/>
    </row>
    <row r="397" spans="3:9" x14ac:dyDescent="0.2">
      <c r="C397" s="27"/>
      <c r="D397" s="27"/>
      <c r="E397" s="27"/>
      <c r="F397" s="27"/>
      <c r="G397" s="27"/>
      <c r="H397" s="27"/>
      <c r="I397" s="27"/>
    </row>
    <row r="398" spans="3:9" x14ac:dyDescent="0.2">
      <c r="C398" s="27"/>
      <c r="D398" s="27"/>
      <c r="E398" s="27"/>
      <c r="F398" s="27"/>
      <c r="G398" s="27"/>
      <c r="H398" s="27"/>
      <c r="I398" s="27"/>
    </row>
    <row r="399" spans="3:9" x14ac:dyDescent="0.2">
      <c r="C399" s="27"/>
      <c r="D399" s="27"/>
      <c r="E399" s="27"/>
      <c r="F399" s="27"/>
      <c r="G399" s="27"/>
      <c r="H399" s="27"/>
      <c r="I399" s="27"/>
    </row>
    <row r="400" spans="3:9" x14ac:dyDescent="0.2">
      <c r="C400" s="27"/>
      <c r="D400" s="27"/>
      <c r="E400" s="27"/>
      <c r="F400" s="27"/>
      <c r="G400" s="27"/>
      <c r="H400" s="27"/>
      <c r="I400" s="27"/>
    </row>
    <row r="401" spans="3:9" x14ac:dyDescent="0.2">
      <c r="C401" s="27"/>
      <c r="D401" s="27"/>
      <c r="E401" s="27"/>
      <c r="F401" s="27"/>
      <c r="G401" s="27"/>
      <c r="H401" s="27"/>
      <c r="I401" s="27"/>
    </row>
    <row r="402" spans="3:9" x14ac:dyDescent="0.2">
      <c r="C402" s="27"/>
      <c r="D402" s="27"/>
      <c r="E402" s="27"/>
      <c r="F402" s="27"/>
      <c r="G402" s="27"/>
      <c r="H402" s="27"/>
      <c r="I402" s="27"/>
    </row>
    <row r="403" spans="3:9" x14ac:dyDescent="0.2">
      <c r="C403" s="27"/>
      <c r="D403" s="27"/>
      <c r="E403" s="27"/>
      <c r="F403" s="27"/>
      <c r="G403" s="27"/>
      <c r="H403" s="27"/>
      <c r="I403" s="27"/>
    </row>
    <row r="404" spans="3:9" x14ac:dyDescent="0.2">
      <c r="C404" s="27"/>
      <c r="D404" s="27"/>
      <c r="E404" s="27"/>
      <c r="F404" s="27"/>
      <c r="G404" s="27"/>
      <c r="H404" s="27"/>
      <c r="I404" s="27"/>
    </row>
    <row r="405" spans="3:9" x14ac:dyDescent="0.2">
      <c r="C405" s="27"/>
      <c r="D405" s="27"/>
      <c r="E405" s="27"/>
      <c r="F405" s="27"/>
      <c r="G405" s="27"/>
      <c r="H405" s="27"/>
      <c r="I405" s="27"/>
    </row>
    <row r="406" spans="3:9" x14ac:dyDescent="0.2">
      <c r="C406" s="27"/>
      <c r="D406" s="27"/>
      <c r="E406" s="27"/>
      <c r="F406" s="27"/>
      <c r="G406" s="27"/>
      <c r="H406" s="27"/>
      <c r="I406" s="27"/>
    </row>
    <row r="407" spans="3:9" x14ac:dyDescent="0.2">
      <c r="C407" s="27"/>
      <c r="D407" s="27"/>
      <c r="E407" s="27"/>
      <c r="F407" s="27"/>
      <c r="G407" s="27"/>
      <c r="H407" s="27"/>
      <c r="I407" s="27"/>
    </row>
    <row r="408" spans="3:9" x14ac:dyDescent="0.2">
      <c r="C408" s="27"/>
      <c r="D408" s="27"/>
      <c r="E408" s="27"/>
      <c r="F408" s="27"/>
      <c r="G408" s="27"/>
      <c r="H408" s="27"/>
      <c r="I408" s="27"/>
    </row>
    <row r="409" spans="3:9" x14ac:dyDescent="0.2">
      <c r="C409" s="27"/>
      <c r="D409" s="27"/>
      <c r="E409" s="27"/>
      <c r="F409" s="27"/>
      <c r="G409" s="27"/>
      <c r="H409" s="27"/>
      <c r="I409" s="27"/>
    </row>
    <row r="410" spans="3:9" x14ac:dyDescent="0.2">
      <c r="C410" s="27"/>
      <c r="D410" s="27"/>
      <c r="E410" s="27"/>
      <c r="F410" s="27"/>
      <c r="G410" s="27"/>
      <c r="H410" s="27"/>
      <c r="I410" s="27"/>
    </row>
    <row r="411" spans="3:9" x14ac:dyDescent="0.2">
      <c r="C411" s="27"/>
      <c r="D411" s="27"/>
      <c r="E411" s="27"/>
      <c r="F411" s="27"/>
      <c r="G411" s="27"/>
      <c r="H411" s="27"/>
      <c r="I411" s="27"/>
    </row>
    <row r="412" spans="3:9" x14ac:dyDescent="0.2">
      <c r="C412" s="27"/>
      <c r="D412" s="27"/>
      <c r="E412" s="27"/>
      <c r="F412" s="27"/>
      <c r="G412" s="27"/>
      <c r="H412" s="27"/>
      <c r="I412" s="27"/>
    </row>
    <row r="413" spans="3:9" x14ac:dyDescent="0.2">
      <c r="C413" s="27"/>
      <c r="D413" s="27"/>
      <c r="E413" s="27"/>
      <c r="F413" s="27"/>
      <c r="G413" s="27"/>
      <c r="H413" s="27"/>
      <c r="I413" s="27"/>
    </row>
    <row r="414" spans="3:9" x14ac:dyDescent="0.2">
      <c r="C414" s="27"/>
      <c r="D414" s="27"/>
      <c r="E414" s="27"/>
      <c r="F414" s="27"/>
      <c r="G414" s="27"/>
      <c r="H414" s="27"/>
      <c r="I414" s="27"/>
    </row>
    <row r="415" spans="3:9" x14ac:dyDescent="0.2">
      <c r="C415" s="27"/>
      <c r="D415" s="27"/>
      <c r="E415" s="27"/>
      <c r="F415" s="27"/>
      <c r="G415" s="27"/>
      <c r="H415" s="27"/>
      <c r="I415" s="27"/>
    </row>
    <row r="416" spans="3:9" x14ac:dyDescent="0.2">
      <c r="C416" s="27"/>
      <c r="D416" s="27"/>
      <c r="E416" s="27"/>
      <c r="F416" s="27"/>
      <c r="G416" s="27"/>
      <c r="H416" s="27"/>
      <c r="I416" s="27"/>
    </row>
    <row r="417" spans="3:9" x14ac:dyDescent="0.2">
      <c r="C417" s="27"/>
      <c r="D417" s="27"/>
      <c r="E417" s="27"/>
      <c r="F417" s="27"/>
      <c r="G417" s="27"/>
      <c r="H417" s="27"/>
      <c r="I417" s="27"/>
    </row>
    <row r="418" spans="3:9" x14ac:dyDescent="0.2">
      <c r="C418" s="27"/>
      <c r="D418" s="27"/>
      <c r="E418" s="27"/>
      <c r="F418" s="27"/>
      <c r="G418" s="27"/>
      <c r="H418" s="27"/>
      <c r="I418" s="27"/>
    </row>
    <row r="419" spans="3:9" x14ac:dyDescent="0.2">
      <c r="C419" s="27"/>
      <c r="D419" s="27"/>
      <c r="E419" s="27"/>
      <c r="F419" s="27"/>
      <c r="G419" s="27"/>
      <c r="H419" s="27"/>
      <c r="I419" s="27"/>
    </row>
    <row r="420" spans="3:9" x14ac:dyDescent="0.2">
      <c r="C420" s="27"/>
      <c r="D420" s="27"/>
      <c r="E420" s="27"/>
      <c r="F420" s="27"/>
      <c r="G420" s="27"/>
      <c r="H420" s="27"/>
      <c r="I420" s="27"/>
    </row>
    <row r="421" spans="3:9" x14ac:dyDescent="0.2">
      <c r="C421" s="27"/>
      <c r="D421" s="27"/>
      <c r="E421" s="27"/>
      <c r="F421" s="27"/>
      <c r="G421" s="27"/>
      <c r="H421" s="27"/>
      <c r="I421" s="27"/>
    </row>
    <row r="422" spans="3:9" x14ac:dyDescent="0.2">
      <c r="C422" s="27"/>
      <c r="D422" s="27"/>
      <c r="E422" s="27"/>
      <c r="F422" s="27"/>
      <c r="G422" s="27"/>
      <c r="H422" s="27"/>
      <c r="I422" s="27"/>
    </row>
    <row r="423" spans="3:9" x14ac:dyDescent="0.2">
      <c r="C423" s="27"/>
      <c r="D423" s="27"/>
      <c r="E423" s="27"/>
      <c r="F423" s="27"/>
      <c r="G423" s="27"/>
      <c r="H423" s="27"/>
      <c r="I423" s="27"/>
    </row>
    <row r="424" spans="3:9" x14ac:dyDescent="0.2">
      <c r="C424" s="27"/>
      <c r="D424" s="27"/>
      <c r="E424" s="27"/>
      <c r="F424" s="27"/>
      <c r="G424" s="27"/>
      <c r="H424" s="27"/>
      <c r="I424" s="27"/>
    </row>
    <row r="425" spans="3:9" x14ac:dyDescent="0.2">
      <c r="C425" s="27"/>
      <c r="D425" s="27"/>
      <c r="E425" s="27"/>
      <c r="F425" s="27"/>
      <c r="G425" s="27"/>
      <c r="H425" s="27"/>
      <c r="I425" s="27"/>
    </row>
    <row r="426" spans="3:9" x14ac:dyDescent="0.2">
      <c r="C426" s="27"/>
      <c r="D426" s="27"/>
      <c r="E426" s="27"/>
      <c r="F426" s="27"/>
      <c r="G426" s="27"/>
      <c r="H426" s="27"/>
      <c r="I426" s="27"/>
    </row>
    <row r="427" spans="3:9" x14ac:dyDescent="0.2">
      <c r="C427" s="27"/>
      <c r="D427" s="27"/>
      <c r="E427" s="27"/>
      <c r="F427" s="27"/>
      <c r="G427" s="27"/>
      <c r="H427" s="27"/>
      <c r="I427" s="27"/>
    </row>
    <row r="428" spans="3:9" x14ac:dyDescent="0.2">
      <c r="C428" s="27"/>
      <c r="D428" s="27"/>
      <c r="E428" s="27"/>
      <c r="F428" s="27"/>
      <c r="G428" s="27"/>
      <c r="H428" s="27"/>
      <c r="I428" s="27"/>
    </row>
    <row r="429" spans="3:9" x14ac:dyDescent="0.2">
      <c r="C429" s="27"/>
      <c r="D429" s="27"/>
      <c r="E429" s="27"/>
      <c r="F429" s="27"/>
      <c r="G429" s="27"/>
      <c r="H429" s="27"/>
      <c r="I429" s="27"/>
    </row>
    <row r="430" spans="3:9" x14ac:dyDescent="0.2">
      <c r="C430" s="27"/>
      <c r="D430" s="27"/>
      <c r="E430" s="27"/>
      <c r="F430" s="27"/>
      <c r="G430" s="27"/>
      <c r="H430" s="27"/>
      <c r="I430" s="27"/>
    </row>
    <row r="431" spans="3:9" x14ac:dyDescent="0.2">
      <c r="C431" s="27"/>
      <c r="D431" s="27"/>
      <c r="E431" s="27"/>
      <c r="F431" s="27"/>
      <c r="G431" s="27"/>
      <c r="H431" s="27"/>
      <c r="I431" s="27"/>
    </row>
    <row r="432" spans="3:9" x14ac:dyDescent="0.2">
      <c r="C432" s="27"/>
      <c r="D432" s="27"/>
      <c r="E432" s="27"/>
      <c r="F432" s="27"/>
      <c r="G432" s="27"/>
      <c r="H432" s="27"/>
      <c r="I432" s="27"/>
    </row>
    <row r="433" spans="3:9" x14ac:dyDescent="0.2">
      <c r="C433" s="27"/>
      <c r="D433" s="27"/>
      <c r="E433" s="27"/>
      <c r="F433" s="27"/>
      <c r="G433" s="27"/>
      <c r="H433" s="27"/>
      <c r="I433" s="27"/>
    </row>
    <row r="434" spans="3:9" x14ac:dyDescent="0.2">
      <c r="C434" s="27"/>
      <c r="D434" s="27"/>
      <c r="E434" s="27"/>
      <c r="F434" s="27"/>
      <c r="G434" s="27"/>
      <c r="H434" s="27"/>
      <c r="I434" s="27"/>
    </row>
    <row r="435" spans="3:9" x14ac:dyDescent="0.2">
      <c r="C435" s="27"/>
      <c r="D435" s="27"/>
      <c r="E435" s="27"/>
      <c r="F435" s="27"/>
      <c r="G435" s="27"/>
      <c r="H435" s="27"/>
      <c r="I435" s="27"/>
    </row>
    <row r="436" spans="3:9" x14ac:dyDescent="0.2">
      <c r="C436" s="27"/>
      <c r="D436" s="27"/>
      <c r="E436" s="27"/>
      <c r="F436" s="27"/>
      <c r="G436" s="27"/>
      <c r="H436" s="27"/>
      <c r="I436" s="27"/>
    </row>
    <row r="437" spans="3:9" x14ac:dyDescent="0.2">
      <c r="C437" s="27"/>
      <c r="D437" s="27"/>
      <c r="E437" s="27"/>
      <c r="F437" s="27"/>
      <c r="G437" s="27"/>
      <c r="H437" s="27"/>
      <c r="I437" s="27"/>
    </row>
    <row r="438" spans="3:9" x14ac:dyDescent="0.2">
      <c r="C438" s="27"/>
      <c r="D438" s="27"/>
      <c r="E438" s="27"/>
      <c r="F438" s="27"/>
      <c r="G438" s="27"/>
      <c r="H438" s="27"/>
      <c r="I438" s="27"/>
    </row>
    <row r="439" spans="3:9" x14ac:dyDescent="0.2">
      <c r="C439" s="27"/>
      <c r="D439" s="27"/>
      <c r="E439" s="27"/>
      <c r="F439" s="27"/>
      <c r="G439" s="27"/>
      <c r="H439" s="27"/>
      <c r="I439" s="27"/>
    </row>
    <row r="440" spans="3:9" x14ac:dyDescent="0.2">
      <c r="C440" s="27"/>
      <c r="D440" s="27"/>
      <c r="E440" s="27"/>
      <c r="F440" s="27"/>
      <c r="G440" s="27"/>
      <c r="H440" s="27"/>
      <c r="I440" s="27"/>
    </row>
    <row r="441" spans="3:9" x14ac:dyDescent="0.2">
      <c r="C441" s="27"/>
      <c r="D441" s="27"/>
      <c r="E441" s="27"/>
      <c r="F441" s="27"/>
      <c r="G441" s="27"/>
      <c r="H441" s="27"/>
      <c r="I441" s="27"/>
    </row>
    <row r="442" spans="3:9" x14ac:dyDescent="0.2">
      <c r="C442" s="27"/>
      <c r="D442" s="27"/>
      <c r="E442" s="27"/>
      <c r="F442" s="27"/>
      <c r="G442" s="27"/>
      <c r="H442" s="27"/>
      <c r="I442" s="27"/>
    </row>
    <row r="443" spans="3:9" x14ac:dyDescent="0.2">
      <c r="C443" s="27"/>
      <c r="D443" s="27"/>
      <c r="E443" s="27"/>
      <c r="F443" s="27"/>
      <c r="G443" s="27"/>
      <c r="H443" s="27"/>
      <c r="I443" s="27"/>
    </row>
    <row r="444" spans="3:9" x14ac:dyDescent="0.2">
      <c r="C444" s="27"/>
      <c r="D444" s="27"/>
      <c r="E444" s="27"/>
      <c r="F444" s="27"/>
      <c r="G444" s="27"/>
      <c r="H444" s="27"/>
      <c r="I444" s="27"/>
    </row>
    <row r="445" spans="3:9" x14ac:dyDescent="0.2">
      <c r="C445" s="27"/>
      <c r="D445" s="27"/>
      <c r="E445" s="27"/>
      <c r="F445" s="27"/>
      <c r="G445" s="27"/>
      <c r="H445" s="27"/>
      <c r="I445" s="27"/>
    </row>
    <row r="446" spans="3:9" x14ac:dyDescent="0.2">
      <c r="C446" s="27"/>
      <c r="D446" s="27"/>
      <c r="E446" s="27"/>
      <c r="F446" s="27"/>
      <c r="G446" s="27"/>
      <c r="H446" s="27"/>
      <c r="I446" s="27"/>
    </row>
    <row r="447" spans="3:9" x14ac:dyDescent="0.2">
      <c r="C447" s="27"/>
      <c r="D447" s="27"/>
      <c r="E447" s="27"/>
      <c r="F447" s="27"/>
      <c r="G447" s="27"/>
      <c r="H447" s="27"/>
      <c r="I447" s="27"/>
    </row>
    <row r="448" spans="3:9" x14ac:dyDescent="0.2">
      <c r="C448" s="27"/>
      <c r="D448" s="27"/>
      <c r="E448" s="27"/>
      <c r="F448" s="27"/>
      <c r="G448" s="27"/>
      <c r="H448" s="27"/>
      <c r="I448" s="27"/>
    </row>
    <row r="449" spans="3:9" x14ac:dyDescent="0.2">
      <c r="C449" s="27"/>
      <c r="D449" s="27"/>
      <c r="E449" s="27"/>
      <c r="F449" s="27"/>
      <c r="G449" s="27"/>
      <c r="H449" s="27"/>
      <c r="I449" s="27"/>
    </row>
    <row r="450" spans="3:9" x14ac:dyDescent="0.2">
      <c r="C450" s="27"/>
      <c r="D450" s="27"/>
      <c r="E450" s="27"/>
      <c r="F450" s="27"/>
      <c r="G450" s="27"/>
      <c r="H450" s="27"/>
      <c r="I450" s="27"/>
    </row>
    <row r="451" spans="3:9" x14ac:dyDescent="0.2">
      <c r="C451" s="27"/>
      <c r="D451" s="27"/>
      <c r="E451" s="27"/>
      <c r="F451" s="27"/>
      <c r="G451" s="27"/>
      <c r="H451" s="27"/>
      <c r="I451" s="27"/>
    </row>
    <row r="452" spans="3:9" x14ac:dyDescent="0.2">
      <c r="C452" s="27"/>
      <c r="D452" s="27"/>
      <c r="E452" s="27"/>
      <c r="F452" s="27"/>
      <c r="G452" s="27"/>
      <c r="H452" s="27"/>
      <c r="I452" s="27"/>
    </row>
    <row r="453" spans="3:9" x14ac:dyDescent="0.2">
      <c r="C453" s="27"/>
      <c r="D453" s="27"/>
      <c r="E453" s="27"/>
      <c r="F453" s="27"/>
      <c r="G453" s="27"/>
      <c r="H453" s="27"/>
      <c r="I453" s="27"/>
    </row>
    <row r="454" spans="3:9" x14ac:dyDescent="0.2">
      <c r="C454" s="27"/>
      <c r="D454" s="27"/>
      <c r="E454" s="27"/>
      <c r="F454" s="27"/>
      <c r="G454" s="27"/>
      <c r="H454" s="27"/>
      <c r="I454" s="27"/>
    </row>
    <row r="455" spans="3:9" x14ac:dyDescent="0.2">
      <c r="C455" s="27"/>
      <c r="D455" s="27"/>
      <c r="E455" s="27"/>
      <c r="F455" s="27"/>
      <c r="G455" s="27"/>
      <c r="H455" s="27"/>
      <c r="I455" s="27"/>
    </row>
    <row r="456" spans="3:9" x14ac:dyDescent="0.2">
      <c r="C456" s="27"/>
      <c r="D456" s="27"/>
      <c r="E456" s="27"/>
      <c r="F456" s="27"/>
      <c r="G456" s="27"/>
      <c r="H456" s="27"/>
      <c r="I456" s="27"/>
    </row>
    <row r="457" spans="3:9" x14ac:dyDescent="0.2">
      <c r="C457" s="27"/>
      <c r="D457" s="27"/>
      <c r="E457" s="27"/>
      <c r="F457" s="27"/>
      <c r="G457" s="27"/>
      <c r="H457" s="27"/>
      <c r="I457" s="27"/>
    </row>
    <row r="458" spans="3:9" x14ac:dyDescent="0.2">
      <c r="C458" s="27"/>
      <c r="D458" s="27"/>
      <c r="E458" s="27"/>
      <c r="F458" s="27"/>
      <c r="G458" s="27"/>
      <c r="H458" s="27"/>
      <c r="I458" s="27"/>
    </row>
    <row r="459" spans="3:9" x14ac:dyDescent="0.2">
      <c r="C459" s="27"/>
      <c r="D459" s="27"/>
      <c r="E459" s="27"/>
      <c r="F459" s="27"/>
      <c r="G459" s="27"/>
      <c r="H459" s="27"/>
      <c r="I459" s="27"/>
    </row>
    <row r="460" spans="3:9" x14ac:dyDescent="0.2">
      <c r="C460" s="27"/>
      <c r="D460" s="27"/>
      <c r="E460" s="27"/>
      <c r="F460" s="27"/>
      <c r="G460" s="27"/>
      <c r="H460" s="27"/>
      <c r="I460" s="27"/>
    </row>
    <row r="461" spans="3:9" x14ac:dyDescent="0.2">
      <c r="C461" s="27"/>
      <c r="D461" s="27"/>
      <c r="E461" s="27"/>
      <c r="F461" s="27"/>
      <c r="G461" s="27"/>
      <c r="H461" s="27"/>
      <c r="I461" s="27"/>
    </row>
    <row r="462" spans="3:9" x14ac:dyDescent="0.2">
      <c r="C462" s="27"/>
      <c r="D462" s="27"/>
      <c r="E462" s="27"/>
      <c r="F462" s="27"/>
      <c r="G462" s="27"/>
      <c r="H462" s="27"/>
      <c r="I462" s="27"/>
    </row>
    <row r="463" spans="3:9" x14ac:dyDescent="0.2">
      <c r="C463" s="27"/>
      <c r="D463" s="27"/>
      <c r="E463" s="27"/>
      <c r="F463" s="27"/>
      <c r="G463" s="27"/>
      <c r="H463" s="27"/>
      <c r="I463" s="27"/>
    </row>
    <row r="464" spans="3:9" x14ac:dyDescent="0.2">
      <c r="C464" s="27"/>
      <c r="D464" s="27"/>
      <c r="E464" s="27"/>
      <c r="F464" s="27"/>
      <c r="G464" s="27"/>
      <c r="H464" s="27"/>
      <c r="I464" s="27"/>
    </row>
    <row r="465" spans="3:9" x14ac:dyDescent="0.2">
      <c r="C465" s="27"/>
      <c r="D465" s="27"/>
      <c r="E465" s="27"/>
      <c r="F465" s="27"/>
      <c r="G465" s="27"/>
      <c r="H465" s="27"/>
      <c r="I465" s="27"/>
    </row>
    <row r="466" spans="3:9" x14ac:dyDescent="0.2">
      <c r="C466" s="27"/>
      <c r="D466" s="27"/>
      <c r="E466" s="27"/>
      <c r="F466" s="27"/>
      <c r="G466" s="27"/>
      <c r="H466" s="27"/>
      <c r="I466" s="27"/>
    </row>
    <row r="467" spans="3:9" x14ac:dyDescent="0.2">
      <c r="C467" s="27"/>
      <c r="D467" s="27"/>
      <c r="E467" s="27"/>
      <c r="F467" s="27"/>
      <c r="G467" s="27"/>
      <c r="H467" s="27"/>
      <c r="I467" s="27"/>
    </row>
    <row r="468" spans="3:9" x14ac:dyDescent="0.2">
      <c r="C468" s="27"/>
      <c r="D468" s="27"/>
      <c r="E468" s="27"/>
      <c r="F468" s="27"/>
      <c r="G468" s="27"/>
      <c r="H468" s="27"/>
      <c r="I468" s="27"/>
    </row>
    <row r="469" spans="3:9" x14ac:dyDescent="0.2">
      <c r="C469" s="27"/>
      <c r="D469" s="27"/>
      <c r="E469" s="27"/>
      <c r="F469" s="27"/>
      <c r="G469" s="27"/>
      <c r="H469" s="27"/>
      <c r="I469" s="27"/>
    </row>
    <row r="470" spans="3:9" x14ac:dyDescent="0.2">
      <c r="C470" s="27"/>
      <c r="D470" s="27"/>
      <c r="E470" s="27"/>
      <c r="F470" s="27"/>
      <c r="G470" s="27"/>
      <c r="H470" s="27"/>
      <c r="I470" s="27"/>
    </row>
    <row r="471" spans="3:9" x14ac:dyDescent="0.2">
      <c r="C471" s="27"/>
      <c r="D471" s="27"/>
      <c r="E471" s="27"/>
      <c r="F471" s="27"/>
      <c r="G471" s="27"/>
      <c r="H471" s="27"/>
      <c r="I471" s="27"/>
    </row>
    <row r="472" spans="3:9" x14ac:dyDescent="0.2">
      <c r="C472" s="27"/>
      <c r="D472" s="27"/>
      <c r="E472" s="27"/>
      <c r="F472" s="27"/>
      <c r="G472" s="27"/>
      <c r="H472" s="27"/>
      <c r="I472" s="27"/>
    </row>
    <row r="473" spans="3:9" x14ac:dyDescent="0.2">
      <c r="C473" s="27"/>
      <c r="D473" s="27"/>
      <c r="E473" s="27"/>
      <c r="F473" s="27"/>
      <c r="G473" s="27"/>
      <c r="H473" s="27"/>
      <c r="I473" s="27"/>
    </row>
    <row r="474" spans="3:9" x14ac:dyDescent="0.2">
      <c r="C474" s="27"/>
      <c r="D474" s="27"/>
      <c r="E474" s="27"/>
      <c r="F474" s="27"/>
      <c r="G474" s="27"/>
      <c r="H474" s="27"/>
      <c r="I474" s="27"/>
    </row>
    <row r="475" spans="3:9" x14ac:dyDescent="0.2">
      <c r="C475" s="27"/>
      <c r="D475" s="27"/>
      <c r="E475" s="27"/>
      <c r="F475" s="27"/>
      <c r="G475" s="27"/>
      <c r="H475" s="27"/>
      <c r="I475" s="27"/>
    </row>
    <row r="476" spans="3:9" x14ac:dyDescent="0.2">
      <c r="C476" s="27"/>
      <c r="D476" s="27"/>
      <c r="E476" s="27"/>
      <c r="F476" s="27"/>
      <c r="G476" s="27"/>
      <c r="H476" s="27"/>
      <c r="I476" s="27"/>
    </row>
    <row r="477" spans="3:9" x14ac:dyDescent="0.2">
      <c r="C477" s="27"/>
      <c r="D477" s="27"/>
      <c r="E477" s="27"/>
      <c r="F477" s="27"/>
      <c r="G477" s="27"/>
      <c r="H477" s="27"/>
      <c r="I477" s="27"/>
    </row>
    <row r="478" spans="3:9" x14ac:dyDescent="0.2">
      <c r="C478" s="27"/>
      <c r="D478" s="27"/>
      <c r="E478" s="27"/>
      <c r="F478" s="27"/>
      <c r="G478" s="27"/>
      <c r="H478" s="27"/>
      <c r="I478" s="27"/>
    </row>
    <row r="479" spans="3:9" x14ac:dyDescent="0.2">
      <c r="C479" s="27"/>
      <c r="D479" s="27"/>
      <c r="E479" s="27"/>
      <c r="F479" s="27"/>
      <c r="G479" s="27"/>
      <c r="H479" s="27"/>
      <c r="I479" s="27"/>
    </row>
    <row r="480" spans="3:9" x14ac:dyDescent="0.2">
      <c r="C480" s="27"/>
      <c r="D480" s="27"/>
      <c r="E480" s="27"/>
      <c r="F480" s="27"/>
      <c r="G480" s="27"/>
      <c r="H480" s="27"/>
      <c r="I480" s="27"/>
    </row>
    <row r="481" spans="3:9" x14ac:dyDescent="0.2">
      <c r="C481" s="27"/>
      <c r="D481" s="27"/>
      <c r="E481" s="27"/>
      <c r="F481" s="27"/>
      <c r="G481" s="27"/>
      <c r="H481" s="27"/>
      <c r="I481" s="27"/>
    </row>
    <row r="482" spans="3:9" x14ac:dyDescent="0.2">
      <c r="C482" s="27"/>
      <c r="D482" s="27"/>
      <c r="E482" s="27"/>
      <c r="F482" s="27"/>
      <c r="G482" s="27"/>
      <c r="H482" s="27"/>
      <c r="I482" s="27"/>
    </row>
    <row r="483" spans="3:9" x14ac:dyDescent="0.2">
      <c r="C483" s="27"/>
      <c r="D483" s="27"/>
      <c r="E483" s="27"/>
      <c r="F483" s="27"/>
      <c r="G483" s="27"/>
      <c r="H483" s="27"/>
      <c r="I483" s="27"/>
    </row>
    <row r="484" spans="3:9" x14ac:dyDescent="0.2">
      <c r="C484" s="27"/>
      <c r="D484" s="27"/>
      <c r="E484" s="27"/>
      <c r="F484" s="27"/>
      <c r="G484" s="27"/>
      <c r="H484" s="27"/>
      <c r="I484" s="27"/>
    </row>
    <row r="485" spans="3:9" x14ac:dyDescent="0.2">
      <c r="C485" s="27"/>
      <c r="D485" s="27"/>
      <c r="E485" s="27"/>
      <c r="F485" s="27"/>
      <c r="G485" s="27"/>
      <c r="H485" s="27"/>
      <c r="I485" s="27"/>
    </row>
    <row r="486" spans="3:9" x14ac:dyDescent="0.2">
      <c r="C486" s="27"/>
      <c r="D486" s="27"/>
      <c r="E486" s="27"/>
      <c r="F486" s="27"/>
      <c r="G486" s="27"/>
      <c r="H486" s="27"/>
      <c r="I486" s="27"/>
    </row>
    <row r="487" spans="3:9" x14ac:dyDescent="0.2">
      <c r="C487" s="27"/>
      <c r="D487" s="27"/>
      <c r="E487" s="27"/>
      <c r="F487" s="27"/>
      <c r="G487" s="27"/>
      <c r="H487" s="27"/>
      <c r="I487" s="27"/>
    </row>
    <row r="488" spans="3:9" x14ac:dyDescent="0.2">
      <c r="C488" s="27"/>
      <c r="D488" s="27"/>
      <c r="E488" s="27"/>
      <c r="F488" s="27"/>
      <c r="G488" s="27"/>
      <c r="H488" s="27"/>
      <c r="I488" s="27"/>
    </row>
    <row r="489" spans="3:9" x14ac:dyDescent="0.2">
      <c r="C489" s="27"/>
      <c r="D489" s="27"/>
      <c r="E489" s="27"/>
      <c r="F489" s="27"/>
      <c r="G489" s="27"/>
      <c r="H489" s="27"/>
      <c r="I489" s="27"/>
    </row>
    <row r="490" spans="3:9" x14ac:dyDescent="0.2">
      <c r="C490" s="27"/>
      <c r="D490" s="27"/>
      <c r="E490" s="27"/>
      <c r="F490" s="27"/>
      <c r="G490" s="27"/>
      <c r="H490" s="27"/>
      <c r="I490" s="27"/>
    </row>
    <row r="491" spans="3:9" x14ac:dyDescent="0.2">
      <c r="C491" s="27"/>
      <c r="D491" s="27"/>
      <c r="E491" s="27"/>
      <c r="F491" s="27"/>
      <c r="G491" s="27"/>
      <c r="H491" s="27"/>
      <c r="I491" s="27"/>
    </row>
    <row r="492" spans="3:9" x14ac:dyDescent="0.2">
      <c r="C492" s="27"/>
      <c r="D492" s="27"/>
      <c r="E492" s="27"/>
      <c r="F492" s="27"/>
      <c r="G492" s="27"/>
      <c r="H492" s="27"/>
      <c r="I492" s="27"/>
    </row>
    <row r="493" spans="3:9" x14ac:dyDescent="0.2">
      <c r="C493" s="27"/>
      <c r="D493" s="27"/>
      <c r="E493" s="27"/>
      <c r="F493" s="27"/>
      <c r="G493" s="27"/>
      <c r="H493" s="27"/>
      <c r="I493" s="27"/>
    </row>
    <row r="494" spans="3:9" x14ac:dyDescent="0.2">
      <c r="C494" s="27"/>
      <c r="D494" s="27"/>
      <c r="E494" s="27"/>
      <c r="F494" s="27"/>
      <c r="G494" s="27"/>
      <c r="H494" s="27"/>
      <c r="I494" s="27"/>
    </row>
    <row r="495" spans="3:9" x14ac:dyDescent="0.2">
      <c r="C495" s="27"/>
      <c r="D495" s="27"/>
      <c r="E495" s="27"/>
      <c r="F495" s="27"/>
      <c r="G495" s="27"/>
      <c r="H495" s="27"/>
      <c r="I495" s="27"/>
    </row>
    <row r="496" spans="3:9" x14ac:dyDescent="0.2">
      <c r="C496" s="27"/>
      <c r="D496" s="27"/>
      <c r="E496" s="27"/>
      <c r="F496" s="27"/>
      <c r="G496" s="27"/>
      <c r="H496" s="27"/>
      <c r="I496" s="27"/>
    </row>
    <row r="497" spans="3:9" x14ac:dyDescent="0.2">
      <c r="C497" s="27"/>
      <c r="D497" s="27"/>
      <c r="E497" s="27"/>
      <c r="F497" s="27"/>
      <c r="G497" s="27"/>
      <c r="H497" s="27"/>
      <c r="I497" s="27"/>
    </row>
    <row r="498" spans="3:9" x14ac:dyDescent="0.2">
      <c r="C498" s="27"/>
      <c r="D498" s="27"/>
      <c r="E498" s="27"/>
      <c r="F498" s="27"/>
      <c r="G498" s="27"/>
      <c r="H498" s="27"/>
      <c r="I498" s="27"/>
    </row>
    <row r="499" spans="3:9" x14ac:dyDescent="0.2">
      <c r="C499" s="27"/>
      <c r="D499" s="27"/>
      <c r="E499" s="27"/>
      <c r="F499" s="27"/>
      <c r="G499" s="27"/>
      <c r="H499" s="27"/>
      <c r="I499" s="27"/>
    </row>
    <row r="500" spans="3:9" x14ac:dyDescent="0.2">
      <c r="D500" s="27"/>
      <c r="E500" s="27"/>
      <c r="F500" s="27"/>
      <c r="G500" s="27"/>
      <c r="H500" s="27"/>
      <c r="I500" s="27"/>
    </row>
    <row r="501" spans="3:9" x14ac:dyDescent="0.2">
      <c r="D501" s="27"/>
      <c r="E501" s="27"/>
      <c r="F501" s="27"/>
      <c r="G501" s="27"/>
      <c r="H501" s="27"/>
      <c r="I501" s="27"/>
    </row>
    <row r="502" spans="3:9" x14ac:dyDescent="0.2">
      <c r="D502" s="27"/>
      <c r="E502" s="27"/>
      <c r="F502" s="27"/>
      <c r="G502" s="27"/>
      <c r="H502" s="27"/>
      <c r="I502" s="27"/>
    </row>
    <row r="503" spans="3:9" x14ac:dyDescent="0.2">
      <c r="D503" s="27"/>
      <c r="E503" s="27"/>
      <c r="F503" s="27"/>
      <c r="G503" s="27"/>
      <c r="H503" s="27"/>
      <c r="I503" s="27"/>
    </row>
    <row r="504" spans="3:9" x14ac:dyDescent="0.2">
      <c r="D504" s="27"/>
      <c r="E504" s="27"/>
      <c r="F504" s="27"/>
      <c r="G504" s="27"/>
      <c r="H504" s="27"/>
      <c r="I504" s="27"/>
    </row>
    <row r="505" spans="3:9" x14ac:dyDescent="0.2">
      <c r="D505" s="27"/>
      <c r="E505" s="27"/>
      <c r="F505" s="27"/>
      <c r="G505" s="27"/>
      <c r="H505" s="27"/>
      <c r="I505" s="27"/>
    </row>
    <row r="506" spans="3:9" x14ac:dyDescent="0.2">
      <c r="D506" s="27"/>
      <c r="E506" s="27"/>
      <c r="F506" s="27"/>
      <c r="G506" s="27"/>
      <c r="H506" s="27"/>
      <c r="I506" s="27"/>
    </row>
    <row r="507" spans="3:9" x14ac:dyDescent="0.2">
      <c r="D507" s="27"/>
      <c r="E507" s="27"/>
      <c r="F507" s="27"/>
      <c r="G507" s="27"/>
      <c r="H507" s="27"/>
      <c r="I507" s="27"/>
    </row>
    <row r="508" spans="3:9" x14ac:dyDescent="0.2">
      <c r="D508" s="27"/>
      <c r="E508" s="27"/>
      <c r="F508" s="27"/>
      <c r="G508" s="27"/>
      <c r="H508" s="27"/>
      <c r="I508" s="27"/>
    </row>
    <row r="509" spans="3:9" x14ac:dyDescent="0.2">
      <c r="D509" s="27"/>
      <c r="E509" s="27"/>
      <c r="F509" s="27"/>
      <c r="G509" s="27"/>
      <c r="H509" s="27"/>
      <c r="I509" s="27"/>
    </row>
    <row r="510" spans="3:9" x14ac:dyDescent="0.2">
      <c r="D510" s="27"/>
      <c r="E510" s="27"/>
      <c r="F510" s="27"/>
      <c r="G510" s="27"/>
      <c r="H510" s="27"/>
      <c r="I510" s="27"/>
    </row>
    <row r="511" spans="3:9" x14ac:dyDescent="0.2">
      <c r="D511" s="27"/>
      <c r="E511" s="27"/>
      <c r="F511" s="27"/>
      <c r="G511" s="27"/>
      <c r="H511" s="27"/>
      <c r="I511" s="27"/>
    </row>
    <row r="512" spans="3:9" x14ac:dyDescent="0.2">
      <c r="D512" s="27"/>
      <c r="E512" s="27"/>
      <c r="F512" s="27"/>
      <c r="G512" s="27"/>
      <c r="H512" s="27"/>
      <c r="I512" s="27"/>
    </row>
    <row r="513" spans="4:9" x14ac:dyDescent="0.2">
      <c r="D513" s="27"/>
      <c r="E513" s="27"/>
      <c r="F513" s="27"/>
      <c r="G513" s="27"/>
      <c r="H513" s="27"/>
      <c r="I513" s="27"/>
    </row>
    <row r="514" spans="4:9" x14ac:dyDescent="0.2">
      <c r="D514" s="27"/>
      <c r="E514" s="27"/>
      <c r="F514" s="27"/>
      <c r="G514" s="27"/>
      <c r="H514" s="27"/>
      <c r="I514" s="27"/>
    </row>
    <row r="515" spans="4:9" x14ac:dyDescent="0.2">
      <c r="D515" s="27"/>
      <c r="E515" s="27"/>
      <c r="F515" s="27"/>
      <c r="G515" s="27"/>
      <c r="H515" s="27"/>
      <c r="I515" s="27"/>
    </row>
    <row r="516" spans="4:9" x14ac:dyDescent="0.2">
      <c r="D516" s="27"/>
      <c r="E516" s="27"/>
      <c r="F516" s="27"/>
      <c r="G516" s="27"/>
      <c r="H516" s="27"/>
      <c r="I516" s="27"/>
    </row>
    <row r="517" spans="4:9" x14ac:dyDescent="0.2">
      <c r="D517" s="27"/>
      <c r="E517" s="27"/>
      <c r="F517" s="27"/>
      <c r="G517" s="27"/>
      <c r="H517" s="27"/>
      <c r="I517" s="27"/>
    </row>
    <row r="518" spans="4:9" x14ac:dyDescent="0.2">
      <c r="D518" s="27"/>
      <c r="E518" s="27"/>
      <c r="F518" s="27"/>
      <c r="G518" s="27"/>
      <c r="H518" s="27"/>
      <c r="I518" s="27"/>
    </row>
    <row r="519" spans="4:9" x14ac:dyDescent="0.2">
      <c r="D519" s="27"/>
      <c r="E519" s="27"/>
      <c r="F519" s="27"/>
      <c r="G519" s="27"/>
      <c r="H519" s="27"/>
      <c r="I519" s="27"/>
    </row>
    <row r="520" spans="4:9" x14ac:dyDescent="0.2">
      <c r="D520" s="27"/>
    </row>
  </sheetData>
  <mergeCells count="3">
    <mergeCell ref="L4:O4"/>
    <mergeCell ref="P4:T4"/>
    <mergeCell ref="U4:Y4"/>
  </mergeCells>
  <hyperlinks>
    <hyperlink ref="B191" r:id="rId1"/>
    <hyperlink ref="B231" r:id="rId2"/>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E610"/>
  <sheetViews>
    <sheetView showGridLines="0" zoomScale="80" zoomScaleNormal="80" workbookViewId="0">
      <selection activeCell="C3" sqref="C3:C4"/>
    </sheetView>
  </sheetViews>
  <sheetFormatPr baseColWidth="10" defaultColWidth="11" defaultRowHeight="14.25" x14ac:dyDescent="0.2"/>
  <cols>
    <col min="1" max="2" width="11" style="3"/>
    <col min="3" max="6" width="15.625" style="3" customWidth="1"/>
    <col min="7" max="10" width="11" style="3" customWidth="1"/>
    <col min="11" max="26" width="10.625" style="3" customWidth="1"/>
    <col min="27" max="16384" width="11" style="3"/>
  </cols>
  <sheetData>
    <row r="1" spans="1:31" ht="20.25" x14ac:dyDescent="0.3">
      <c r="A1" s="4" t="s">
        <v>0</v>
      </c>
      <c r="B1" s="4" t="s">
        <v>36</v>
      </c>
      <c r="C1" s="5" t="s">
        <v>633</v>
      </c>
      <c r="G1" s="6">
        <v>2011</v>
      </c>
      <c r="H1" s="6">
        <v>2012</v>
      </c>
      <c r="I1" s="6">
        <v>2013</v>
      </c>
      <c r="J1" s="6">
        <v>2014</v>
      </c>
      <c r="K1" s="92">
        <v>2015</v>
      </c>
      <c r="L1" s="6">
        <v>2016</v>
      </c>
      <c r="M1" s="6">
        <v>2017</v>
      </c>
      <c r="N1" s="6">
        <v>2018</v>
      </c>
      <c r="O1" s="6">
        <v>2019</v>
      </c>
      <c r="P1" s="92">
        <v>2020</v>
      </c>
      <c r="Q1" s="6">
        <v>2021</v>
      </c>
      <c r="R1" s="6">
        <v>2022</v>
      </c>
      <c r="S1" s="6">
        <v>2023</v>
      </c>
      <c r="T1" s="6">
        <v>2024</v>
      </c>
      <c r="U1" s="92">
        <v>2025</v>
      </c>
      <c r="V1" s="6">
        <v>2026</v>
      </c>
      <c r="W1" s="6">
        <v>2027</v>
      </c>
      <c r="X1" s="6">
        <v>2028</v>
      </c>
      <c r="Y1" s="6">
        <v>2029</v>
      </c>
      <c r="Z1" s="92">
        <v>2030</v>
      </c>
      <c r="AA1" s="6"/>
      <c r="AB1" s="6"/>
      <c r="AC1" s="6"/>
      <c r="AD1" s="6"/>
      <c r="AE1" s="6"/>
    </row>
    <row r="3" spans="1:31" x14ac:dyDescent="0.2">
      <c r="C3" s="17" t="s">
        <v>76</v>
      </c>
    </row>
    <row r="4" spans="1:31" x14ac:dyDescent="0.2">
      <c r="C4" s="86" t="s">
        <v>77</v>
      </c>
      <c r="M4" s="6" t="s">
        <v>52</v>
      </c>
      <c r="Q4" s="77" t="s">
        <v>53</v>
      </c>
    </row>
    <row r="5" spans="1:31" x14ac:dyDescent="0.2">
      <c r="M5" s="6"/>
      <c r="Q5" s="77"/>
    </row>
    <row r="6" spans="1:31" ht="20.25" x14ac:dyDescent="0.3">
      <c r="C6" s="5" t="s">
        <v>54</v>
      </c>
    </row>
    <row r="8" spans="1:31" x14ac:dyDescent="0.2">
      <c r="A8" s="41"/>
      <c r="B8" s="41" t="s">
        <v>35</v>
      </c>
      <c r="C8" s="252" t="s">
        <v>44</v>
      </c>
      <c r="D8" s="253"/>
      <c r="E8" s="253"/>
      <c r="F8" s="253"/>
      <c r="G8" s="253"/>
      <c r="H8" s="253"/>
      <c r="I8" s="253"/>
      <c r="J8" s="253"/>
      <c r="K8" s="253"/>
      <c r="L8" s="253"/>
      <c r="M8" s="253"/>
      <c r="N8" s="253"/>
      <c r="O8" s="253"/>
      <c r="P8" s="253"/>
    </row>
    <row r="9" spans="1:31" x14ac:dyDescent="0.2">
      <c r="C9" s="17" t="s">
        <v>45</v>
      </c>
      <c r="D9" s="17"/>
      <c r="E9" s="17"/>
      <c r="F9" s="17"/>
      <c r="G9" s="17"/>
      <c r="H9" s="17"/>
      <c r="I9" s="17"/>
      <c r="J9" s="17"/>
      <c r="K9" s="17"/>
      <c r="L9" s="17"/>
      <c r="M9" s="17"/>
      <c r="N9" s="17"/>
      <c r="O9" s="17"/>
      <c r="P9" s="17"/>
    </row>
    <row r="10" spans="1:31" x14ac:dyDescent="0.2">
      <c r="C10" s="17" t="s">
        <v>46</v>
      </c>
      <c r="D10" s="17"/>
      <c r="E10" s="17"/>
      <c r="F10" s="17"/>
      <c r="G10" s="17"/>
      <c r="H10" s="17"/>
      <c r="I10" s="17"/>
      <c r="J10" s="17"/>
      <c r="K10" s="17"/>
      <c r="L10" s="17"/>
      <c r="M10" s="17"/>
      <c r="N10" s="17"/>
      <c r="O10" s="17"/>
      <c r="P10" s="17"/>
    </row>
    <row r="12" spans="1:31" x14ac:dyDescent="0.2">
      <c r="C12" s="76" t="s">
        <v>47</v>
      </c>
    </row>
    <row r="13" spans="1:31" x14ac:dyDescent="0.2">
      <c r="C13" s="17" t="s">
        <v>48</v>
      </c>
    </row>
    <row r="14" spans="1:31" x14ac:dyDescent="0.2">
      <c r="C14" s="17"/>
    </row>
    <row r="15" spans="1:31" x14ac:dyDescent="0.2">
      <c r="C15" s="17" t="s">
        <v>49</v>
      </c>
    </row>
    <row r="16" spans="1:31" x14ac:dyDescent="0.2">
      <c r="C16" s="17" t="s">
        <v>50</v>
      </c>
    </row>
    <row r="17" spans="3:26" x14ac:dyDescent="0.2">
      <c r="C17" s="17" t="s">
        <v>168</v>
      </c>
    </row>
    <row r="18" spans="3:26" x14ac:dyDescent="0.2">
      <c r="C18" s="17" t="s">
        <v>169</v>
      </c>
    </row>
    <row r="19" spans="3:26" x14ac:dyDescent="0.2">
      <c r="C19" s="17"/>
    </row>
    <row r="20" spans="3:26" x14ac:dyDescent="0.2">
      <c r="C20" s="17" t="s">
        <v>51</v>
      </c>
    </row>
    <row r="22" spans="3:26" ht="18" x14ac:dyDescent="0.2">
      <c r="C22" s="78" t="s">
        <v>43</v>
      </c>
      <c r="J22" s="50"/>
      <c r="K22" s="50"/>
    </row>
    <row r="23" spans="3:26" ht="18" x14ac:dyDescent="0.2">
      <c r="C23" s="78"/>
      <c r="J23" s="50"/>
      <c r="K23" s="50"/>
    </row>
    <row r="24" spans="3:26" ht="18" customHeight="1" x14ac:dyDescent="0.2">
      <c r="C24" s="80" t="s">
        <v>61</v>
      </c>
      <c r="D24" s="80" t="s">
        <v>63</v>
      </c>
      <c r="E24" s="80" t="s">
        <v>57</v>
      </c>
      <c r="F24" s="80" t="s">
        <v>64</v>
      </c>
      <c r="J24" s="50"/>
      <c r="K24" s="50"/>
    </row>
    <row r="25" spans="3:26" ht="50.1" customHeight="1" x14ac:dyDescent="0.2">
      <c r="C25" s="11" t="s">
        <v>55</v>
      </c>
      <c r="D25" s="11" t="s">
        <v>56</v>
      </c>
      <c r="E25" s="11" t="s">
        <v>58</v>
      </c>
      <c r="F25" s="11" t="s">
        <v>65</v>
      </c>
      <c r="J25" s="50"/>
      <c r="K25" s="50"/>
    </row>
    <row r="26" spans="3:26" ht="50.1" customHeight="1" x14ac:dyDescent="0.2">
      <c r="C26" s="79" t="s">
        <v>62</v>
      </c>
      <c r="D26" s="11" t="s">
        <v>60</v>
      </c>
      <c r="E26" s="11" t="s">
        <v>59</v>
      </c>
      <c r="F26" s="11" t="s">
        <v>65</v>
      </c>
    </row>
    <row r="29" spans="3:26" ht="15" x14ac:dyDescent="0.25">
      <c r="C29" s="25" t="s">
        <v>91</v>
      </c>
    </row>
    <row r="30" spans="3:26" ht="18" customHeight="1" x14ac:dyDescent="0.2">
      <c r="C30" s="12"/>
      <c r="D30" s="13"/>
      <c r="E30" s="13" t="s">
        <v>1</v>
      </c>
      <c r="F30" s="13" t="s">
        <v>2</v>
      </c>
      <c r="G30" s="11">
        <f>G$1</f>
        <v>2011</v>
      </c>
      <c r="H30" s="11">
        <f t="shared" ref="H30:Z30" si="0">H$1</f>
        <v>2012</v>
      </c>
      <c r="I30" s="11">
        <f t="shared" si="0"/>
        <v>2013</v>
      </c>
      <c r="J30" s="11">
        <f t="shared" si="0"/>
        <v>2014</v>
      </c>
      <c r="K30" s="11">
        <f t="shared" si="0"/>
        <v>2015</v>
      </c>
      <c r="L30" s="11">
        <f t="shared" si="0"/>
        <v>2016</v>
      </c>
      <c r="M30" s="11">
        <f t="shared" si="0"/>
        <v>2017</v>
      </c>
      <c r="N30" s="11">
        <f t="shared" si="0"/>
        <v>2018</v>
      </c>
      <c r="O30" s="11">
        <f t="shared" si="0"/>
        <v>2019</v>
      </c>
      <c r="P30" s="11">
        <f t="shared" si="0"/>
        <v>2020</v>
      </c>
      <c r="Q30" s="11">
        <f t="shared" si="0"/>
        <v>2021</v>
      </c>
      <c r="R30" s="11">
        <f t="shared" si="0"/>
        <v>2022</v>
      </c>
      <c r="S30" s="11">
        <f t="shared" si="0"/>
        <v>2023</v>
      </c>
      <c r="T30" s="11">
        <f t="shared" si="0"/>
        <v>2024</v>
      </c>
      <c r="U30" s="11">
        <f t="shared" si="0"/>
        <v>2025</v>
      </c>
      <c r="V30" s="11">
        <f t="shared" si="0"/>
        <v>2026</v>
      </c>
      <c r="W30" s="11">
        <f t="shared" si="0"/>
        <v>2027</v>
      </c>
      <c r="X30" s="11">
        <f t="shared" si="0"/>
        <v>2028</v>
      </c>
      <c r="Y30" s="11">
        <f t="shared" si="0"/>
        <v>2029</v>
      </c>
      <c r="Z30" s="11">
        <f t="shared" si="0"/>
        <v>2030</v>
      </c>
    </row>
    <row r="31" spans="3:26" ht="18" customHeight="1" x14ac:dyDescent="0.2">
      <c r="C31" s="15" t="s">
        <v>70</v>
      </c>
      <c r="D31" s="8"/>
      <c r="E31" s="8"/>
      <c r="F31" s="8"/>
      <c r="G31" s="49"/>
      <c r="H31" s="49"/>
      <c r="I31" s="49"/>
      <c r="J31" s="49"/>
      <c r="K31" s="49"/>
      <c r="L31" s="49"/>
      <c r="M31" s="49"/>
      <c r="N31" s="49"/>
      <c r="O31" s="49"/>
      <c r="P31" s="49"/>
      <c r="Q31" s="49"/>
      <c r="R31" s="49"/>
      <c r="S31" s="49"/>
      <c r="T31" s="49"/>
      <c r="U31" s="49"/>
      <c r="V31" s="49"/>
      <c r="W31" s="49"/>
      <c r="X31" s="49"/>
      <c r="Y31" s="49"/>
      <c r="Z31" s="49"/>
    </row>
    <row r="32" spans="3:26" ht="18" customHeight="1" x14ac:dyDescent="0.2">
      <c r="C32" s="82" t="s">
        <v>66</v>
      </c>
      <c r="D32" s="8"/>
      <c r="E32" s="8" t="s">
        <v>33</v>
      </c>
      <c r="F32" s="8" t="s">
        <v>9</v>
      </c>
      <c r="G32" s="20"/>
      <c r="H32" s="20"/>
      <c r="I32" s="20"/>
      <c r="J32" s="20"/>
      <c r="K32" s="37">
        <v>10000</v>
      </c>
      <c r="L32" s="23">
        <f>$K32+($N32-$K32)*(L$1-$K$1)/($N$1-$K$1)</f>
        <v>11666.666666666666</v>
      </c>
      <c r="M32" s="23">
        <f t="shared" ref="M32:M33" si="1">$K32+($N32-$K32)*(M$1-$K$1)/($N$1-$K$1)</f>
        <v>13333.333333333334</v>
      </c>
      <c r="N32" s="37">
        <v>15000</v>
      </c>
      <c r="O32" s="23">
        <f>$N32+($S32-$N32)*(O$1-$N$1)/($S$1-$N$1)</f>
        <v>16360</v>
      </c>
      <c r="P32" s="23">
        <f t="shared" ref="P32:R33" si="2">$N32+($S32-$N32)*(P$1-$N$1)/($S$1-$N$1)</f>
        <v>17720</v>
      </c>
      <c r="Q32" s="23">
        <f t="shared" si="2"/>
        <v>19080</v>
      </c>
      <c r="R32" s="23">
        <f t="shared" si="2"/>
        <v>20440</v>
      </c>
      <c r="S32" s="37">
        <v>21800</v>
      </c>
      <c r="T32" s="20"/>
      <c r="U32" s="20"/>
      <c r="V32" s="20"/>
      <c r="W32" s="20"/>
      <c r="X32" s="20"/>
      <c r="Y32" s="20"/>
      <c r="Z32" s="20"/>
    </row>
    <row r="33" spans="3:26" ht="18" customHeight="1" x14ac:dyDescent="0.2">
      <c r="C33" s="83" t="s">
        <v>86</v>
      </c>
      <c r="D33" s="62"/>
      <c r="E33" s="60" t="s">
        <v>8</v>
      </c>
      <c r="F33" s="60" t="s">
        <v>8</v>
      </c>
      <c r="G33" s="81"/>
      <c r="H33" s="81"/>
      <c r="I33" s="81"/>
      <c r="J33" s="81"/>
      <c r="K33" s="63">
        <v>10000</v>
      </c>
      <c r="L33" s="44">
        <f t="shared" ref="L33" si="3">$K33+($N33-$K33)*(L$1-$K$1)/($N$1-$K$1)</f>
        <v>11666.666666666666</v>
      </c>
      <c r="M33" s="44">
        <f t="shared" si="1"/>
        <v>13333.333333333334</v>
      </c>
      <c r="N33" s="63">
        <v>15000</v>
      </c>
      <c r="O33" s="44">
        <f t="shared" ref="O33" si="4">$N33+($S33-$N33)*(O$1-$N$1)/($S$1-$N$1)</f>
        <v>17200</v>
      </c>
      <c r="P33" s="44">
        <f t="shared" si="2"/>
        <v>19400</v>
      </c>
      <c r="Q33" s="44">
        <f t="shared" si="2"/>
        <v>21600</v>
      </c>
      <c r="R33" s="44">
        <f t="shared" si="2"/>
        <v>23800</v>
      </c>
      <c r="S33" s="63">
        <v>26000</v>
      </c>
      <c r="T33" s="81"/>
      <c r="U33" s="81"/>
      <c r="V33" s="81"/>
      <c r="W33" s="81"/>
      <c r="X33" s="81"/>
      <c r="Y33" s="81"/>
      <c r="Z33" s="81"/>
    </row>
    <row r="34" spans="3:26" ht="18" customHeight="1" x14ac:dyDescent="0.2">
      <c r="C34" s="15" t="s">
        <v>71</v>
      </c>
      <c r="D34" s="8"/>
      <c r="E34" s="8"/>
      <c r="F34" s="8"/>
      <c r="G34" s="49"/>
      <c r="H34" s="49"/>
      <c r="I34" s="49"/>
      <c r="J34" s="49"/>
      <c r="K34" s="49"/>
      <c r="L34" s="49"/>
      <c r="M34" s="49"/>
      <c r="N34" s="49"/>
      <c r="O34" s="49"/>
      <c r="P34" s="49"/>
      <c r="Q34" s="49"/>
      <c r="R34" s="49"/>
      <c r="S34" s="49"/>
      <c r="T34" s="49"/>
      <c r="U34" s="49"/>
      <c r="V34" s="49"/>
      <c r="W34" s="49"/>
      <c r="X34" s="49"/>
      <c r="Y34" s="49"/>
      <c r="Z34" s="49"/>
    </row>
    <row r="35" spans="3:26" ht="18" customHeight="1" x14ac:dyDescent="0.2">
      <c r="C35" s="82" t="s">
        <v>66</v>
      </c>
      <c r="D35" s="8"/>
      <c r="E35" s="8" t="s">
        <v>33</v>
      </c>
      <c r="F35" s="8" t="s">
        <v>29</v>
      </c>
      <c r="G35" s="20"/>
      <c r="H35" s="20"/>
      <c r="I35" s="20"/>
      <c r="J35" s="20"/>
      <c r="K35" s="23"/>
      <c r="L35" s="23">
        <f>L32-K32</f>
        <v>1666.6666666666661</v>
      </c>
      <c r="M35" s="23">
        <f t="shared" ref="M35:S35" si="5">M32-L32</f>
        <v>1666.6666666666679</v>
      </c>
      <c r="N35" s="37">
        <f t="shared" si="5"/>
        <v>1666.6666666666661</v>
      </c>
      <c r="O35" s="23">
        <f t="shared" si="5"/>
        <v>1360</v>
      </c>
      <c r="P35" s="23">
        <f t="shared" si="5"/>
        <v>1360</v>
      </c>
      <c r="Q35" s="23">
        <f t="shared" si="5"/>
        <v>1360</v>
      </c>
      <c r="R35" s="23">
        <f t="shared" si="5"/>
        <v>1360</v>
      </c>
      <c r="S35" s="37">
        <f t="shared" si="5"/>
        <v>1360</v>
      </c>
      <c r="T35" s="23"/>
      <c r="U35" s="23"/>
      <c r="V35" s="23"/>
      <c r="W35" s="23"/>
      <c r="X35" s="23"/>
      <c r="Y35" s="23"/>
      <c r="Z35" s="23"/>
    </row>
    <row r="36" spans="3:26" ht="18" customHeight="1" x14ac:dyDescent="0.2">
      <c r="C36" s="83" t="s">
        <v>86</v>
      </c>
      <c r="D36" s="62"/>
      <c r="E36" s="60" t="s">
        <v>8</v>
      </c>
      <c r="F36" s="60" t="s">
        <v>8</v>
      </c>
      <c r="G36" s="81"/>
      <c r="H36" s="81"/>
      <c r="I36" s="81"/>
      <c r="J36" s="81"/>
      <c r="K36" s="44"/>
      <c r="L36" s="44">
        <f t="shared" ref="L36:S36" si="6">L33-K33</f>
        <v>1666.6666666666661</v>
      </c>
      <c r="M36" s="44">
        <f t="shared" si="6"/>
        <v>1666.6666666666679</v>
      </c>
      <c r="N36" s="63">
        <f t="shared" si="6"/>
        <v>1666.6666666666661</v>
      </c>
      <c r="O36" s="44">
        <f t="shared" si="6"/>
        <v>2200</v>
      </c>
      <c r="P36" s="44">
        <f t="shared" si="6"/>
        <v>2200</v>
      </c>
      <c r="Q36" s="44">
        <f t="shared" si="6"/>
        <v>2200</v>
      </c>
      <c r="R36" s="44">
        <f t="shared" si="6"/>
        <v>2200</v>
      </c>
      <c r="S36" s="63">
        <f t="shared" si="6"/>
        <v>2200</v>
      </c>
      <c r="T36" s="44"/>
      <c r="U36" s="44"/>
      <c r="V36" s="44"/>
      <c r="W36" s="44"/>
      <c r="X36" s="44"/>
      <c r="Y36" s="44"/>
      <c r="Z36" s="44"/>
    </row>
    <row r="37" spans="3:26" ht="18" customHeight="1" x14ac:dyDescent="0.2">
      <c r="C37" s="15" t="s">
        <v>72</v>
      </c>
      <c r="D37" s="8"/>
      <c r="E37" s="8"/>
      <c r="F37" s="8"/>
      <c r="G37" s="49"/>
      <c r="H37" s="49"/>
      <c r="I37" s="49"/>
      <c r="J37" s="49"/>
      <c r="K37" s="49"/>
      <c r="L37" s="49"/>
      <c r="M37" s="49"/>
      <c r="N37" s="49"/>
      <c r="O37" s="49"/>
      <c r="P37" s="49"/>
      <c r="Q37" s="49"/>
      <c r="R37" s="49"/>
      <c r="S37" s="49"/>
      <c r="T37" s="49"/>
      <c r="U37" s="49"/>
      <c r="V37" s="49"/>
      <c r="W37" s="49"/>
      <c r="X37" s="49"/>
      <c r="Y37" s="49"/>
      <c r="Z37" s="49"/>
    </row>
    <row r="38" spans="3:26" ht="18" customHeight="1" x14ac:dyDescent="0.2">
      <c r="C38" s="82" t="s">
        <v>66</v>
      </c>
      <c r="D38" s="8"/>
      <c r="E38" s="8" t="s">
        <v>33</v>
      </c>
      <c r="F38" s="8" t="s">
        <v>30</v>
      </c>
      <c r="G38" s="20"/>
      <c r="H38" s="20"/>
      <c r="I38" s="20"/>
      <c r="J38" s="20"/>
      <c r="K38" s="23"/>
      <c r="L38" s="23">
        <f>L35</f>
        <v>1666.6666666666661</v>
      </c>
      <c r="M38" s="23">
        <f t="shared" ref="M38:S38" si="7">M35</f>
        <v>1666.6666666666679</v>
      </c>
      <c r="N38" s="23">
        <f t="shared" si="7"/>
        <v>1666.6666666666661</v>
      </c>
      <c r="O38" s="23">
        <f t="shared" si="7"/>
        <v>1360</v>
      </c>
      <c r="P38" s="23">
        <f t="shared" si="7"/>
        <v>1360</v>
      </c>
      <c r="Q38" s="23">
        <f t="shared" si="7"/>
        <v>1360</v>
      </c>
      <c r="R38" s="23">
        <f t="shared" si="7"/>
        <v>1360</v>
      </c>
      <c r="S38" s="23">
        <f t="shared" si="7"/>
        <v>1360</v>
      </c>
      <c r="T38" s="84">
        <f>$S35</f>
        <v>1360</v>
      </c>
      <c r="U38" s="84">
        <f t="shared" ref="U38:Z38" si="8">T38</f>
        <v>1360</v>
      </c>
      <c r="V38" s="84">
        <f t="shared" si="8"/>
        <v>1360</v>
      </c>
      <c r="W38" s="84">
        <f t="shared" si="8"/>
        <v>1360</v>
      </c>
      <c r="X38" s="84">
        <f t="shared" si="8"/>
        <v>1360</v>
      </c>
      <c r="Y38" s="84">
        <f t="shared" si="8"/>
        <v>1360</v>
      </c>
      <c r="Z38" s="84">
        <f t="shared" si="8"/>
        <v>1360</v>
      </c>
    </row>
    <row r="39" spans="3:26" ht="18" customHeight="1" x14ac:dyDescent="0.2">
      <c r="C39" s="83" t="s">
        <v>86</v>
      </c>
      <c r="D39" s="62"/>
      <c r="E39" s="60" t="s">
        <v>8</v>
      </c>
      <c r="F39" s="60" t="s">
        <v>8</v>
      </c>
      <c r="G39" s="81"/>
      <c r="H39" s="81"/>
      <c r="I39" s="81"/>
      <c r="J39" s="81"/>
      <c r="K39" s="44"/>
      <c r="L39" s="44">
        <f t="shared" ref="L39:S39" si="9">L36</f>
        <v>1666.6666666666661</v>
      </c>
      <c r="M39" s="44">
        <f t="shared" si="9"/>
        <v>1666.6666666666679</v>
      </c>
      <c r="N39" s="44">
        <f t="shared" si="9"/>
        <v>1666.6666666666661</v>
      </c>
      <c r="O39" s="44">
        <f t="shared" si="9"/>
        <v>2200</v>
      </c>
      <c r="P39" s="44">
        <f t="shared" si="9"/>
        <v>2200</v>
      </c>
      <c r="Q39" s="44">
        <f t="shared" si="9"/>
        <v>2200</v>
      </c>
      <c r="R39" s="44">
        <f t="shared" si="9"/>
        <v>2200</v>
      </c>
      <c r="S39" s="44">
        <f t="shared" si="9"/>
        <v>2200</v>
      </c>
      <c r="T39" s="85">
        <f>S36</f>
        <v>2200</v>
      </c>
      <c r="U39" s="85">
        <f t="shared" ref="U39:Z39" si="10">T39</f>
        <v>2200</v>
      </c>
      <c r="V39" s="85">
        <f t="shared" si="10"/>
        <v>2200</v>
      </c>
      <c r="W39" s="85">
        <f t="shared" si="10"/>
        <v>2200</v>
      </c>
      <c r="X39" s="85">
        <f t="shared" si="10"/>
        <v>2200</v>
      </c>
      <c r="Y39" s="85">
        <f t="shared" si="10"/>
        <v>2200</v>
      </c>
      <c r="Z39" s="85">
        <f t="shared" si="10"/>
        <v>2200</v>
      </c>
    </row>
    <row r="41" spans="3:26" x14ac:dyDescent="0.2">
      <c r="C41" s="50" t="s">
        <v>9</v>
      </c>
      <c r="D41" s="50" t="s">
        <v>67</v>
      </c>
    </row>
    <row r="42" spans="3:26" ht="15" x14ac:dyDescent="0.2">
      <c r="C42" s="50"/>
      <c r="D42" s="50" t="s">
        <v>68</v>
      </c>
    </row>
    <row r="43" spans="3:26" x14ac:dyDescent="0.2">
      <c r="C43" s="50"/>
      <c r="D43" s="50" t="s">
        <v>69</v>
      </c>
    </row>
    <row r="44" spans="3:26" x14ac:dyDescent="0.2">
      <c r="C44" s="50"/>
      <c r="D44" s="50"/>
    </row>
    <row r="45" spans="3:26" x14ac:dyDescent="0.2">
      <c r="C45" s="17" t="s">
        <v>29</v>
      </c>
      <c r="D45" s="9" t="s">
        <v>73</v>
      </c>
    </row>
    <row r="46" spans="3:26" x14ac:dyDescent="0.2">
      <c r="C46" s="86" t="s">
        <v>30</v>
      </c>
      <c r="D46" s="53" t="s">
        <v>74</v>
      </c>
    </row>
    <row r="47" spans="3:26" x14ac:dyDescent="0.2">
      <c r="D47" s="53" t="s">
        <v>75</v>
      </c>
    </row>
    <row r="50" spans="3:26" ht="15" x14ac:dyDescent="0.25">
      <c r="C50" s="25" t="s">
        <v>90</v>
      </c>
    </row>
    <row r="51" spans="3:26" ht="18" customHeight="1" x14ac:dyDescent="0.2">
      <c r="C51" s="12"/>
      <c r="D51" s="13"/>
      <c r="E51" s="13" t="s">
        <v>1</v>
      </c>
      <c r="F51" s="13" t="s">
        <v>2</v>
      </c>
      <c r="G51" s="11">
        <f>G$1</f>
        <v>2011</v>
      </c>
      <c r="H51" s="11">
        <f t="shared" ref="H51:Z51" si="11">H$1</f>
        <v>2012</v>
      </c>
      <c r="I51" s="11">
        <f t="shared" si="11"/>
        <v>2013</v>
      </c>
      <c r="J51" s="11">
        <f t="shared" si="11"/>
        <v>2014</v>
      </c>
      <c r="K51" s="11">
        <f t="shared" si="11"/>
        <v>2015</v>
      </c>
      <c r="L51" s="11">
        <f t="shared" si="11"/>
        <v>2016</v>
      </c>
      <c r="M51" s="11">
        <f t="shared" si="11"/>
        <v>2017</v>
      </c>
      <c r="N51" s="11">
        <f t="shared" si="11"/>
        <v>2018</v>
      </c>
      <c r="O51" s="11">
        <f t="shared" si="11"/>
        <v>2019</v>
      </c>
      <c r="P51" s="11">
        <f t="shared" si="11"/>
        <v>2020</v>
      </c>
      <c r="Q51" s="11">
        <f t="shared" si="11"/>
        <v>2021</v>
      </c>
      <c r="R51" s="11">
        <f t="shared" si="11"/>
        <v>2022</v>
      </c>
      <c r="S51" s="11">
        <f t="shared" si="11"/>
        <v>2023</v>
      </c>
      <c r="T51" s="11">
        <f t="shared" si="11"/>
        <v>2024</v>
      </c>
      <c r="U51" s="11">
        <f t="shared" si="11"/>
        <v>2025</v>
      </c>
      <c r="V51" s="11">
        <f t="shared" si="11"/>
        <v>2026</v>
      </c>
      <c r="W51" s="11">
        <f t="shared" si="11"/>
        <v>2027</v>
      </c>
      <c r="X51" s="11">
        <f t="shared" si="11"/>
        <v>2028</v>
      </c>
      <c r="Y51" s="11">
        <f t="shared" si="11"/>
        <v>2029</v>
      </c>
      <c r="Z51" s="11">
        <f t="shared" si="11"/>
        <v>2030</v>
      </c>
    </row>
    <row r="52" spans="3:26" ht="18" customHeight="1" x14ac:dyDescent="0.2">
      <c r="C52" s="15" t="s">
        <v>78</v>
      </c>
      <c r="D52" s="8"/>
      <c r="E52" s="8"/>
      <c r="F52" s="8"/>
      <c r="G52" s="49"/>
      <c r="H52" s="49"/>
      <c r="I52" s="49"/>
      <c r="J52" s="49"/>
      <c r="K52" s="49"/>
      <c r="L52" s="49"/>
      <c r="M52" s="49"/>
      <c r="N52" s="49"/>
      <c r="O52" s="49"/>
      <c r="P52" s="49"/>
      <c r="Q52" s="49"/>
      <c r="R52" s="49"/>
      <c r="S52" s="49"/>
      <c r="T52" s="49"/>
      <c r="U52" s="49"/>
      <c r="V52" s="49"/>
      <c r="W52" s="49"/>
      <c r="X52" s="49"/>
      <c r="Y52" s="49"/>
      <c r="Z52" s="49"/>
    </row>
    <row r="53" spans="3:26" ht="18" customHeight="1" x14ac:dyDescent="0.2">
      <c r="C53" s="82" t="s">
        <v>79</v>
      </c>
      <c r="D53" s="8"/>
      <c r="E53" s="8" t="s">
        <v>84</v>
      </c>
      <c r="F53" s="8" t="s">
        <v>9</v>
      </c>
      <c r="G53" s="84">
        <v>1300</v>
      </c>
      <c r="H53" s="84">
        <v>1300</v>
      </c>
      <c r="I53" s="84">
        <v>1300</v>
      </c>
      <c r="J53" s="84">
        <v>1300</v>
      </c>
      <c r="K53" s="84">
        <v>1300</v>
      </c>
      <c r="L53" s="84">
        <v>1300</v>
      </c>
      <c r="M53" s="20"/>
      <c r="N53" s="20"/>
      <c r="O53" s="20"/>
      <c r="P53" s="20"/>
      <c r="Q53" s="20"/>
      <c r="R53" s="20"/>
      <c r="S53" s="20"/>
      <c r="T53" s="20"/>
      <c r="U53" s="20"/>
      <c r="V53" s="20"/>
      <c r="W53" s="20"/>
      <c r="X53" s="20"/>
      <c r="Y53" s="20"/>
      <c r="Z53" s="20"/>
    </row>
    <row r="54" spans="3:26" ht="18" customHeight="1" x14ac:dyDescent="0.2">
      <c r="C54" s="83" t="s">
        <v>80</v>
      </c>
      <c r="D54" s="62"/>
      <c r="E54" s="60" t="s">
        <v>8</v>
      </c>
      <c r="F54" s="60" t="s">
        <v>8</v>
      </c>
      <c r="G54" s="81"/>
      <c r="H54" s="81"/>
      <c r="I54" s="81"/>
      <c r="J54" s="81"/>
      <c r="K54" s="85">
        <v>1300</v>
      </c>
      <c r="L54" s="85">
        <v>1300</v>
      </c>
      <c r="M54" s="85">
        <v>1300</v>
      </c>
      <c r="N54" s="85">
        <v>1300</v>
      </c>
      <c r="O54" s="85">
        <v>1300</v>
      </c>
      <c r="P54" s="85">
        <v>1300</v>
      </c>
      <c r="Q54" s="85">
        <v>1300</v>
      </c>
      <c r="R54" s="85">
        <v>1300</v>
      </c>
      <c r="S54" s="85">
        <v>1300</v>
      </c>
      <c r="T54" s="85">
        <v>1300</v>
      </c>
      <c r="U54" s="85">
        <v>1300</v>
      </c>
      <c r="V54" s="85">
        <v>1300</v>
      </c>
      <c r="W54" s="85">
        <v>1300</v>
      </c>
      <c r="X54" s="85">
        <v>1300</v>
      </c>
      <c r="Y54" s="85">
        <v>1300</v>
      </c>
      <c r="Z54" s="85">
        <v>1300</v>
      </c>
    </row>
    <row r="56" spans="3:26" x14ac:dyDescent="0.2">
      <c r="C56" s="86" t="s">
        <v>9</v>
      </c>
      <c r="D56" s="86" t="s">
        <v>81</v>
      </c>
    </row>
    <row r="57" spans="3:26" x14ac:dyDescent="0.2">
      <c r="C57" s="86"/>
      <c r="D57" s="86" t="s">
        <v>82</v>
      </c>
    </row>
    <row r="58" spans="3:26" x14ac:dyDescent="0.2">
      <c r="C58" s="86"/>
      <c r="D58" s="86" t="s">
        <v>83</v>
      </c>
    </row>
    <row r="60" spans="3:26" ht="15" x14ac:dyDescent="0.25">
      <c r="C60" s="25" t="s">
        <v>89</v>
      </c>
    </row>
    <row r="61" spans="3:26" ht="18" customHeight="1" x14ac:dyDescent="0.2">
      <c r="C61" s="12"/>
      <c r="D61" s="13"/>
      <c r="E61" s="13" t="s">
        <v>1</v>
      </c>
      <c r="F61" s="13" t="s">
        <v>2</v>
      </c>
      <c r="G61" s="11">
        <f>G$1</f>
        <v>2011</v>
      </c>
      <c r="H61" s="11">
        <f t="shared" ref="H61:Z61" si="12">H$1</f>
        <v>2012</v>
      </c>
      <c r="I61" s="11">
        <f t="shared" si="12"/>
        <v>2013</v>
      </c>
      <c r="J61" s="11">
        <f t="shared" si="12"/>
        <v>2014</v>
      </c>
      <c r="K61" s="11">
        <f t="shared" si="12"/>
        <v>2015</v>
      </c>
      <c r="L61" s="11">
        <f t="shared" si="12"/>
        <v>2016</v>
      </c>
      <c r="M61" s="11">
        <f t="shared" si="12"/>
        <v>2017</v>
      </c>
      <c r="N61" s="11">
        <f t="shared" si="12"/>
        <v>2018</v>
      </c>
      <c r="O61" s="11">
        <f t="shared" si="12"/>
        <v>2019</v>
      </c>
      <c r="P61" s="11">
        <f t="shared" si="12"/>
        <v>2020</v>
      </c>
      <c r="Q61" s="11">
        <f t="shared" si="12"/>
        <v>2021</v>
      </c>
      <c r="R61" s="11">
        <f t="shared" si="12"/>
        <v>2022</v>
      </c>
      <c r="S61" s="11">
        <f t="shared" si="12"/>
        <v>2023</v>
      </c>
      <c r="T61" s="11">
        <f t="shared" si="12"/>
        <v>2024</v>
      </c>
      <c r="U61" s="11">
        <f t="shared" si="12"/>
        <v>2025</v>
      </c>
      <c r="V61" s="11">
        <f t="shared" si="12"/>
        <v>2026</v>
      </c>
      <c r="W61" s="11">
        <f t="shared" si="12"/>
        <v>2027</v>
      </c>
      <c r="X61" s="11">
        <f t="shared" si="12"/>
        <v>2028</v>
      </c>
      <c r="Y61" s="11">
        <f t="shared" si="12"/>
        <v>2029</v>
      </c>
      <c r="Z61" s="11">
        <f t="shared" si="12"/>
        <v>2030</v>
      </c>
    </row>
    <row r="62" spans="3:26" ht="18" customHeight="1" x14ac:dyDescent="0.2">
      <c r="C62" s="15" t="s">
        <v>85</v>
      </c>
      <c r="D62" s="8"/>
      <c r="E62" s="8"/>
      <c r="F62" s="8"/>
      <c r="G62" s="49"/>
      <c r="H62" s="49"/>
      <c r="I62" s="49"/>
      <c r="J62" s="49"/>
      <c r="K62" s="49"/>
      <c r="L62" s="49"/>
      <c r="M62" s="49"/>
      <c r="N62" s="49"/>
      <c r="O62" s="49"/>
      <c r="P62" s="49"/>
      <c r="Q62" s="49"/>
      <c r="R62" s="49"/>
      <c r="S62" s="49"/>
      <c r="T62" s="49"/>
      <c r="U62" s="49"/>
      <c r="V62" s="49"/>
      <c r="W62" s="49"/>
      <c r="X62" s="49"/>
      <c r="Y62" s="49"/>
      <c r="Z62" s="49"/>
    </row>
    <row r="63" spans="3:26" ht="18" customHeight="1" x14ac:dyDescent="0.2">
      <c r="C63" s="82" t="s">
        <v>108</v>
      </c>
      <c r="D63" s="8" t="s">
        <v>109</v>
      </c>
      <c r="E63" s="8" t="s">
        <v>87</v>
      </c>
      <c r="F63" s="8"/>
      <c r="G63" s="20"/>
      <c r="H63" s="20"/>
      <c r="I63" s="20"/>
      <c r="J63" s="20"/>
      <c r="K63" s="23">
        <f t="shared" ref="K63:Z63" si="13">K38*K$54/10^3</f>
        <v>0</v>
      </c>
      <c r="L63" s="23">
        <f t="shared" si="13"/>
        <v>2166.6666666666661</v>
      </c>
      <c r="M63" s="23">
        <f t="shared" si="13"/>
        <v>2166.6666666666683</v>
      </c>
      <c r="N63" s="23">
        <f t="shared" si="13"/>
        <v>2166.6666666666661</v>
      </c>
      <c r="O63" s="23">
        <f t="shared" si="13"/>
        <v>1768</v>
      </c>
      <c r="P63" s="23">
        <f t="shared" si="13"/>
        <v>1768</v>
      </c>
      <c r="Q63" s="23">
        <f t="shared" si="13"/>
        <v>1768</v>
      </c>
      <c r="R63" s="23">
        <f t="shared" si="13"/>
        <v>1768</v>
      </c>
      <c r="S63" s="23">
        <f t="shared" si="13"/>
        <v>1768</v>
      </c>
      <c r="T63" s="23">
        <f t="shared" si="13"/>
        <v>1768</v>
      </c>
      <c r="U63" s="23">
        <f t="shared" si="13"/>
        <v>1768</v>
      </c>
      <c r="V63" s="23">
        <f t="shared" si="13"/>
        <v>1768</v>
      </c>
      <c r="W63" s="23">
        <f t="shared" si="13"/>
        <v>1768</v>
      </c>
      <c r="X63" s="23">
        <f t="shared" si="13"/>
        <v>1768</v>
      </c>
      <c r="Y63" s="23">
        <f t="shared" si="13"/>
        <v>1768</v>
      </c>
      <c r="Z63" s="23">
        <f t="shared" si="13"/>
        <v>1768</v>
      </c>
    </row>
    <row r="64" spans="3:26" ht="18" customHeight="1" x14ac:dyDescent="0.2">
      <c r="C64" s="83" t="s">
        <v>110</v>
      </c>
      <c r="D64" s="62" t="s">
        <v>109</v>
      </c>
      <c r="E64" s="60" t="s">
        <v>8</v>
      </c>
      <c r="F64" s="60"/>
      <c r="G64" s="81"/>
      <c r="H64" s="81"/>
      <c r="I64" s="81"/>
      <c r="J64" s="81"/>
      <c r="K64" s="44">
        <f t="shared" ref="K64:Z64" si="14">K39*K$54/10^3</f>
        <v>0</v>
      </c>
      <c r="L64" s="44">
        <f t="shared" si="14"/>
        <v>2166.6666666666661</v>
      </c>
      <c r="M64" s="44">
        <f t="shared" si="14"/>
        <v>2166.6666666666683</v>
      </c>
      <c r="N64" s="44">
        <f t="shared" si="14"/>
        <v>2166.6666666666661</v>
      </c>
      <c r="O64" s="44">
        <f t="shared" si="14"/>
        <v>2860</v>
      </c>
      <c r="P64" s="44">
        <f t="shared" si="14"/>
        <v>2860</v>
      </c>
      <c r="Q64" s="44">
        <f t="shared" si="14"/>
        <v>2860</v>
      </c>
      <c r="R64" s="44">
        <f t="shared" si="14"/>
        <v>2860</v>
      </c>
      <c r="S64" s="44">
        <f t="shared" si="14"/>
        <v>2860</v>
      </c>
      <c r="T64" s="44">
        <f t="shared" si="14"/>
        <v>2860</v>
      </c>
      <c r="U64" s="44">
        <f t="shared" si="14"/>
        <v>2860</v>
      </c>
      <c r="V64" s="44">
        <f t="shared" si="14"/>
        <v>2860</v>
      </c>
      <c r="W64" s="44">
        <f t="shared" si="14"/>
        <v>2860</v>
      </c>
      <c r="X64" s="44">
        <f t="shared" si="14"/>
        <v>2860</v>
      </c>
      <c r="Y64" s="44">
        <f t="shared" si="14"/>
        <v>2860</v>
      </c>
      <c r="Z64" s="44">
        <f t="shared" si="14"/>
        <v>2860</v>
      </c>
    </row>
    <row r="65" spans="3:26" ht="18" customHeight="1" x14ac:dyDescent="0.2">
      <c r="C65" s="15" t="s">
        <v>88</v>
      </c>
      <c r="D65" s="8"/>
      <c r="E65" s="8"/>
      <c r="F65" s="8"/>
      <c r="G65" s="49"/>
      <c r="H65" s="49"/>
      <c r="I65" s="49"/>
      <c r="J65" s="49"/>
      <c r="K65" s="49"/>
      <c r="L65" s="49"/>
      <c r="M65" s="49"/>
      <c r="N65" s="49"/>
      <c r="O65" s="49"/>
      <c r="P65" s="49"/>
      <c r="Q65" s="49"/>
      <c r="R65" s="49"/>
      <c r="S65" s="49"/>
      <c r="T65" s="49"/>
      <c r="U65" s="49"/>
      <c r="V65" s="49"/>
      <c r="W65" s="49"/>
      <c r="X65" s="49"/>
      <c r="Y65" s="49"/>
      <c r="Z65" s="49"/>
    </row>
    <row r="66" spans="3:26" ht="18" customHeight="1" x14ac:dyDescent="0.2">
      <c r="C66" s="82" t="s">
        <v>108</v>
      </c>
      <c r="D66" s="8" t="s">
        <v>109</v>
      </c>
      <c r="E66" s="8" t="s">
        <v>87</v>
      </c>
      <c r="F66" s="8"/>
      <c r="G66" s="20"/>
      <c r="H66" s="20"/>
      <c r="I66" s="20"/>
      <c r="J66" s="20"/>
      <c r="K66" s="23"/>
      <c r="L66" s="23">
        <f>SUM($L63:L63)</f>
        <v>2166.6666666666661</v>
      </c>
      <c r="M66" s="23">
        <f>SUM($L63:M63)</f>
        <v>4333.3333333333339</v>
      </c>
      <c r="N66" s="23">
        <f>SUM($L63:N63)</f>
        <v>6500</v>
      </c>
      <c r="O66" s="23">
        <f>SUM($L63:O63)</f>
        <v>8268</v>
      </c>
      <c r="P66" s="93">
        <f>SUM($L63:P63)</f>
        <v>10036</v>
      </c>
      <c r="Q66" s="23">
        <f>SUM($L63:Q63)</f>
        <v>11804</v>
      </c>
      <c r="R66" s="23">
        <f>SUM($L63:R63)</f>
        <v>13572</v>
      </c>
      <c r="S66" s="23">
        <f>SUM($L63:S63)</f>
        <v>15340</v>
      </c>
      <c r="T66" s="23">
        <f>SUM($L63:T63)</f>
        <v>17108</v>
      </c>
      <c r="U66" s="93">
        <f>SUM($L63:U63)</f>
        <v>18876</v>
      </c>
      <c r="V66" s="23">
        <f>SUM($L63:V63)</f>
        <v>20644</v>
      </c>
      <c r="W66" s="23">
        <f>SUM($L63:W63)</f>
        <v>22412</v>
      </c>
      <c r="X66" s="23">
        <f>SUM($L63:X63)</f>
        <v>24180</v>
      </c>
      <c r="Y66" s="23">
        <f>SUM($L63:Y63)</f>
        <v>25948</v>
      </c>
      <c r="Z66" s="93">
        <f>SUM($L63:Z63)</f>
        <v>27716</v>
      </c>
    </row>
    <row r="67" spans="3:26" ht="18.75" customHeight="1" x14ac:dyDescent="0.2">
      <c r="C67" s="83" t="s">
        <v>110</v>
      </c>
      <c r="D67" s="62" t="s">
        <v>109</v>
      </c>
      <c r="E67" s="60" t="s">
        <v>8</v>
      </c>
      <c r="F67" s="60"/>
      <c r="G67" s="81"/>
      <c r="H67" s="81"/>
      <c r="I67" s="81"/>
      <c r="J67" s="81"/>
      <c r="K67" s="44"/>
      <c r="L67" s="44">
        <f>SUM($L64:L64)</f>
        <v>2166.6666666666661</v>
      </c>
      <c r="M67" s="44">
        <f>SUM($L64:M64)</f>
        <v>4333.3333333333339</v>
      </c>
      <c r="N67" s="44">
        <f>SUM($L64:N64)</f>
        <v>6500</v>
      </c>
      <c r="O67" s="44">
        <f>SUM($L64:O64)</f>
        <v>9360</v>
      </c>
      <c r="P67" s="94">
        <f>SUM($L64:P64)</f>
        <v>12220</v>
      </c>
      <c r="Q67" s="44">
        <f>SUM($L64:Q64)</f>
        <v>15080</v>
      </c>
      <c r="R67" s="44">
        <f>SUM($L64:R64)</f>
        <v>17940</v>
      </c>
      <c r="S67" s="44">
        <f>SUM($L64:S64)</f>
        <v>20800</v>
      </c>
      <c r="T67" s="44">
        <f>SUM($L64:T64)</f>
        <v>23660</v>
      </c>
      <c r="U67" s="94">
        <f>SUM($L64:U64)</f>
        <v>26520</v>
      </c>
      <c r="V67" s="44">
        <f>SUM($L64:V64)</f>
        <v>29380</v>
      </c>
      <c r="W67" s="44">
        <f>SUM($L64:W64)</f>
        <v>32240</v>
      </c>
      <c r="X67" s="44">
        <f>SUM($L64:X64)</f>
        <v>35100</v>
      </c>
      <c r="Y67" s="44">
        <f>SUM($L64:Y64)</f>
        <v>37960</v>
      </c>
      <c r="Z67" s="94">
        <f>SUM($L64:Z64)</f>
        <v>40820</v>
      </c>
    </row>
    <row r="68" spans="3:26" ht="18.75" customHeight="1" x14ac:dyDescent="0.2">
      <c r="C68" s="115" t="s">
        <v>131</v>
      </c>
      <c r="D68" s="59"/>
      <c r="E68" s="107"/>
      <c r="F68" s="107"/>
      <c r="G68" s="111"/>
      <c r="H68" s="111"/>
      <c r="I68" s="111"/>
      <c r="J68" s="111"/>
      <c r="K68" s="112"/>
      <c r="L68" s="112"/>
      <c r="M68" s="112"/>
      <c r="N68" s="112"/>
      <c r="O68" s="112"/>
      <c r="P68" s="113"/>
      <c r="Q68" s="112"/>
      <c r="R68" s="112"/>
      <c r="S68" s="112"/>
      <c r="T68" s="112"/>
      <c r="U68" s="113"/>
      <c r="V68" s="112"/>
      <c r="W68" s="112"/>
      <c r="X68" s="112"/>
      <c r="Y68" s="112"/>
      <c r="Z68" s="112"/>
    </row>
    <row r="69" spans="3:26" ht="18.75" customHeight="1" x14ac:dyDescent="0.2">
      <c r="C69" s="114" t="s">
        <v>130</v>
      </c>
      <c r="D69" s="8"/>
      <c r="E69" s="18"/>
      <c r="F69" s="18"/>
      <c r="G69" s="20"/>
      <c r="H69" s="20"/>
      <c r="I69" s="20"/>
      <c r="J69" s="20"/>
      <c r="K69" s="23"/>
      <c r="L69" s="23">
        <f t="shared" ref="L69:M69" si="15">MIN(L62:L64)</f>
        <v>2166.6666666666661</v>
      </c>
      <c r="M69" s="23">
        <f t="shared" si="15"/>
        <v>2166.6666666666683</v>
      </c>
      <c r="N69" s="23">
        <f>MIN(N62:N64)</f>
        <v>2166.6666666666661</v>
      </c>
      <c r="O69" s="23">
        <f>MIN(O62:O64)</f>
        <v>1768</v>
      </c>
      <c r="P69" s="93">
        <f t="shared" ref="P69:Z69" si="16">MIN(P62:P64)</f>
        <v>1768</v>
      </c>
      <c r="Q69" s="23">
        <f t="shared" si="16"/>
        <v>1768</v>
      </c>
      <c r="R69" s="23">
        <f t="shared" si="16"/>
        <v>1768</v>
      </c>
      <c r="S69" s="23">
        <f t="shared" si="16"/>
        <v>1768</v>
      </c>
      <c r="T69" s="23">
        <f t="shared" si="16"/>
        <v>1768</v>
      </c>
      <c r="U69" s="93">
        <f t="shared" si="16"/>
        <v>1768</v>
      </c>
      <c r="V69" s="23">
        <f t="shared" si="16"/>
        <v>1768</v>
      </c>
      <c r="W69" s="23">
        <f t="shared" si="16"/>
        <v>1768</v>
      </c>
      <c r="X69" s="23">
        <f t="shared" si="16"/>
        <v>1768</v>
      </c>
      <c r="Y69" s="23">
        <f t="shared" si="16"/>
        <v>1768</v>
      </c>
      <c r="Z69" s="23">
        <f t="shared" si="16"/>
        <v>1768</v>
      </c>
    </row>
    <row r="70" spans="3:26" ht="18.75" customHeight="1" x14ac:dyDescent="0.2">
      <c r="C70" s="114" t="s">
        <v>123</v>
      </c>
      <c r="D70" s="8"/>
      <c r="E70" s="18"/>
      <c r="F70" s="18"/>
      <c r="G70" s="20"/>
      <c r="H70" s="20"/>
      <c r="I70" s="20"/>
      <c r="J70" s="20"/>
      <c r="K70" s="23"/>
      <c r="L70" s="23">
        <f t="shared" ref="L70:M70" si="17">MIN(L62:L64)</f>
        <v>2166.6666666666661</v>
      </c>
      <c r="M70" s="23">
        <f t="shared" si="17"/>
        <v>2166.6666666666683</v>
      </c>
      <c r="N70" s="23">
        <f>MIN(N62:N64)</f>
        <v>2166.6666666666661</v>
      </c>
      <c r="O70" s="23">
        <f>MIN(O62:O64)</f>
        <v>1768</v>
      </c>
      <c r="P70" s="93">
        <f t="shared" ref="P70:Z70" si="18">MIN(P62:P64)</f>
        <v>1768</v>
      </c>
      <c r="Q70" s="23">
        <f t="shared" si="18"/>
        <v>1768</v>
      </c>
      <c r="R70" s="23">
        <f t="shared" si="18"/>
        <v>1768</v>
      </c>
      <c r="S70" s="23">
        <f t="shared" si="18"/>
        <v>1768</v>
      </c>
      <c r="T70" s="23">
        <f t="shared" si="18"/>
        <v>1768</v>
      </c>
      <c r="U70" s="93">
        <f t="shared" si="18"/>
        <v>1768</v>
      </c>
      <c r="V70" s="23">
        <f t="shared" si="18"/>
        <v>1768</v>
      </c>
      <c r="W70" s="23">
        <f t="shared" si="18"/>
        <v>1768</v>
      </c>
      <c r="X70" s="23">
        <f t="shared" si="18"/>
        <v>1768</v>
      </c>
      <c r="Y70" s="23">
        <f t="shared" si="18"/>
        <v>1768</v>
      </c>
      <c r="Z70" s="23">
        <f t="shared" si="18"/>
        <v>1768</v>
      </c>
    </row>
    <row r="71" spans="3:26" ht="18.75" customHeight="1" x14ac:dyDescent="0.2">
      <c r="C71" s="114" t="s">
        <v>124</v>
      </c>
      <c r="D71" s="8"/>
      <c r="E71" s="18"/>
      <c r="F71" s="18"/>
      <c r="G71" s="20"/>
      <c r="H71" s="20"/>
      <c r="I71" s="20"/>
      <c r="J71" s="20"/>
      <c r="K71" s="23"/>
      <c r="L71" s="23">
        <f t="shared" ref="L71:M71" si="19">L64-L63</f>
        <v>0</v>
      </c>
      <c r="M71" s="23">
        <f t="shared" si="19"/>
        <v>0</v>
      </c>
      <c r="N71" s="23">
        <f>N64-N63</f>
        <v>0</v>
      </c>
      <c r="O71" s="23">
        <f>O64-O63</f>
        <v>1092</v>
      </c>
      <c r="P71" s="93">
        <f t="shared" ref="P71:Z71" si="20">P64-P63</f>
        <v>1092</v>
      </c>
      <c r="Q71" s="23">
        <f t="shared" si="20"/>
        <v>1092</v>
      </c>
      <c r="R71" s="23">
        <f t="shared" si="20"/>
        <v>1092</v>
      </c>
      <c r="S71" s="23">
        <f t="shared" si="20"/>
        <v>1092</v>
      </c>
      <c r="T71" s="23">
        <f t="shared" si="20"/>
        <v>1092</v>
      </c>
      <c r="U71" s="93">
        <f t="shared" si="20"/>
        <v>1092</v>
      </c>
      <c r="V71" s="23">
        <f t="shared" si="20"/>
        <v>1092</v>
      </c>
      <c r="W71" s="23">
        <f t="shared" si="20"/>
        <v>1092</v>
      </c>
      <c r="X71" s="23">
        <f t="shared" si="20"/>
        <v>1092</v>
      </c>
      <c r="Y71" s="23">
        <f t="shared" si="20"/>
        <v>1092</v>
      </c>
      <c r="Z71" s="23">
        <f t="shared" si="20"/>
        <v>1092</v>
      </c>
    </row>
    <row r="72" spans="3:26" ht="18.75" customHeight="1" x14ac:dyDescent="0.2">
      <c r="C72" s="114" t="s">
        <v>125</v>
      </c>
      <c r="D72" s="8"/>
      <c r="E72" s="18"/>
      <c r="F72" s="18"/>
      <c r="G72" s="20"/>
      <c r="H72" s="20"/>
      <c r="I72" s="20"/>
      <c r="J72" s="20"/>
      <c r="K72" s="23"/>
      <c r="L72" s="23">
        <v>0</v>
      </c>
      <c r="M72" s="241" t="s">
        <v>640</v>
      </c>
      <c r="N72" s="23">
        <v>0</v>
      </c>
      <c r="O72" s="23">
        <v>0</v>
      </c>
      <c r="P72" s="93">
        <v>0</v>
      </c>
      <c r="Q72" s="23">
        <v>0</v>
      </c>
      <c r="R72" s="23">
        <v>0</v>
      </c>
      <c r="S72" s="23">
        <v>0</v>
      </c>
      <c r="T72" s="23">
        <v>0</v>
      </c>
      <c r="U72" s="93">
        <v>0</v>
      </c>
      <c r="V72" s="23">
        <v>0</v>
      </c>
      <c r="W72" s="23">
        <v>0</v>
      </c>
      <c r="X72" s="23">
        <v>0</v>
      </c>
      <c r="Y72" s="23">
        <v>0</v>
      </c>
      <c r="Z72" s="23">
        <v>0</v>
      </c>
    </row>
    <row r="73" spans="3:26" ht="18.75" customHeight="1" x14ac:dyDescent="0.2">
      <c r="C73" s="116" t="s">
        <v>126</v>
      </c>
      <c r="D73" s="62"/>
      <c r="E73" s="60"/>
      <c r="F73" s="60"/>
      <c r="G73" s="81"/>
      <c r="H73" s="81"/>
      <c r="I73" s="81"/>
      <c r="J73" s="81"/>
      <c r="K73" s="44"/>
      <c r="L73" s="44">
        <f t="shared" ref="L73:M73" si="21">MAX(L62:L64)</f>
        <v>2166.6666666666661</v>
      </c>
      <c r="M73" s="44">
        <f t="shared" si="21"/>
        <v>2166.6666666666683</v>
      </c>
      <c r="N73" s="44">
        <f>MAX(N62:N64)</f>
        <v>2166.6666666666661</v>
      </c>
      <c r="O73" s="44">
        <f t="shared" ref="O73:Z73" si="22">MAX(O62:O64)</f>
        <v>2860</v>
      </c>
      <c r="P73" s="94">
        <f t="shared" si="22"/>
        <v>2860</v>
      </c>
      <c r="Q73" s="44">
        <f t="shared" si="22"/>
        <v>2860</v>
      </c>
      <c r="R73" s="44">
        <f t="shared" si="22"/>
        <v>2860</v>
      </c>
      <c r="S73" s="44">
        <f t="shared" si="22"/>
        <v>2860</v>
      </c>
      <c r="T73" s="44">
        <f t="shared" si="22"/>
        <v>2860</v>
      </c>
      <c r="U73" s="94">
        <f t="shared" si="22"/>
        <v>2860</v>
      </c>
      <c r="V73" s="44">
        <f t="shared" si="22"/>
        <v>2860</v>
      </c>
      <c r="W73" s="44">
        <f t="shared" si="22"/>
        <v>2860</v>
      </c>
      <c r="X73" s="44">
        <f t="shared" si="22"/>
        <v>2860</v>
      </c>
      <c r="Y73" s="44">
        <f t="shared" si="22"/>
        <v>2860</v>
      </c>
      <c r="Z73" s="44">
        <f t="shared" si="22"/>
        <v>2860</v>
      </c>
    </row>
    <row r="74" spans="3:26" ht="14.25" customHeight="1" x14ac:dyDescent="0.2">
      <c r="C74" s="117"/>
      <c r="D74" s="8"/>
      <c r="E74" s="18"/>
      <c r="F74" s="18"/>
      <c r="G74" s="91"/>
      <c r="H74" s="91"/>
      <c r="I74" s="91"/>
      <c r="J74" s="91"/>
      <c r="K74" s="74"/>
      <c r="L74" s="74"/>
      <c r="M74" s="74"/>
      <c r="N74" s="74"/>
      <c r="O74" s="74"/>
      <c r="P74" s="104"/>
      <c r="Q74" s="74"/>
      <c r="R74" s="74"/>
      <c r="S74" s="74"/>
      <c r="T74" s="74"/>
      <c r="U74" s="104"/>
      <c r="V74" s="74"/>
      <c r="W74" s="74"/>
      <c r="X74" s="74"/>
      <c r="Y74" s="74"/>
      <c r="Z74" s="74"/>
    </row>
    <row r="75" spans="3:26" ht="14.25" customHeight="1" x14ac:dyDescent="0.2">
      <c r="C75" s="117"/>
      <c r="D75" s="8"/>
      <c r="E75" s="18"/>
      <c r="F75" s="18"/>
      <c r="G75" s="91"/>
      <c r="H75" s="91"/>
      <c r="I75" s="91"/>
      <c r="J75" s="91"/>
      <c r="K75" s="74"/>
      <c r="L75" s="74"/>
      <c r="M75" s="74"/>
      <c r="N75" s="74"/>
      <c r="O75" s="74"/>
      <c r="P75" s="104"/>
      <c r="Q75" s="74"/>
      <c r="R75" s="74"/>
      <c r="S75" s="74"/>
      <c r="T75" s="74"/>
      <c r="U75" s="104"/>
      <c r="V75" s="74"/>
      <c r="W75" s="74"/>
      <c r="X75" s="74"/>
      <c r="Y75" s="74"/>
      <c r="Z75" s="74"/>
    </row>
    <row r="76" spans="3:26" ht="14.25" customHeight="1" x14ac:dyDescent="0.2">
      <c r="C76" s="117"/>
      <c r="D76" s="8"/>
      <c r="E76" s="18"/>
      <c r="F76" s="18"/>
      <c r="G76" s="91"/>
      <c r="H76" s="91"/>
      <c r="I76" s="91"/>
      <c r="J76" s="91"/>
      <c r="K76" s="74"/>
      <c r="L76" s="74"/>
      <c r="M76" s="74"/>
      <c r="N76" s="74"/>
      <c r="O76" s="74"/>
      <c r="P76" s="104"/>
      <c r="Q76" s="74"/>
      <c r="R76" s="74"/>
      <c r="S76" s="74"/>
      <c r="T76" s="74"/>
      <c r="U76" s="104"/>
      <c r="V76" s="74"/>
      <c r="W76" s="74"/>
      <c r="X76" s="74"/>
      <c r="Y76" s="74"/>
      <c r="Z76" s="74"/>
    </row>
    <row r="77" spans="3:26" ht="14.25" customHeight="1" x14ac:dyDescent="0.2">
      <c r="C77" s="117"/>
      <c r="D77" s="8"/>
      <c r="E77" s="18"/>
      <c r="F77" s="18"/>
      <c r="G77" s="91"/>
      <c r="H77" s="91"/>
      <c r="I77" s="91"/>
      <c r="J77" s="91"/>
      <c r="K77" s="74"/>
      <c r="L77" s="74"/>
      <c r="M77" s="74"/>
      <c r="N77" s="74"/>
      <c r="O77" s="74"/>
      <c r="P77" s="104"/>
      <c r="Q77" s="74"/>
      <c r="R77" s="74"/>
      <c r="S77" s="74"/>
      <c r="T77" s="74"/>
      <c r="U77" s="104"/>
      <c r="V77" s="74"/>
      <c r="W77" s="74"/>
      <c r="X77" s="74"/>
      <c r="Y77" s="74"/>
      <c r="Z77" s="74"/>
    </row>
    <row r="78" spans="3:26" ht="14.25" customHeight="1" x14ac:dyDescent="0.2">
      <c r="C78" s="117"/>
      <c r="D78" s="8"/>
      <c r="E78" s="18"/>
      <c r="F78" s="18"/>
      <c r="G78" s="91"/>
      <c r="H78" s="91"/>
      <c r="I78" s="91"/>
      <c r="J78" s="91"/>
      <c r="K78" s="74"/>
      <c r="L78" s="74"/>
      <c r="M78" s="74"/>
      <c r="N78" s="74"/>
      <c r="O78" s="74"/>
      <c r="P78" s="104"/>
      <c r="Q78" s="74"/>
      <c r="R78" s="74"/>
      <c r="S78" s="74"/>
      <c r="T78" s="74"/>
      <c r="U78" s="104"/>
      <c r="V78" s="74"/>
      <c r="W78" s="74"/>
      <c r="X78" s="74"/>
      <c r="Y78" s="74"/>
      <c r="Z78" s="74"/>
    </row>
    <row r="79" spans="3:26" ht="14.25" customHeight="1" x14ac:dyDescent="0.2">
      <c r="C79" s="117"/>
      <c r="D79" s="8"/>
      <c r="E79" s="18"/>
      <c r="F79" s="18"/>
      <c r="G79" s="91"/>
      <c r="H79" s="91"/>
      <c r="I79" s="91"/>
      <c r="J79" s="91"/>
      <c r="K79" s="74"/>
      <c r="L79" s="74"/>
      <c r="M79" s="74"/>
      <c r="N79" s="74"/>
      <c r="O79" s="74"/>
      <c r="P79" s="104"/>
      <c r="Q79" s="74"/>
      <c r="R79" s="74"/>
      <c r="S79" s="74"/>
      <c r="T79" s="74"/>
      <c r="U79" s="104"/>
      <c r="V79" s="74"/>
      <c r="W79" s="74"/>
      <c r="X79" s="74"/>
      <c r="Y79" s="74"/>
      <c r="Z79" s="74"/>
    </row>
    <row r="80" spans="3:26" ht="14.25" customHeight="1" x14ac:dyDescent="0.2">
      <c r="C80" s="117"/>
      <c r="D80" s="8"/>
      <c r="E80" s="18"/>
      <c r="F80" s="18"/>
      <c r="G80" s="91"/>
      <c r="H80" s="91"/>
      <c r="I80" s="91"/>
      <c r="J80" s="91"/>
      <c r="K80" s="74"/>
      <c r="L80" s="74"/>
      <c r="M80" s="74"/>
      <c r="N80" s="74"/>
      <c r="O80" s="74"/>
      <c r="P80" s="104"/>
      <c r="Q80" s="74"/>
      <c r="R80" s="74"/>
      <c r="S80" s="74"/>
      <c r="T80" s="74"/>
      <c r="U80" s="104"/>
      <c r="V80" s="74"/>
      <c r="W80" s="74"/>
      <c r="X80" s="74"/>
      <c r="Y80" s="74"/>
      <c r="Z80" s="74"/>
    </row>
    <row r="81" spans="3:26" ht="14.25" customHeight="1" x14ac:dyDescent="0.2">
      <c r="C81" s="117"/>
      <c r="D81" s="8"/>
      <c r="E81" s="18"/>
      <c r="F81" s="18"/>
      <c r="G81" s="91"/>
      <c r="H81" s="91"/>
      <c r="I81" s="91"/>
      <c r="J81" s="91"/>
      <c r="K81" s="74"/>
      <c r="L81" s="74"/>
      <c r="M81" s="74"/>
      <c r="N81" s="74"/>
      <c r="O81" s="74"/>
      <c r="P81" s="104"/>
      <c r="Q81" s="74"/>
      <c r="R81" s="74"/>
      <c r="S81" s="74"/>
      <c r="T81" s="74"/>
      <c r="U81" s="104"/>
      <c r="V81" s="74"/>
      <c r="W81" s="74"/>
      <c r="X81" s="74"/>
      <c r="Y81" s="74"/>
      <c r="Z81" s="74"/>
    </row>
    <row r="82" spans="3:26" ht="14.25" customHeight="1" x14ac:dyDescent="0.2">
      <c r="C82" s="117"/>
      <c r="D82" s="8"/>
      <c r="E82" s="18"/>
      <c r="F82" s="18"/>
      <c r="G82" s="91"/>
      <c r="H82" s="91"/>
      <c r="I82" s="91"/>
      <c r="J82" s="91"/>
      <c r="K82" s="74"/>
      <c r="L82" s="74"/>
      <c r="M82" s="74"/>
      <c r="N82" s="74"/>
      <c r="O82" s="74"/>
      <c r="P82" s="104"/>
      <c r="Q82" s="74"/>
      <c r="R82" s="74"/>
      <c r="S82" s="74"/>
      <c r="T82" s="74"/>
      <c r="U82" s="104"/>
      <c r="V82" s="74"/>
      <c r="W82" s="74"/>
      <c r="X82" s="74"/>
      <c r="Y82" s="74"/>
      <c r="Z82" s="74"/>
    </row>
    <row r="83" spans="3:26" ht="14.25" customHeight="1" x14ac:dyDescent="0.2">
      <c r="C83" s="117"/>
      <c r="D83" s="8"/>
      <c r="E83" s="18"/>
      <c r="F83" s="18"/>
      <c r="G83" s="91"/>
      <c r="H83" s="91"/>
      <c r="I83" s="91"/>
      <c r="J83" s="91"/>
      <c r="K83" s="74"/>
      <c r="L83" s="74"/>
      <c r="M83" s="74"/>
      <c r="N83" s="74"/>
      <c r="O83" s="74"/>
      <c r="P83" s="104"/>
      <c r="Q83" s="74"/>
      <c r="R83" s="74"/>
      <c r="S83" s="74"/>
      <c r="T83" s="74"/>
      <c r="U83" s="104"/>
      <c r="V83" s="74"/>
      <c r="W83" s="74"/>
      <c r="X83" s="74"/>
      <c r="Y83" s="74"/>
      <c r="Z83" s="74"/>
    </row>
    <row r="84" spans="3:26" ht="14.25" customHeight="1" x14ac:dyDescent="0.2">
      <c r="C84" s="117"/>
      <c r="D84" s="8"/>
      <c r="E84" s="18"/>
      <c r="F84" s="18"/>
      <c r="G84" s="91"/>
      <c r="H84" s="91"/>
      <c r="I84" s="91"/>
      <c r="J84" s="91"/>
      <c r="K84" s="74"/>
      <c r="L84" s="74"/>
      <c r="M84" s="74"/>
      <c r="N84" s="74"/>
      <c r="O84" s="74"/>
      <c r="P84" s="104"/>
      <c r="Q84" s="74"/>
      <c r="R84" s="74"/>
      <c r="S84" s="74"/>
      <c r="T84" s="74"/>
      <c r="U84" s="104"/>
      <c r="V84" s="74"/>
      <c r="W84" s="74"/>
      <c r="X84" s="74"/>
      <c r="Y84" s="74"/>
      <c r="Z84" s="74"/>
    </row>
    <row r="85" spans="3:26" ht="14.25" customHeight="1" x14ac:dyDescent="0.2">
      <c r="C85" s="117"/>
      <c r="D85" s="8"/>
      <c r="E85" s="18"/>
      <c r="F85" s="18"/>
      <c r="G85" s="91"/>
      <c r="H85" s="91"/>
      <c r="I85" s="91"/>
      <c r="J85" s="91"/>
      <c r="K85" s="74"/>
      <c r="L85" s="74"/>
      <c r="M85" s="74"/>
      <c r="N85" s="74"/>
      <c r="O85" s="74"/>
      <c r="P85" s="104"/>
      <c r="Q85" s="74"/>
      <c r="R85" s="74"/>
      <c r="S85" s="74"/>
      <c r="T85" s="74"/>
      <c r="U85" s="104"/>
      <c r="V85" s="74"/>
      <c r="W85" s="74"/>
      <c r="X85" s="74"/>
      <c r="Y85" s="74"/>
      <c r="Z85" s="74"/>
    </row>
    <row r="86" spans="3:26" ht="14.25" customHeight="1" x14ac:dyDescent="0.2">
      <c r="C86" s="117"/>
      <c r="D86" s="8"/>
      <c r="E86" s="18"/>
      <c r="F86" s="18"/>
      <c r="G86" s="91"/>
      <c r="H86" s="91"/>
      <c r="I86" s="91"/>
      <c r="J86" s="91"/>
      <c r="K86" s="74"/>
      <c r="L86" s="74"/>
      <c r="M86" s="74"/>
      <c r="N86" s="74"/>
      <c r="O86" s="74"/>
      <c r="P86" s="104"/>
      <c r="Q86" s="74"/>
      <c r="R86" s="74"/>
      <c r="S86" s="74"/>
      <c r="T86" s="74"/>
      <c r="U86" s="104"/>
      <c r="V86" s="74"/>
      <c r="W86" s="74"/>
      <c r="X86" s="74"/>
      <c r="Y86" s="74"/>
      <c r="Z86" s="74"/>
    </row>
    <row r="87" spans="3:26" ht="14.25" customHeight="1" x14ac:dyDescent="0.2">
      <c r="C87" s="117"/>
      <c r="D87" s="8"/>
      <c r="E87" s="18"/>
      <c r="F87" s="18"/>
      <c r="G87" s="91"/>
      <c r="H87" s="91"/>
      <c r="I87" s="91"/>
      <c r="J87" s="91"/>
      <c r="K87" s="74"/>
      <c r="L87" s="74"/>
      <c r="M87" s="74"/>
      <c r="N87" s="74"/>
      <c r="O87" s="74"/>
      <c r="P87" s="104"/>
      <c r="Q87" s="74"/>
      <c r="R87" s="74"/>
      <c r="S87" s="74"/>
      <c r="T87" s="74"/>
      <c r="U87" s="104"/>
      <c r="V87" s="74"/>
      <c r="W87" s="74"/>
      <c r="X87" s="74"/>
      <c r="Y87" s="74"/>
      <c r="Z87" s="74"/>
    </row>
    <row r="88" spans="3:26" ht="14.25" customHeight="1" x14ac:dyDescent="0.2">
      <c r="C88" s="117"/>
      <c r="D88" s="8"/>
      <c r="E88" s="18"/>
      <c r="F88" s="18"/>
      <c r="G88" s="91"/>
      <c r="H88" s="91"/>
      <c r="I88" s="91"/>
      <c r="J88" s="91"/>
      <c r="K88" s="74"/>
      <c r="L88" s="74"/>
      <c r="M88" s="74"/>
      <c r="N88" s="74"/>
      <c r="O88" s="74"/>
      <c r="P88" s="104"/>
      <c r="Q88" s="74"/>
      <c r="R88" s="74"/>
      <c r="S88" s="74"/>
      <c r="T88" s="74"/>
      <c r="U88" s="104"/>
      <c r="V88" s="74"/>
      <c r="W88" s="74"/>
      <c r="X88" s="74"/>
      <c r="Y88" s="74"/>
      <c r="Z88" s="74"/>
    </row>
    <row r="89" spans="3:26" ht="14.25" customHeight="1" x14ac:dyDescent="0.2">
      <c r="C89" s="117"/>
      <c r="D89" s="8"/>
      <c r="E89" s="18"/>
      <c r="F89" s="18"/>
      <c r="G89" s="91"/>
      <c r="H89" s="91"/>
      <c r="I89" s="91"/>
      <c r="J89" s="91"/>
      <c r="K89" s="74"/>
      <c r="L89" s="74"/>
      <c r="M89" s="74"/>
      <c r="N89" s="74"/>
      <c r="O89" s="74"/>
      <c r="P89" s="104"/>
      <c r="Q89" s="74"/>
      <c r="R89" s="74"/>
      <c r="S89" s="74"/>
      <c r="T89" s="74"/>
      <c r="U89" s="104"/>
      <c r="V89" s="74"/>
      <c r="W89" s="74"/>
      <c r="X89" s="74"/>
      <c r="Y89" s="74"/>
      <c r="Z89" s="74"/>
    </row>
    <row r="90" spans="3:26" ht="14.25" customHeight="1" x14ac:dyDescent="0.2">
      <c r="C90" s="117"/>
      <c r="D90" s="8"/>
      <c r="E90" s="18"/>
      <c r="F90" s="18"/>
      <c r="G90" s="91"/>
      <c r="H90" s="91"/>
      <c r="I90" s="91"/>
      <c r="J90" s="91"/>
      <c r="K90" s="74"/>
      <c r="L90" s="74"/>
      <c r="M90" s="74"/>
      <c r="N90" s="74"/>
      <c r="O90" s="74"/>
      <c r="P90" s="104"/>
      <c r="Q90" s="74"/>
      <c r="R90" s="74"/>
      <c r="S90" s="74"/>
      <c r="T90" s="74"/>
      <c r="U90" s="104"/>
      <c r="V90" s="74"/>
      <c r="W90" s="74"/>
      <c r="X90" s="74"/>
      <c r="Y90" s="74"/>
      <c r="Z90" s="74"/>
    </row>
    <row r="91" spans="3:26" ht="14.25" customHeight="1" x14ac:dyDescent="0.2">
      <c r="C91" s="117"/>
      <c r="D91" s="8"/>
      <c r="E91" s="18"/>
      <c r="F91" s="18"/>
      <c r="G91" s="91"/>
      <c r="H91" s="91"/>
      <c r="I91" s="91"/>
      <c r="J91" s="91"/>
      <c r="K91" s="74"/>
      <c r="L91" s="74"/>
      <c r="M91" s="74"/>
      <c r="N91" s="74"/>
      <c r="O91" s="74"/>
      <c r="P91" s="104"/>
      <c r="Q91" s="74"/>
      <c r="R91" s="74"/>
      <c r="S91" s="74"/>
      <c r="T91" s="74"/>
      <c r="U91" s="104"/>
      <c r="V91" s="74"/>
      <c r="W91" s="74"/>
      <c r="X91" s="74"/>
      <c r="Y91" s="74"/>
      <c r="Z91" s="74"/>
    </row>
    <row r="92" spans="3:26" ht="18.75" customHeight="1" x14ac:dyDescent="0.2">
      <c r="C92" s="78" t="s">
        <v>92</v>
      </c>
      <c r="D92" s="8"/>
      <c r="E92" s="18"/>
      <c r="F92" s="18"/>
      <c r="G92" s="91"/>
      <c r="H92" s="91"/>
      <c r="I92" s="91"/>
      <c r="J92" s="91"/>
      <c r="K92" s="74"/>
      <c r="L92" s="74"/>
      <c r="M92" s="74"/>
      <c r="N92" s="74"/>
      <c r="O92" s="74"/>
      <c r="P92" s="104"/>
      <c r="Q92" s="74"/>
      <c r="R92" s="74"/>
      <c r="S92" s="74"/>
      <c r="T92" s="74"/>
      <c r="U92" s="104"/>
      <c r="V92" s="74"/>
      <c r="W92" s="74"/>
      <c r="X92" s="74"/>
      <c r="Y92" s="74"/>
      <c r="Z92" s="74"/>
    </row>
    <row r="93" spans="3:26" ht="18.75" customHeight="1" x14ac:dyDescent="0.2">
      <c r="C93" s="117"/>
      <c r="D93" s="8"/>
      <c r="E93" s="18"/>
      <c r="F93" s="18"/>
      <c r="G93" s="91"/>
      <c r="H93" s="91"/>
      <c r="I93" s="91"/>
      <c r="J93" s="91"/>
      <c r="K93" s="74"/>
      <c r="L93" s="74"/>
      <c r="M93" s="74"/>
      <c r="N93" s="74"/>
      <c r="O93" s="74"/>
      <c r="P93" s="104"/>
      <c r="Q93" s="74"/>
      <c r="R93" s="74"/>
      <c r="S93" s="74"/>
      <c r="T93" s="74"/>
      <c r="U93" s="104"/>
      <c r="V93" s="74"/>
      <c r="W93" s="74"/>
      <c r="X93" s="74"/>
      <c r="Y93" s="74"/>
      <c r="Z93" s="74"/>
    </row>
    <row r="94" spans="3:26" x14ac:dyDescent="0.2">
      <c r="C94" s="17" t="s">
        <v>98</v>
      </c>
    </row>
    <row r="96" spans="3:26" ht="18" customHeight="1" x14ac:dyDescent="0.2">
      <c r="C96" s="80" t="s">
        <v>61</v>
      </c>
      <c r="D96" s="80" t="s">
        <v>63</v>
      </c>
      <c r="E96" s="80" t="s">
        <v>57</v>
      </c>
      <c r="F96" s="80" t="s">
        <v>64</v>
      </c>
      <c r="J96" s="50"/>
      <c r="K96" s="50"/>
    </row>
    <row r="97" spans="3:26" ht="50.1" customHeight="1" x14ac:dyDescent="0.2">
      <c r="C97" s="118" t="s">
        <v>55</v>
      </c>
      <c r="D97" s="118" t="s">
        <v>101</v>
      </c>
      <c r="E97" s="118" t="s">
        <v>59</v>
      </c>
      <c r="F97" s="118" t="s">
        <v>100</v>
      </c>
      <c r="J97" s="50"/>
      <c r="K97" s="50"/>
    </row>
    <row r="98" spans="3:26" ht="50.1" customHeight="1" x14ac:dyDescent="0.2">
      <c r="C98" s="119" t="s">
        <v>132</v>
      </c>
      <c r="D98" s="118" t="s">
        <v>60</v>
      </c>
      <c r="E98" s="118" t="s">
        <v>59</v>
      </c>
      <c r="F98" s="119" t="s">
        <v>100</v>
      </c>
    </row>
    <row r="101" spans="3:26" ht="15" x14ac:dyDescent="0.25">
      <c r="C101" s="25" t="s">
        <v>99</v>
      </c>
    </row>
    <row r="102" spans="3:26" ht="18" customHeight="1" x14ac:dyDescent="0.2">
      <c r="C102" s="12"/>
      <c r="D102" s="13"/>
      <c r="E102" s="13" t="s">
        <v>1</v>
      </c>
      <c r="F102" s="13" t="s">
        <v>2</v>
      </c>
      <c r="G102" s="11">
        <f>G$1</f>
        <v>2011</v>
      </c>
      <c r="H102" s="11">
        <f t="shared" ref="H102:Z102" si="23">H$1</f>
        <v>2012</v>
      </c>
      <c r="I102" s="11">
        <f t="shared" si="23"/>
        <v>2013</v>
      </c>
      <c r="J102" s="11">
        <f t="shared" si="23"/>
        <v>2014</v>
      </c>
      <c r="K102" s="11">
        <f t="shared" si="23"/>
        <v>2015</v>
      </c>
      <c r="L102" s="11">
        <f t="shared" si="23"/>
        <v>2016</v>
      </c>
      <c r="M102" s="11">
        <f t="shared" si="23"/>
        <v>2017</v>
      </c>
      <c r="N102" s="11">
        <f t="shared" si="23"/>
        <v>2018</v>
      </c>
      <c r="O102" s="11">
        <f t="shared" si="23"/>
        <v>2019</v>
      </c>
      <c r="P102" s="11">
        <f t="shared" si="23"/>
        <v>2020</v>
      </c>
      <c r="Q102" s="11">
        <f t="shared" si="23"/>
        <v>2021</v>
      </c>
      <c r="R102" s="11">
        <f t="shared" si="23"/>
        <v>2022</v>
      </c>
      <c r="S102" s="11">
        <f t="shared" si="23"/>
        <v>2023</v>
      </c>
      <c r="T102" s="11">
        <f t="shared" si="23"/>
        <v>2024</v>
      </c>
      <c r="U102" s="11">
        <f t="shared" si="23"/>
        <v>2025</v>
      </c>
      <c r="V102" s="11">
        <f t="shared" si="23"/>
        <v>2026</v>
      </c>
      <c r="W102" s="11">
        <f t="shared" si="23"/>
        <v>2027</v>
      </c>
      <c r="X102" s="11">
        <f t="shared" si="23"/>
        <v>2028</v>
      </c>
      <c r="Y102" s="11">
        <f t="shared" si="23"/>
        <v>2029</v>
      </c>
      <c r="Z102" s="11">
        <f t="shared" si="23"/>
        <v>2030</v>
      </c>
    </row>
    <row r="103" spans="3:26" ht="18" customHeight="1" x14ac:dyDescent="0.2">
      <c r="C103" s="15" t="s">
        <v>70</v>
      </c>
      <c r="D103" s="8"/>
      <c r="E103" s="8"/>
      <c r="F103" s="8"/>
      <c r="G103" s="49"/>
      <c r="H103" s="49"/>
      <c r="I103" s="49"/>
      <c r="J103" s="49"/>
      <c r="K103" s="49"/>
      <c r="L103" s="49"/>
      <c r="M103" s="49"/>
      <c r="N103" s="49"/>
      <c r="O103" s="49"/>
      <c r="P103" s="49"/>
      <c r="Q103" s="49"/>
      <c r="R103" s="49"/>
      <c r="S103" s="49"/>
      <c r="T103" s="49"/>
      <c r="U103" s="49"/>
      <c r="V103" s="49"/>
      <c r="W103" s="49"/>
      <c r="X103" s="49"/>
      <c r="Y103" s="49"/>
      <c r="Z103" s="49"/>
    </row>
    <row r="104" spans="3:26" ht="18" customHeight="1" x14ac:dyDescent="0.2">
      <c r="C104" s="98" t="s">
        <v>93</v>
      </c>
      <c r="D104" s="8"/>
      <c r="E104" s="8" t="s">
        <v>33</v>
      </c>
      <c r="F104" s="8" t="s">
        <v>9</v>
      </c>
      <c r="G104" s="49"/>
      <c r="H104" s="49"/>
      <c r="I104" s="49"/>
      <c r="J104" s="49"/>
      <c r="K104" s="49"/>
      <c r="L104" s="49"/>
      <c r="M104" s="49"/>
      <c r="N104" s="95">
        <v>0</v>
      </c>
      <c r="O104" s="49"/>
      <c r="P104" s="49"/>
      <c r="Q104" s="49"/>
      <c r="R104" s="49"/>
      <c r="S104" s="95">
        <v>3000</v>
      </c>
      <c r="T104" s="49"/>
      <c r="U104" s="49"/>
      <c r="V104" s="49"/>
      <c r="W104" s="49"/>
      <c r="X104" s="49"/>
      <c r="Y104" s="49"/>
      <c r="Z104" s="49"/>
    </row>
    <row r="105" spans="3:26" ht="18" customHeight="1" x14ac:dyDescent="0.2">
      <c r="C105" s="15" t="s">
        <v>94</v>
      </c>
      <c r="D105" s="8"/>
      <c r="E105" s="8"/>
      <c r="F105" s="8"/>
      <c r="G105" s="49"/>
      <c r="H105" s="49"/>
      <c r="I105" s="49"/>
      <c r="J105" s="49"/>
      <c r="K105" s="49"/>
      <c r="L105" s="49"/>
      <c r="M105" s="49"/>
      <c r="N105" s="96"/>
      <c r="O105" s="96"/>
      <c r="P105" s="96"/>
      <c r="Q105" s="96"/>
      <c r="R105" s="96"/>
      <c r="S105" s="96"/>
      <c r="T105" s="49"/>
      <c r="U105" s="49"/>
      <c r="V105" s="49"/>
      <c r="W105" s="49"/>
      <c r="X105" s="49"/>
      <c r="Y105" s="49"/>
      <c r="Z105" s="49"/>
    </row>
    <row r="106" spans="3:26" ht="18" customHeight="1" x14ac:dyDescent="0.2">
      <c r="C106" s="82" t="s">
        <v>66</v>
      </c>
      <c r="D106" s="8"/>
      <c r="E106" s="8" t="s">
        <v>33</v>
      </c>
      <c r="F106" s="8" t="s">
        <v>9</v>
      </c>
      <c r="G106" s="20"/>
      <c r="H106" s="20"/>
      <c r="I106" s="20"/>
      <c r="J106" s="20"/>
      <c r="K106" s="23"/>
      <c r="L106" s="23"/>
      <c r="M106" s="23"/>
      <c r="N106" s="23"/>
      <c r="O106" s="23"/>
      <c r="P106" s="23"/>
      <c r="Q106" s="23"/>
      <c r="R106" s="23"/>
      <c r="S106" s="95">
        <v>500</v>
      </c>
      <c r="T106" s="20"/>
      <c r="U106" s="20"/>
      <c r="V106" s="20"/>
      <c r="W106" s="20"/>
      <c r="X106" s="20"/>
      <c r="Y106" s="20"/>
      <c r="Z106" s="20"/>
    </row>
    <row r="107" spans="3:26" ht="18" customHeight="1" x14ac:dyDescent="0.2">
      <c r="C107" s="83" t="s">
        <v>86</v>
      </c>
      <c r="D107" s="62"/>
      <c r="E107" s="60" t="s">
        <v>8</v>
      </c>
      <c r="F107" s="60" t="s">
        <v>8</v>
      </c>
      <c r="G107" s="81"/>
      <c r="H107" s="81"/>
      <c r="I107" s="81"/>
      <c r="J107" s="81"/>
      <c r="K107" s="44"/>
      <c r="L107" s="44"/>
      <c r="M107" s="44"/>
      <c r="N107" s="44"/>
      <c r="O107" s="44"/>
      <c r="P107" s="44"/>
      <c r="Q107" s="44"/>
      <c r="R107" s="44"/>
      <c r="S107" s="97">
        <v>6000</v>
      </c>
      <c r="T107" s="81"/>
      <c r="U107" s="81"/>
      <c r="V107" s="81"/>
      <c r="W107" s="81"/>
      <c r="X107" s="81"/>
      <c r="Y107" s="81"/>
      <c r="Z107" s="81"/>
    </row>
    <row r="108" spans="3:26" ht="18" customHeight="1" x14ac:dyDescent="0.2">
      <c r="C108" s="15" t="s">
        <v>70</v>
      </c>
      <c r="D108" s="8"/>
      <c r="E108" s="8"/>
      <c r="F108" s="8"/>
      <c r="G108" s="49"/>
      <c r="H108" s="49"/>
      <c r="I108" s="49"/>
      <c r="J108" s="49"/>
      <c r="K108" s="49"/>
      <c r="L108" s="49"/>
      <c r="M108" s="49"/>
      <c r="N108" s="96"/>
      <c r="O108" s="96"/>
      <c r="P108" s="96"/>
      <c r="Q108" s="96"/>
      <c r="R108" s="96"/>
      <c r="S108" s="96"/>
      <c r="T108" s="49"/>
      <c r="U108" s="49"/>
      <c r="V108" s="49"/>
      <c r="W108" s="49"/>
      <c r="X108" s="49"/>
      <c r="Y108" s="49"/>
      <c r="Z108" s="49"/>
    </row>
    <row r="109" spans="3:26" ht="18" customHeight="1" x14ac:dyDescent="0.2">
      <c r="C109" s="82" t="s">
        <v>66</v>
      </c>
      <c r="D109" s="8"/>
      <c r="E109" s="8" t="s">
        <v>33</v>
      </c>
      <c r="F109" s="8" t="s">
        <v>29</v>
      </c>
      <c r="G109" s="20"/>
      <c r="H109" s="20"/>
      <c r="I109" s="20"/>
      <c r="J109" s="20"/>
      <c r="K109" s="23"/>
      <c r="L109" s="23"/>
      <c r="M109" s="23"/>
      <c r="N109" s="120">
        <v>0</v>
      </c>
      <c r="O109" s="23"/>
      <c r="P109" s="23"/>
      <c r="Q109" s="23"/>
      <c r="R109" s="23"/>
      <c r="S109" s="120">
        <f>S104</f>
        <v>3000</v>
      </c>
      <c r="T109" s="20"/>
      <c r="U109" s="20"/>
      <c r="V109" s="20"/>
      <c r="W109" s="20"/>
      <c r="X109" s="20"/>
      <c r="Y109" s="20"/>
      <c r="Z109" s="120">
        <v>3500</v>
      </c>
    </row>
    <row r="110" spans="3:26" ht="18" customHeight="1" x14ac:dyDescent="0.2">
      <c r="C110" s="83" t="s">
        <v>86</v>
      </c>
      <c r="D110" s="62"/>
      <c r="E110" s="60" t="s">
        <v>8</v>
      </c>
      <c r="F110" s="60" t="s">
        <v>8</v>
      </c>
      <c r="G110" s="81"/>
      <c r="H110" s="81"/>
      <c r="I110" s="81"/>
      <c r="J110" s="81"/>
      <c r="K110" s="44"/>
      <c r="L110" s="44"/>
      <c r="M110" s="44"/>
      <c r="N110" s="121">
        <v>0</v>
      </c>
      <c r="O110" s="44"/>
      <c r="P110" s="44"/>
      <c r="Q110" s="44"/>
      <c r="R110" s="44"/>
      <c r="S110" s="121">
        <v>3000</v>
      </c>
      <c r="T110" s="81"/>
      <c r="U110" s="81"/>
      <c r="V110" s="81"/>
      <c r="W110" s="81"/>
      <c r="X110" s="81"/>
      <c r="Y110" s="81"/>
      <c r="Z110" s="121">
        <v>9000</v>
      </c>
    </row>
    <row r="111" spans="3:26" ht="18" customHeight="1" x14ac:dyDescent="0.2">
      <c r="C111" s="15" t="s">
        <v>112</v>
      </c>
      <c r="D111" s="8"/>
      <c r="E111" s="8"/>
      <c r="F111" s="8"/>
      <c r="G111" s="49"/>
      <c r="H111" s="49"/>
      <c r="I111" s="49"/>
      <c r="J111" s="49"/>
      <c r="K111" s="96"/>
      <c r="L111" s="100"/>
      <c r="M111" s="100" t="s">
        <v>114</v>
      </c>
      <c r="N111" s="101"/>
      <c r="O111" s="102"/>
      <c r="P111" s="102"/>
      <c r="Q111" s="102" t="s">
        <v>115</v>
      </c>
      <c r="R111" s="102"/>
      <c r="S111" s="103"/>
      <c r="T111" s="100"/>
      <c r="U111" s="100"/>
      <c r="V111" s="100"/>
      <c r="W111" s="100" t="s">
        <v>116</v>
      </c>
      <c r="X111" s="100"/>
      <c r="Y111" s="100"/>
      <c r="Z111" s="101"/>
    </row>
    <row r="112" spans="3:26" ht="18" customHeight="1" x14ac:dyDescent="0.2">
      <c r="C112" s="82" t="s">
        <v>66</v>
      </c>
      <c r="D112" s="8"/>
      <c r="E112" s="8" t="s">
        <v>33</v>
      </c>
      <c r="F112" s="8" t="s">
        <v>30</v>
      </c>
      <c r="G112" s="20"/>
      <c r="H112" s="20"/>
      <c r="I112" s="20"/>
      <c r="J112" s="20"/>
      <c r="K112" s="23"/>
      <c r="L112" s="23"/>
      <c r="M112" s="23"/>
      <c r="N112" s="96">
        <v>0</v>
      </c>
      <c r="O112" s="23"/>
      <c r="P112" s="23"/>
      <c r="Q112" s="23"/>
      <c r="R112" s="23"/>
      <c r="S112" s="96">
        <f>S109</f>
        <v>3000</v>
      </c>
      <c r="T112" s="20"/>
      <c r="U112" s="20"/>
      <c r="V112" s="20"/>
      <c r="W112" s="20"/>
      <c r="X112" s="20"/>
      <c r="Y112" s="20"/>
      <c r="Z112" s="96">
        <f>Z109-S109</f>
        <v>500</v>
      </c>
    </row>
    <row r="113" spans="3:26" ht="18" customHeight="1" x14ac:dyDescent="0.2">
      <c r="C113" s="83" t="s">
        <v>86</v>
      </c>
      <c r="D113" s="62"/>
      <c r="E113" s="60" t="s">
        <v>8</v>
      </c>
      <c r="F113" s="60" t="s">
        <v>8</v>
      </c>
      <c r="G113" s="81"/>
      <c r="H113" s="81"/>
      <c r="I113" s="81"/>
      <c r="J113" s="81"/>
      <c r="K113" s="44"/>
      <c r="L113" s="44"/>
      <c r="M113" s="44"/>
      <c r="N113" s="99">
        <v>0</v>
      </c>
      <c r="O113" s="44"/>
      <c r="P113" s="44"/>
      <c r="Q113" s="44"/>
      <c r="R113" s="44"/>
      <c r="S113" s="99">
        <f>S110</f>
        <v>3000</v>
      </c>
      <c r="T113" s="81"/>
      <c r="U113" s="81"/>
      <c r="V113" s="81"/>
      <c r="W113" s="81"/>
      <c r="X113" s="81"/>
      <c r="Y113" s="81"/>
      <c r="Z113" s="99">
        <f t="shared" ref="Z113" si="24">Z110-S110</f>
        <v>6000</v>
      </c>
    </row>
    <row r="115" spans="3:26" x14ac:dyDescent="0.2">
      <c r="C115" s="17" t="s">
        <v>9</v>
      </c>
      <c r="D115" s="50" t="s">
        <v>95</v>
      </c>
    </row>
    <row r="116" spans="3:26" ht="15" x14ac:dyDescent="0.2">
      <c r="C116" s="17"/>
      <c r="D116" s="50" t="s">
        <v>96</v>
      </c>
    </row>
    <row r="117" spans="3:26" ht="15" x14ac:dyDescent="0.2">
      <c r="C117" s="17"/>
      <c r="D117" s="50" t="s">
        <v>97</v>
      </c>
    </row>
    <row r="118" spans="3:26" x14ac:dyDescent="0.2">
      <c r="C118" s="17"/>
    </row>
    <row r="119" spans="3:26" x14ac:dyDescent="0.2">
      <c r="C119" s="86" t="s">
        <v>29</v>
      </c>
      <c r="D119" s="53" t="s">
        <v>102</v>
      </c>
    </row>
    <row r="120" spans="3:26" x14ac:dyDescent="0.2">
      <c r="D120" s="53" t="s">
        <v>139</v>
      </c>
    </row>
    <row r="121" spans="3:26" x14ac:dyDescent="0.2">
      <c r="D121" s="53" t="s">
        <v>140</v>
      </c>
    </row>
    <row r="123" spans="3:26" x14ac:dyDescent="0.2">
      <c r="D123" s="53" t="s">
        <v>103</v>
      </c>
    </row>
    <row r="124" spans="3:26" x14ac:dyDescent="0.2">
      <c r="D124" s="53" t="s">
        <v>104</v>
      </c>
    </row>
    <row r="125" spans="3:26" x14ac:dyDescent="0.2">
      <c r="D125" s="53" t="s">
        <v>105</v>
      </c>
    </row>
    <row r="126" spans="3:26" x14ac:dyDescent="0.2">
      <c r="D126" s="53" t="s">
        <v>106</v>
      </c>
    </row>
    <row r="128" spans="3:26" x14ac:dyDescent="0.2">
      <c r="C128" s="17" t="s">
        <v>30</v>
      </c>
      <c r="D128" s="9" t="s">
        <v>113</v>
      </c>
    </row>
    <row r="131" spans="3:26" ht="15" x14ac:dyDescent="0.25">
      <c r="C131" s="25" t="s">
        <v>107</v>
      </c>
    </row>
    <row r="132" spans="3:26" ht="18" customHeight="1" x14ac:dyDescent="0.2">
      <c r="C132" s="12"/>
      <c r="D132" s="13"/>
      <c r="E132" s="13" t="s">
        <v>1</v>
      </c>
      <c r="F132" s="13" t="s">
        <v>2</v>
      </c>
      <c r="G132" s="11">
        <f>G$1</f>
        <v>2011</v>
      </c>
      <c r="H132" s="11">
        <f t="shared" ref="H132:Z132" si="25">H$1</f>
        <v>2012</v>
      </c>
      <c r="I132" s="11">
        <f t="shared" si="25"/>
        <v>2013</v>
      </c>
      <c r="J132" s="11">
        <f t="shared" si="25"/>
        <v>2014</v>
      </c>
      <c r="K132" s="11">
        <f t="shared" si="25"/>
        <v>2015</v>
      </c>
      <c r="L132" s="11">
        <f t="shared" si="25"/>
        <v>2016</v>
      </c>
      <c r="M132" s="11">
        <f t="shared" si="25"/>
        <v>2017</v>
      </c>
      <c r="N132" s="11">
        <f t="shared" si="25"/>
        <v>2018</v>
      </c>
      <c r="O132" s="11">
        <f t="shared" si="25"/>
        <v>2019</v>
      </c>
      <c r="P132" s="11">
        <f t="shared" si="25"/>
        <v>2020</v>
      </c>
      <c r="Q132" s="11">
        <f t="shared" si="25"/>
        <v>2021</v>
      </c>
      <c r="R132" s="11">
        <f t="shared" si="25"/>
        <v>2022</v>
      </c>
      <c r="S132" s="11">
        <f t="shared" si="25"/>
        <v>2023</v>
      </c>
      <c r="T132" s="11">
        <f t="shared" si="25"/>
        <v>2024</v>
      </c>
      <c r="U132" s="11">
        <f t="shared" si="25"/>
        <v>2025</v>
      </c>
      <c r="V132" s="11">
        <f t="shared" si="25"/>
        <v>2026</v>
      </c>
      <c r="W132" s="11">
        <f t="shared" si="25"/>
        <v>2027</v>
      </c>
      <c r="X132" s="11">
        <f t="shared" si="25"/>
        <v>2028</v>
      </c>
      <c r="Y132" s="11">
        <f t="shared" si="25"/>
        <v>2029</v>
      </c>
      <c r="Z132" s="11">
        <f t="shared" si="25"/>
        <v>2030</v>
      </c>
    </row>
    <row r="133" spans="3:26" ht="18" customHeight="1" x14ac:dyDescent="0.2">
      <c r="C133" s="15" t="s">
        <v>78</v>
      </c>
      <c r="D133" s="8"/>
      <c r="E133" s="8"/>
      <c r="F133" s="8"/>
      <c r="G133" s="49"/>
      <c r="H133" s="49"/>
      <c r="I133" s="49"/>
      <c r="J133" s="49"/>
      <c r="K133" s="49"/>
      <c r="L133" s="100"/>
      <c r="M133" s="100" t="s">
        <v>114</v>
      </c>
      <c r="N133" s="101"/>
      <c r="O133" s="102"/>
      <c r="P133" s="102"/>
      <c r="Q133" s="102" t="s">
        <v>115</v>
      </c>
      <c r="R133" s="102"/>
      <c r="S133" s="103"/>
      <c r="T133" s="100"/>
      <c r="U133" s="100"/>
      <c r="V133" s="100"/>
      <c r="W133" s="100" t="s">
        <v>116</v>
      </c>
      <c r="X133" s="100"/>
      <c r="Y133" s="100"/>
      <c r="Z133" s="101"/>
    </row>
    <row r="134" spans="3:26" ht="18" customHeight="1" x14ac:dyDescent="0.2">
      <c r="C134" s="82" t="s">
        <v>66</v>
      </c>
      <c r="D134" s="8"/>
      <c r="E134" s="8" t="s">
        <v>84</v>
      </c>
      <c r="F134" s="8" t="s">
        <v>9</v>
      </c>
      <c r="G134" s="23"/>
      <c r="H134" s="23"/>
      <c r="I134" s="23"/>
      <c r="J134" s="23"/>
      <c r="K134" s="23"/>
      <c r="L134" s="23"/>
      <c r="M134" s="23"/>
      <c r="N134" s="84">
        <v>3500</v>
      </c>
      <c r="O134" s="23"/>
      <c r="P134" s="23"/>
      <c r="Q134" s="23"/>
      <c r="R134" s="23"/>
      <c r="S134" s="84">
        <v>3500</v>
      </c>
      <c r="T134" s="23"/>
      <c r="U134" s="23"/>
      <c r="V134" s="23"/>
      <c r="W134" s="23"/>
      <c r="X134" s="23"/>
      <c r="Y134" s="23"/>
      <c r="Z134" s="84">
        <v>3500</v>
      </c>
    </row>
    <row r="135" spans="3:26" ht="18" customHeight="1" x14ac:dyDescent="0.2">
      <c r="C135" s="83" t="s">
        <v>86</v>
      </c>
      <c r="D135" s="62"/>
      <c r="E135" s="60" t="s">
        <v>8</v>
      </c>
      <c r="F135" s="60" t="s">
        <v>8</v>
      </c>
      <c r="G135" s="81"/>
      <c r="H135" s="81"/>
      <c r="I135" s="81"/>
      <c r="J135" s="81"/>
      <c r="K135" s="44"/>
      <c r="L135" s="44"/>
      <c r="M135" s="44"/>
      <c r="N135" s="85">
        <v>5500</v>
      </c>
      <c r="O135" s="44"/>
      <c r="P135" s="44"/>
      <c r="Q135" s="44"/>
      <c r="R135" s="44"/>
      <c r="S135" s="85">
        <v>5500</v>
      </c>
      <c r="T135" s="44"/>
      <c r="U135" s="44"/>
      <c r="V135" s="44"/>
      <c r="W135" s="44"/>
      <c r="X135" s="44"/>
      <c r="Y135" s="44"/>
      <c r="Z135" s="85">
        <v>5500</v>
      </c>
    </row>
    <row r="137" spans="3:26" x14ac:dyDescent="0.2">
      <c r="C137" s="17" t="s">
        <v>9</v>
      </c>
      <c r="D137" s="17" t="s">
        <v>111</v>
      </c>
    </row>
    <row r="138" spans="3:26" x14ac:dyDescent="0.2">
      <c r="D138" s="17" t="s">
        <v>117</v>
      </c>
    </row>
    <row r="139" spans="3:26" x14ac:dyDescent="0.2">
      <c r="D139" s="17" t="s">
        <v>118</v>
      </c>
    </row>
    <row r="140" spans="3:26" x14ac:dyDescent="0.2">
      <c r="D140" s="17" t="s">
        <v>119</v>
      </c>
    </row>
    <row r="143" spans="3:26" ht="15" x14ac:dyDescent="0.25">
      <c r="C143" s="25" t="s">
        <v>133</v>
      </c>
    </row>
    <row r="144" spans="3:26" ht="18" customHeight="1" x14ac:dyDescent="0.2">
      <c r="C144" s="12"/>
      <c r="D144" s="13"/>
      <c r="E144" s="13" t="s">
        <v>1</v>
      </c>
      <c r="F144" s="13" t="s">
        <v>2</v>
      </c>
      <c r="G144" s="11">
        <f>G$1</f>
        <v>2011</v>
      </c>
      <c r="H144" s="11">
        <f t="shared" ref="H144:Z144" si="26">H$1</f>
        <v>2012</v>
      </c>
      <c r="I144" s="11">
        <f t="shared" si="26"/>
        <v>2013</v>
      </c>
      <c r="J144" s="11">
        <f t="shared" si="26"/>
        <v>2014</v>
      </c>
      <c r="K144" s="11">
        <f t="shared" si="26"/>
        <v>2015</v>
      </c>
      <c r="L144" s="11">
        <f t="shared" si="26"/>
        <v>2016</v>
      </c>
      <c r="M144" s="11">
        <f t="shared" si="26"/>
        <v>2017</v>
      </c>
      <c r="N144" s="11">
        <f t="shared" si="26"/>
        <v>2018</v>
      </c>
      <c r="O144" s="11">
        <f t="shared" si="26"/>
        <v>2019</v>
      </c>
      <c r="P144" s="11">
        <f t="shared" si="26"/>
        <v>2020</v>
      </c>
      <c r="Q144" s="11">
        <f t="shared" si="26"/>
        <v>2021</v>
      </c>
      <c r="R144" s="11">
        <f t="shared" si="26"/>
        <v>2022</v>
      </c>
      <c r="S144" s="11">
        <f t="shared" si="26"/>
        <v>2023</v>
      </c>
      <c r="T144" s="11">
        <f t="shared" si="26"/>
        <v>2024</v>
      </c>
      <c r="U144" s="11">
        <f t="shared" si="26"/>
        <v>2025</v>
      </c>
      <c r="V144" s="11">
        <f t="shared" si="26"/>
        <v>2026</v>
      </c>
      <c r="W144" s="11">
        <f t="shared" si="26"/>
        <v>2027</v>
      </c>
      <c r="X144" s="11">
        <f t="shared" si="26"/>
        <v>2028</v>
      </c>
      <c r="Y144" s="11">
        <f t="shared" si="26"/>
        <v>2029</v>
      </c>
      <c r="Z144" s="11">
        <f t="shared" si="26"/>
        <v>2030</v>
      </c>
    </row>
    <row r="145" spans="3:26" ht="18" customHeight="1" x14ac:dyDescent="0.2">
      <c r="C145" s="56" t="s">
        <v>134</v>
      </c>
      <c r="D145" s="59"/>
      <c r="E145" s="59"/>
      <c r="F145" s="59"/>
      <c r="G145" s="105"/>
      <c r="H145" s="105"/>
      <c r="I145" s="105"/>
      <c r="J145" s="105"/>
      <c r="K145" s="105"/>
      <c r="L145" s="100"/>
      <c r="M145" s="100" t="s">
        <v>114</v>
      </c>
      <c r="N145" s="101"/>
      <c r="O145" s="102"/>
      <c r="P145" s="102"/>
      <c r="Q145" s="102" t="s">
        <v>115</v>
      </c>
      <c r="R145" s="102"/>
      <c r="S145" s="103"/>
      <c r="T145" s="100"/>
      <c r="U145" s="100"/>
      <c r="V145" s="100"/>
      <c r="W145" s="100" t="s">
        <v>116</v>
      </c>
      <c r="X145" s="100"/>
      <c r="Y145" s="100"/>
      <c r="Z145" s="101"/>
    </row>
    <row r="146" spans="3:26" ht="18" customHeight="1" x14ac:dyDescent="0.2">
      <c r="C146" s="82" t="s">
        <v>108</v>
      </c>
      <c r="D146" s="8" t="s">
        <v>120</v>
      </c>
      <c r="E146" s="8" t="s">
        <v>87</v>
      </c>
      <c r="F146" s="8" t="s">
        <v>9</v>
      </c>
      <c r="G146" s="20"/>
      <c r="H146" s="20"/>
      <c r="I146" s="20"/>
      <c r="J146" s="20"/>
      <c r="K146" s="23"/>
      <c r="L146" s="23"/>
      <c r="M146" s="23"/>
      <c r="N146" s="23">
        <f>N112*N134/10^3</f>
        <v>0</v>
      </c>
      <c r="O146" s="23"/>
      <c r="P146" s="93"/>
      <c r="Q146" s="23"/>
      <c r="R146" s="23"/>
      <c r="S146" s="23">
        <f>S112*S134/10^3</f>
        <v>10500</v>
      </c>
      <c r="T146" s="23"/>
      <c r="U146" s="93"/>
      <c r="V146" s="23"/>
      <c r="W146" s="23"/>
      <c r="X146" s="23"/>
      <c r="Y146" s="23"/>
      <c r="Z146" s="23">
        <f>Z112*Z134/10^3</f>
        <v>1750</v>
      </c>
    </row>
    <row r="147" spans="3:26" ht="18" customHeight="1" x14ac:dyDescent="0.2">
      <c r="C147" s="82"/>
      <c r="D147" s="8" t="s">
        <v>121</v>
      </c>
      <c r="E147" s="18" t="s">
        <v>8</v>
      </c>
      <c r="F147" s="8"/>
      <c r="G147" s="20"/>
      <c r="H147" s="20"/>
      <c r="I147" s="20"/>
      <c r="J147" s="20"/>
      <c r="K147" s="23"/>
      <c r="L147" s="23"/>
      <c r="M147" s="23"/>
      <c r="N147" s="23">
        <f>N112*N135/10^3</f>
        <v>0</v>
      </c>
      <c r="O147" s="23"/>
      <c r="P147" s="93"/>
      <c r="Q147" s="23"/>
      <c r="R147" s="23"/>
      <c r="S147" s="23">
        <f>S112*S135/10^3</f>
        <v>16500</v>
      </c>
      <c r="T147" s="23"/>
      <c r="U147" s="93"/>
      <c r="V147" s="23"/>
      <c r="W147" s="23"/>
      <c r="X147" s="23"/>
      <c r="Y147" s="23"/>
      <c r="Z147" s="23">
        <f>Z112*Z135/10^3</f>
        <v>2750</v>
      </c>
    </row>
    <row r="148" spans="3:26" ht="18" customHeight="1" x14ac:dyDescent="0.2">
      <c r="C148" s="82" t="s">
        <v>110</v>
      </c>
      <c r="D148" s="8" t="s">
        <v>120</v>
      </c>
      <c r="E148" s="18" t="s">
        <v>8</v>
      </c>
      <c r="F148" s="8"/>
      <c r="G148" s="20"/>
      <c r="H148" s="20"/>
      <c r="I148" s="20"/>
      <c r="J148" s="20"/>
      <c r="K148" s="23"/>
      <c r="L148" s="23"/>
      <c r="M148" s="23"/>
      <c r="N148" s="23">
        <f>N113*N134/10^3</f>
        <v>0</v>
      </c>
      <c r="O148" s="23"/>
      <c r="P148" s="93"/>
      <c r="Q148" s="23"/>
      <c r="R148" s="23"/>
      <c r="S148" s="23">
        <f>S113*S134/10^3</f>
        <v>10500</v>
      </c>
      <c r="T148" s="23"/>
      <c r="U148" s="93"/>
      <c r="V148" s="23"/>
      <c r="W148" s="23"/>
      <c r="X148" s="23"/>
      <c r="Y148" s="23"/>
      <c r="Z148" s="23">
        <f>Z113*Z134/10^3</f>
        <v>21000</v>
      </c>
    </row>
    <row r="149" spans="3:26" ht="18.75" customHeight="1" x14ac:dyDescent="0.2">
      <c r="C149" s="82"/>
      <c r="D149" s="8" t="s">
        <v>121</v>
      </c>
      <c r="E149" s="18" t="s">
        <v>8</v>
      </c>
      <c r="F149" s="18"/>
      <c r="G149" s="20"/>
      <c r="H149" s="20"/>
      <c r="I149" s="20"/>
      <c r="J149" s="20"/>
      <c r="K149" s="23"/>
      <c r="L149" s="23"/>
      <c r="M149" s="23"/>
      <c r="N149" s="23">
        <f>N113*N135/10^3</f>
        <v>0</v>
      </c>
      <c r="O149" s="23"/>
      <c r="P149" s="93"/>
      <c r="Q149" s="23"/>
      <c r="R149" s="23"/>
      <c r="S149" s="23">
        <f>S113*S135/10^3</f>
        <v>16500</v>
      </c>
      <c r="T149" s="23"/>
      <c r="U149" s="93"/>
      <c r="V149" s="23"/>
      <c r="W149" s="23"/>
      <c r="X149" s="23"/>
      <c r="Y149" s="23"/>
      <c r="Z149" s="23">
        <f>Z113*Z135/10^3</f>
        <v>33000</v>
      </c>
    </row>
    <row r="150" spans="3:26" ht="18" customHeight="1" x14ac:dyDescent="0.2">
      <c r="C150" s="56" t="s">
        <v>88</v>
      </c>
      <c r="D150" s="59"/>
      <c r="E150" s="59"/>
      <c r="F150" s="59"/>
      <c r="G150" s="105"/>
      <c r="H150" s="105"/>
      <c r="I150" s="105"/>
      <c r="J150" s="105"/>
      <c r="K150" s="105"/>
      <c r="L150" s="100"/>
      <c r="M150" s="100" t="s">
        <v>114</v>
      </c>
      <c r="N150" s="101"/>
      <c r="O150" s="102"/>
      <c r="P150" s="102"/>
      <c r="Q150" s="102" t="s">
        <v>115</v>
      </c>
      <c r="R150" s="102"/>
      <c r="S150" s="103"/>
      <c r="T150" s="100"/>
      <c r="U150" s="100"/>
      <c r="V150" s="100"/>
      <c r="W150" s="100" t="s">
        <v>116</v>
      </c>
      <c r="X150" s="100"/>
      <c r="Y150" s="100"/>
      <c r="Z150" s="101"/>
    </row>
    <row r="151" spans="3:26" ht="18" customHeight="1" x14ac:dyDescent="0.2">
      <c r="C151" s="82" t="s">
        <v>108</v>
      </c>
      <c r="D151" s="8" t="s">
        <v>120</v>
      </c>
      <c r="E151" s="8" t="s">
        <v>87</v>
      </c>
      <c r="F151" s="8"/>
      <c r="G151" s="20"/>
      <c r="H151" s="20"/>
      <c r="I151" s="20"/>
      <c r="J151" s="20"/>
      <c r="K151" s="23"/>
      <c r="L151" s="23"/>
      <c r="M151" s="23"/>
      <c r="N151" s="23">
        <f>N114*N139/10^3</f>
        <v>0</v>
      </c>
      <c r="O151" s="23"/>
      <c r="P151" s="93"/>
      <c r="Q151" s="23"/>
      <c r="R151" s="23"/>
      <c r="S151" s="23">
        <f>N151+S146</f>
        <v>10500</v>
      </c>
      <c r="T151" s="23"/>
      <c r="U151" s="93"/>
      <c r="V151" s="23"/>
      <c r="W151" s="23"/>
      <c r="X151" s="23"/>
      <c r="Y151" s="23"/>
      <c r="Z151" s="23">
        <f>S151+Z146</f>
        <v>12250</v>
      </c>
    </row>
    <row r="152" spans="3:26" ht="18" customHeight="1" x14ac:dyDescent="0.2">
      <c r="C152" s="82"/>
      <c r="D152" s="8" t="s">
        <v>121</v>
      </c>
      <c r="E152" s="18" t="s">
        <v>8</v>
      </c>
      <c r="F152" s="8"/>
      <c r="G152" s="20"/>
      <c r="H152" s="20"/>
      <c r="I152" s="20"/>
      <c r="J152" s="20"/>
      <c r="K152" s="23"/>
      <c r="L152" s="23"/>
      <c r="M152" s="23"/>
      <c r="N152" s="23">
        <f>N114*N140/10^3</f>
        <v>0</v>
      </c>
      <c r="O152" s="23"/>
      <c r="P152" s="93"/>
      <c r="Q152" s="23"/>
      <c r="R152" s="23"/>
      <c r="S152" s="23">
        <f t="shared" ref="S152:S154" si="27">N152+S147</f>
        <v>16500</v>
      </c>
      <c r="T152" s="23"/>
      <c r="U152" s="93"/>
      <c r="V152" s="23"/>
      <c r="W152" s="23"/>
      <c r="X152" s="23"/>
      <c r="Y152" s="23"/>
      <c r="Z152" s="23">
        <f t="shared" ref="Z152:Z154" si="28">S152+Z147</f>
        <v>19250</v>
      </c>
    </row>
    <row r="153" spans="3:26" ht="18" customHeight="1" x14ac:dyDescent="0.2">
      <c r="C153" s="82" t="s">
        <v>110</v>
      </c>
      <c r="D153" s="8" t="s">
        <v>120</v>
      </c>
      <c r="E153" s="18" t="s">
        <v>8</v>
      </c>
      <c r="F153" s="8"/>
      <c r="G153" s="20"/>
      <c r="H153" s="20"/>
      <c r="I153" s="20"/>
      <c r="J153" s="20"/>
      <c r="K153" s="23"/>
      <c r="L153" s="23"/>
      <c r="M153" s="23"/>
      <c r="N153" s="23">
        <f>N115*N139/10^3</f>
        <v>0</v>
      </c>
      <c r="O153" s="23"/>
      <c r="P153" s="93"/>
      <c r="Q153" s="23"/>
      <c r="R153" s="23"/>
      <c r="S153" s="23">
        <f t="shared" si="27"/>
        <v>10500</v>
      </c>
      <c r="T153" s="23"/>
      <c r="U153" s="93"/>
      <c r="V153" s="23"/>
      <c r="W153" s="23"/>
      <c r="X153" s="23"/>
      <c r="Y153" s="23"/>
      <c r="Z153" s="23">
        <f t="shared" si="28"/>
        <v>31500</v>
      </c>
    </row>
    <row r="154" spans="3:26" ht="18.75" customHeight="1" x14ac:dyDescent="0.2">
      <c r="C154" s="82"/>
      <c r="D154" s="8" t="s">
        <v>121</v>
      </c>
      <c r="E154" s="18" t="s">
        <v>8</v>
      </c>
      <c r="F154" s="18"/>
      <c r="G154" s="20"/>
      <c r="H154" s="20"/>
      <c r="I154" s="20"/>
      <c r="J154" s="20"/>
      <c r="K154" s="23"/>
      <c r="L154" s="23"/>
      <c r="M154" s="23"/>
      <c r="N154" s="23">
        <f>N115*N140/10^3</f>
        <v>0</v>
      </c>
      <c r="O154" s="23"/>
      <c r="P154" s="93"/>
      <c r="Q154" s="23"/>
      <c r="R154" s="23"/>
      <c r="S154" s="23">
        <f t="shared" si="27"/>
        <v>16500</v>
      </c>
      <c r="T154" s="23"/>
      <c r="U154" s="93"/>
      <c r="V154" s="23"/>
      <c r="W154" s="23"/>
      <c r="X154" s="23"/>
      <c r="Y154" s="23"/>
      <c r="Z154" s="23">
        <f t="shared" si="28"/>
        <v>49500</v>
      </c>
    </row>
    <row r="155" spans="3:26" ht="18.75" customHeight="1" x14ac:dyDescent="0.2">
      <c r="C155" s="115" t="s">
        <v>131</v>
      </c>
      <c r="D155" s="59"/>
      <c r="E155" s="107"/>
      <c r="F155" s="107"/>
      <c r="G155" s="111"/>
      <c r="H155" s="111"/>
      <c r="I155" s="111"/>
      <c r="J155" s="111"/>
      <c r="K155" s="112"/>
      <c r="L155" s="100"/>
      <c r="M155" s="100" t="s">
        <v>114</v>
      </c>
      <c r="N155" s="101"/>
      <c r="O155" s="102"/>
      <c r="P155" s="102"/>
      <c r="Q155" s="102" t="s">
        <v>115</v>
      </c>
      <c r="R155" s="102"/>
      <c r="S155" s="103"/>
      <c r="T155" s="100"/>
      <c r="U155" s="100"/>
      <c r="V155" s="100"/>
      <c r="W155" s="100" t="s">
        <v>116</v>
      </c>
      <c r="X155" s="100"/>
      <c r="Y155" s="100"/>
      <c r="Z155" s="101"/>
    </row>
    <row r="156" spans="3:26" ht="18.75" customHeight="1" x14ac:dyDescent="0.2">
      <c r="C156" s="114" t="s">
        <v>130</v>
      </c>
      <c r="D156" s="8"/>
      <c r="E156" s="18"/>
      <c r="F156" s="18"/>
      <c r="G156" s="20"/>
      <c r="H156" s="20"/>
      <c r="I156" s="20"/>
      <c r="J156" s="20"/>
      <c r="K156" s="23"/>
      <c r="L156" s="23"/>
      <c r="M156" s="23"/>
      <c r="N156" s="23">
        <f>MIN(N151:N154)</f>
        <v>0</v>
      </c>
      <c r="O156" s="23"/>
      <c r="P156" s="93"/>
      <c r="Q156" s="23"/>
      <c r="R156" s="23"/>
      <c r="S156" s="23">
        <f>MIN(S151:S154)</f>
        <v>10500</v>
      </c>
      <c r="T156" s="23"/>
      <c r="U156" s="93"/>
      <c r="V156" s="23"/>
      <c r="W156" s="23"/>
      <c r="X156" s="23"/>
      <c r="Y156" s="23"/>
      <c r="Z156" s="23">
        <f>MIN(Z151:Z154)</f>
        <v>12250</v>
      </c>
    </row>
    <row r="157" spans="3:26" ht="18.75" customHeight="1" x14ac:dyDescent="0.2">
      <c r="C157" s="114" t="s">
        <v>123</v>
      </c>
      <c r="D157" s="8"/>
      <c r="E157" s="18"/>
      <c r="F157" s="18"/>
      <c r="G157" s="20"/>
      <c r="H157" s="20"/>
      <c r="I157" s="20"/>
      <c r="J157" s="20"/>
      <c r="K157" s="23"/>
      <c r="L157" s="23"/>
      <c r="M157" s="23"/>
      <c r="N157" s="23">
        <f>MIN(N151:N154)</f>
        <v>0</v>
      </c>
      <c r="O157" s="23"/>
      <c r="P157" s="93"/>
      <c r="Q157" s="23"/>
      <c r="R157" s="23"/>
      <c r="S157" s="23">
        <f>MIN(S151:S154)</f>
        <v>10500</v>
      </c>
      <c r="T157" s="23"/>
      <c r="U157" s="93"/>
      <c r="V157" s="23"/>
      <c r="W157" s="23"/>
      <c r="X157" s="23"/>
      <c r="Y157" s="23"/>
      <c r="Z157" s="23">
        <f>MIN(Z151:Z154)</f>
        <v>12250</v>
      </c>
    </row>
    <row r="158" spans="3:26" ht="18.75" customHeight="1" x14ac:dyDescent="0.2">
      <c r="C158" s="114" t="s">
        <v>124</v>
      </c>
      <c r="D158" s="8"/>
      <c r="E158" s="18"/>
      <c r="F158" s="18"/>
      <c r="G158" s="20"/>
      <c r="H158" s="20"/>
      <c r="I158" s="20"/>
      <c r="J158" s="20"/>
      <c r="K158" s="23"/>
      <c r="L158" s="23"/>
      <c r="M158" s="23"/>
      <c r="N158" s="23">
        <f>N153-N151</f>
        <v>0</v>
      </c>
      <c r="O158" s="23"/>
      <c r="P158" s="93"/>
      <c r="Q158" s="23"/>
      <c r="R158" s="23"/>
      <c r="S158" s="23">
        <f>S153-S151</f>
        <v>0</v>
      </c>
      <c r="T158" s="23"/>
      <c r="U158" s="93"/>
      <c r="V158" s="23"/>
      <c r="W158" s="23"/>
      <c r="X158" s="23"/>
      <c r="Y158" s="23"/>
      <c r="Z158" s="23">
        <f>Z153-Z151</f>
        <v>19250</v>
      </c>
    </row>
    <row r="159" spans="3:26" ht="18.75" customHeight="1" x14ac:dyDescent="0.2">
      <c r="C159" s="114" t="s">
        <v>125</v>
      </c>
      <c r="D159" s="8"/>
      <c r="E159" s="18"/>
      <c r="F159" s="18"/>
      <c r="G159" s="20"/>
      <c r="H159" s="20"/>
      <c r="I159" s="20"/>
      <c r="J159" s="20"/>
      <c r="K159" s="23"/>
      <c r="L159" s="23"/>
      <c r="M159" s="23"/>
      <c r="N159" s="23">
        <f>N154-N153</f>
        <v>0</v>
      </c>
      <c r="O159" s="23"/>
      <c r="P159" s="93"/>
      <c r="Q159" s="23"/>
      <c r="R159" s="23"/>
      <c r="S159" s="23">
        <f>S154-S153</f>
        <v>6000</v>
      </c>
      <c r="T159" s="23"/>
      <c r="U159" s="93"/>
      <c r="V159" s="23"/>
      <c r="W159" s="23"/>
      <c r="X159" s="23"/>
      <c r="Y159" s="23"/>
      <c r="Z159" s="23">
        <f>Z154-Z153</f>
        <v>18000</v>
      </c>
    </row>
    <row r="160" spans="3:26" ht="18.75" customHeight="1" x14ac:dyDescent="0.2">
      <c r="C160" s="114" t="s">
        <v>126</v>
      </c>
      <c r="D160" s="8"/>
      <c r="E160" s="18"/>
      <c r="F160" s="18"/>
      <c r="G160" s="20"/>
      <c r="H160" s="20"/>
      <c r="I160" s="20"/>
      <c r="J160" s="20"/>
      <c r="K160" s="23"/>
      <c r="L160" s="23"/>
      <c r="M160" s="23"/>
      <c r="N160" s="23">
        <f>MAX(N151:N154)</f>
        <v>0</v>
      </c>
      <c r="O160" s="23"/>
      <c r="P160" s="93"/>
      <c r="Q160" s="23"/>
      <c r="R160" s="23"/>
      <c r="S160" s="23">
        <f>MAX(S151:S154)</f>
        <v>16500</v>
      </c>
      <c r="T160" s="23"/>
      <c r="U160" s="93"/>
      <c r="V160" s="23"/>
      <c r="W160" s="23"/>
      <c r="X160" s="23"/>
      <c r="Y160" s="23"/>
      <c r="Z160" s="23">
        <f>MAX(Z151:Z154)</f>
        <v>49500</v>
      </c>
    </row>
    <row r="161" spans="3:26" ht="14.25" customHeight="1" x14ac:dyDescent="0.2">
      <c r="C161" s="106"/>
      <c r="D161" s="59"/>
      <c r="E161" s="107"/>
      <c r="F161" s="107"/>
      <c r="G161" s="108"/>
      <c r="H161" s="108"/>
      <c r="I161" s="108"/>
      <c r="J161" s="108"/>
      <c r="K161" s="109"/>
      <c r="L161" s="109"/>
      <c r="M161" s="109"/>
      <c r="N161" s="109"/>
      <c r="O161" s="109"/>
      <c r="P161" s="110"/>
      <c r="Q161" s="109"/>
      <c r="R161" s="109"/>
      <c r="S161" s="109"/>
      <c r="T161" s="109"/>
      <c r="U161" s="110"/>
      <c r="V161" s="109"/>
      <c r="W161" s="109"/>
      <c r="X161" s="109"/>
      <c r="Y161" s="109"/>
      <c r="Z161" s="110"/>
    </row>
    <row r="162" spans="3:26" ht="14.25" customHeight="1" x14ac:dyDescent="0.2">
      <c r="C162" s="122" t="s">
        <v>9</v>
      </c>
      <c r="D162" s="73" t="s">
        <v>141</v>
      </c>
      <c r="E162" s="123"/>
      <c r="F162" s="123"/>
      <c r="G162" s="91"/>
      <c r="H162" s="91"/>
      <c r="I162" s="91"/>
      <c r="J162" s="91"/>
      <c r="K162" s="74"/>
      <c r="L162" s="74"/>
      <c r="M162" s="74"/>
      <c r="N162" s="74"/>
      <c r="O162" s="74"/>
      <c r="P162" s="104"/>
      <c r="Q162" s="74"/>
      <c r="R162" s="74"/>
      <c r="S162" s="74"/>
      <c r="T162" s="74"/>
      <c r="U162" s="104"/>
      <c r="V162" s="74"/>
      <c r="W162" s="74"/>
      <c r="X162" s="74"/>
      <c r="Y162" s="74"/>
      <c r="Z162" s="104"/>
    </row>
    <row r="163" spans="3:26" ht="14.25" customHeight="1" x14ac:dyDescent="0.2">
      <c r="C163" s="122"/>
      <c r="D163" s="73"/>
      <c r="E163" s="123"/>
      <c r="F163" s="123"/>
      <c r="G163" s="91"/>
      <c r="H163" s="91"/>
      <c r="I163" s="91"/>
      <c r="J163" s="91"/>
      <c r="K163" s="74"/>
      <c r="L163" s="74"/>
      <c r="M163" s="74"/>
      <c r="N163" s="74"/>
      <c r="O163" s="74"/>
      <c r="P163" s="104"/>
      <c r="Q163" s="74"/>
      <c r="R163" s="74"/>
      <c r="S163" s="74"/>
      <c r="T163" s="74"/>
      <c r="U163" s="104"/>
      <c r="V163" s="74"/>
      <c r="W163" s="74"/>
      <c r="X163" s="74"/>
      <c r="Y163" s="74"/>
      <c r="Z163" s="104"/>
    </row>
    <row r="164" spans="3:26" ht="14.25" customHeight="1" x14ac:dyDescent="0.2">
      <c r="C164" s="127" t="s">
        <v>122</v>
      </c>
      <c r="D164" s="124" t="s">
        <v>127</v>
      </c>
      <c r="E164" s="124" t="s">
        <v>128</v>
      </c>
      <c r="F164" s="124" t="s">
        <v>129</v>
      </c>
      <c r="G164" s="74"/>
      <c r="H164" s="74"/>
      <c r="I164" s="74"/>
      <c r="J164" s="91"/>
      <c r="K164" s="74"/>
      <c r="L164" s="74"/>
      <c r="M164" s="74"/>
      <c r="N164" s="74"/>
      <c r="O164" s="74"/>
      <c r="P164" s="104"/>
      <c r="Q164" s="74"/>
      <c r="R164" s="74"/>
      <c r="S164" s="74"/>
      <c r="T164" s="74"/>
      <c r="U164" s="104"/>
      <c r="V164" s="74"/>
      <c r="W164" s="74"/>
      <c r="X164" s="74"/>
      <c r="Y164" s="74"/>
      <c r="Z164" s="104"/>
    </row>
    <row r="165" spans="3:26" ht="14.25" customHeight="1" x14ac:dyDescent="0.2">
      <c r="C165" s="127" t="s">
        <v>130</v>
      </c>
      <c r="D165" s="125">
        <f>N156</f>
        <v>0</v>
      </c>
      <c r="E165" s="126">
        <f>S156</f>
        <v>10500</v>
      </c>
      <c r="F165" s="126">
        <f>Z156</f>
        <v>12250</v>
      </c>
      <c r="G165" s="74"/>
      <c r="H165" s="74"/>
      <c r="I165" s="74"/>
      <c r="J165" s="91"/>
      <c r="K165" s="74"/>
      <c r="L165" s="74"/>
      <c r="M165" s="74"/>
      <c r="N165" s="74"/>
      <c r="O165" s="74"/>
      <c r="P165" s="104"/>
      <c r="Q165" s="74"/>
      <c r="R165" s="74"/>
      <c r="S165" s="74"/>
      <c r="T165" s="74"/>
      <c r="U165" s="104"/>
      <c r="V165" s="74"/>
      <c r="W165" s="74"/>
      <c r="X165" s="74"/>
      <c r="Y165" s="74"/>
      <c r="Z165" s="104"/>
    </row>
    <row r="166" spans="3:26" ht="14.25" customHeight="1" x14ac:dyDescent="0.2">
      <c r="C166" s="127" t="s">
        <v>66</v>
      </c>
      <c r="D166" s="125">
        <f>N157</f>
        <v>0</v>
      </c>
      <c r="E166" s="126">
        <f>S157</f>
        <v>10500</v>
      </c>
      <c r="F166" s="126">
        <f>Z157</f>
        <v>12250</v>
      </c>
      <c r="G166" s="91"/>
      <c r="H166" s="91"/>
      <c r="I166" s="91"/>
      <c r="J166" s="91"/>
      <c r="K166" s="74"/>
      <c r="L166" s="74"/>
      <c r="M166" s="74"/>
      <c r="N166" s="74"/>
      <c r="O166" s="74"/>
      <c r="P166" s="104"/>
      <c r="Q166" s="74"/>
      <c r="R166" s="74"/>
      <c r="S166" s="74"/>
      <c r="T166" s="74"/>
      <c r="U166" s="104"/>
      <c r="V166" s="74"/>
      <c r="W166" s="74"/>
      <c r="X166" s="74"/>
      <c r="Y166" s="74"/>
      <c r="Z166" s="104"/>
    </row>
    <row r="167" spans="3:26" ht="14.25" customHeight="1" x14ac:dyDescent="0.2">
      <c r="C167" s="127" t="s">
        <v>124</v>
      </c>
      <c r="D167" s="125">
        <f t="shared" ref="D167:D169" si="29">N158</f>
        <v>0</v>
      </c>
      <c r="E167" s="126">
        <f t="shared" ref="E167:E169" si="30">S158</f>
        <v>0</v>
      </c>
      <c r="F167" s="126">
        <f t="shared" ref="F167:F169" si="31">Z158</f>
        <v>19250</v>
      </c>
      <c r="G167" s="91"/>
      <c r="H167" s="91"/>
      <c r="I167" s="91"/>
      <c r="J167" s="91"/>
      <c r="K167" s="74"/>
      <c r="L167" s="74"/>
      <c r="M167" s="74"/>
      <c r="N167" s="74"/>
      <c r="O167" s="74"/>
      <c r="P167" s="104"/>
      <c r="Q167" s="74"/>
      <c r="R167" s="74"/>
      <c r="S167" s="74"/>
      <c r="T167" s="74"/>
      <c r="U167" s="104"/>
      <c r="V167" s="74"/>
      <c r="W167" s="74"/>
      <c r="X167" s="74"/>
      <c r="Y167" s="74"/>
      <c r="Z167" s="104"/>
    </row>
    <row r="168" spans="3:26" ht="14.25" customHeight="1" x14ac:dyDescent="0.2">
      <c r="C168" s="127" t="s">
        <v>125</v>
      </c>
      <c r="D168" s="125">
        <f t="shared" si="29"/>
        <v>0</v>
      </c>
      <c r="E168" s="126">
        <f t="shared" si="30"/>
        <v>6000</v>
      </c>
      <c r="F168" s="126">
        <f t="shared" si="31"/>
        <v>18000</v>
      </c>
      <c r="G168" s="91"/>
      <c r="H168" s="91"/>
      <c r="I168" s="91"/>
      <c r="J168" s="91"/>
      <c r="K168" s="74"/>
      <c r="L168" s="74"/>
      <c r="M168" s="74"/>
      <c r="N168" s="74"/>
      <c r="O168" s="74"/>
      <c r="P168" s="104"/>
      <c r="Q168" s="74"/>
      <c r="R168" s="74"/>
      <c r="S168" s="74"/>
      <c r="T168" s="74"/>
      <c r="U168" s="104"/>
      <c r="V168" s="74"/>
      <c r="W168" s="74"/>
      <c r="X168" s="74"/>
      <c r="Y168" s="74"/>
      <c r="Z168" s="104"/>
    </row>
    <row r="169" spans="3:26" ht="14.25" customHeight="1" x14ac:dyDescent="0.2">
      <c r="C169" s="127" t="s">
        <v>86</v>
      </c>
      <c r="D169" s="125">
        <f t="shared" si="29"/>
        <v>0</v>
      </c>
      <c r="E169" s="126">
        <f t="shared" si="30"/>
        <v>16500</v>
      </c>
      <c r="F169" s="126">
        <f t="shared" si="31"/>
        <v>49500</v>
      </c>
      <c r="G169" s="91"/>
      <c r="H169" s="91"/>
      <c r="I169" s="91"/>
      <c r="J169" s="91"/>
      <c r="K169" s="74"/>
      <c r="L169" s="74"/>
      <c r="M169" s="74"/>
      <c r="N169" s="74"/>
      <c r="O169" s="74"/>
      <c r="P169" s="104"/>
      <c r="Q169" s="74"/>
      <c r="R169" s="74"/>
      <c r="S169" s="74"/>
      <c r="T169" s="74"/>
      <c r="U169" s="104"/>
      <c r="V169" s="74"/>
      <c r="W169" s="74"/>
      <c r="X169" s="74"/>
      <c r="Y169" s="74"/>
      <c r="Z169" s="104"/>
    </row>
    <row r="170" spans="3:26" ht="14.25" customHeight="1" x14ac:dyDescent="0.2">
      <c r="C170" s="90"/>
      <c r="D170" s="8"/>
      <c r="E170" s="18"/>
      <c r="F170" s="18"/>
      <c r="G170" s="91"/>
      <c r="H170" s="91"/>
      <c r="I170" s="91"/>
      <c r="J170" s="91"/>
      <c r="K170" s="74"/>
      <c r="L170" s="74"/>
      <c r="M170" s="74"/>
      <c r="N170" s="74"/>
      <c r="O170" s="74"/>
      <c r="P170" s="104"/>
      <c r="Q170" s="74"/>
      <c r="R170" s="74"/>
      <c r="S170" s="74"/>
      <c r="T170" s="74"/>
      <c r="U170" s="104"/>
      <c r="V170" s="74"/>
      <c r="W170" s="74"/>
      <c r="X170" s="74"/>
      <c r="Y170" s="74"/>
      <c r="Z170" s="104"/>
    </row>
    <row r="171" spans="3:26" ht="14.25" customHeight="1" x14ac:dyDescent="0.2">
      <c r="C171" s="90"/>
      <c r="D171" s="8"/>
      <c r="E171" s="18"/>
      <c r="F171" s="18"/>
      <c r="G171" s="91"/>
      <c r="H171" s="91"/>
      <c r="I171" s="91"/>
      <c r="J171" s="91"/>
      <c r="K171" s="74"/>
      <c r="L171" s="74"/>
      <c r="M171" s="74"/>
      <c r="N171" s="74"/>
      <c r="O171" s="74"/>
      <c r="P171" s="104"/>
      <c r="Q171" s="74"/>
      <c r="R171" s="74"/>
      <c r="S171" s="74"/>
      <c r="T171" s="74"/>
      <c r="U171" s="104"/>
      <c r="V171" s="74"/>
      <c r="W171" s="74"/>
      <c r="X171" s="74"/>
      <c r="Y171" s="74"/>
      <c r="Z171" s="104"/>
    </row>
    <row r="172" spans="3:26" ht="14.25" customHeight="1" x14ac:dyDescent="0.2">
      <c r="C172" s="90"/>
      <c r="D172" s="8"/>
      <c r="E172" s="18"/>
      <c r="F172" s="18"/>
      <c r="G172" s="91"/>
      <c r="H172" s="91"/>
      <c r="I172" s="91"/>
      <c r="J172" s="91"/>
      <c r="K172" s="74"/>
      <c r="L172" s="74"/>
      <c r="M172" s="74"/>
      <c r="N172" s="74"/>
      <c r="O172" s="74"/>
      <c r="P172" s="104"/>
      <c r="Q172" s="74"/>
      <c r="R172" s="74"/>
      <c r="S172" s="74"/>
      <c r="T172" s="74"/>
      <c r="U172" s="104"/>
      <c r="V172" s="74"/>
      <c r="W172" s="74"/>
      <c r="X172" s="74"/>
      <c r="Y172" s="74"/>
      <c r="Z172" s="104"/>
    </row>
    <row r="173" spans="3:26" ht="14.25" customHeight="1" x14ac:dyDescent="0.2">
      <c r="C173" s="90"/>
      <c r="D173" s="8"/>
      <c r="E173" s="18"/>
      <c r="F173" s="18"/>
      <c r="G173" s="91"/>
      <c r="H173" s="91"/>
      <c r="I173" s="91"/>
      <c r="J173" s="91"/>
      <c r="K173" s="74"/>
      <c r="L173" s="74"/>
      <c r="M173" s="74"/>
      <c r="N173" s="74"/>
      <c r="O173" s="74"/>
      <c r="P173" s="104"/>
      <c r="Q173" s="74"/>
      <c r="R173" s="74"/>
      <c r="S173" s="74"/>
      <c r="T173" s="74"/>
      <c r="U173" s="104"/>
      <c r="V173" s="74"/>
      <c r="W173" s="74"/>
      <c r="X173" s="74"/>
      <c r="Y173" s="74"/>
      <c r="Z173" s="104"/>
    </row>
    <row r="174" spans="3:26" ht="14.25" customHeight="1" x14ac:dyDescent="0.2">
      <c r="C174" s="90"/>
      <c r="D174" s="8"/>
      <c r="E174" s="18"/>
      <c r="F174" s="18"/>
      <c r="G174" s="91"/>
      <c r="H174" s="91"/>
      <c r="I174" s="91"/>
      <c r="J174" s="91"/>
      <c r="K174" s="74"/>
      <c r="L174" s="74"/>
      <c r="M174" s="74"/>
      <c r="N174" s="74"/>
      <c r="O174" s="74"/>
      <c r="P174" s="104"/>
      <c r="Q174" s="74"/>
      <c r="R174" s="74"/>
      <c r="S174" s="74"/>
      <c r="T174" s="74"/>
      <c r="U174" s="104"/>
      <c r="V174" s="74"/>
      <c r="W174" s="74"/>
      <c r="X174" s="74"/>
      <c r="Y174" s="74"/>
      <c r="Z174" s="104"/>
    </row>
    <row r="175" spans="3:26" ht="14.25" customHeight="1" x14ac:dyDescent="0.2">
      <c r="C175" s="90"/>
      <c r="D175" s="8"/>
      <c r="E175" s="18"/>
      <c r="F175" s="18"/>
      <c r="G175" s="91"/>
      <c r="H175" s="91"/>
      <c r="I175" s="91"/>
      <c r="J175" s="91"/>
      <c r="K175" s="74"/>
      <c r="L175" s="74"/>
      <c r="M175" s="74"/>
      <c r="N175" s="74"/>
      <c r="O175" s="74"/>
      <c r="P175" s="104"/>
      <c r="Q175" s="74"/>
      <c r="R175" s="74"/>
      <c r="S175" s="74"/>
      <c r="T175" s="74"/>
      <c r="U175" s="104"/>
      <c r="V175" s="74"/>
      <c r="W175" s="74"/>
      <c r="X175" s="74"/>
      <c r="Y175" s="74"/>
      <c r="Z175" s="104"/>
    </row>
    <row r="176" spans="3:26" ht="14.25" customHeight="1" x14ac:dyDescent="0.2">
      <c r="C176" s="90"/>
      <c r="D176" s="8"/>
      <c r="E176" s="18"/>
      <c r="F176" s="18"/>
      <c r="G176" s="91"/>
      <c r="H176" s="91"/>
      <c r="I176" s="91"/>
      <c r="J176" s="91"/>
      <c r="K176" s="74"/>
      <c r="L176" s="74"/>
      <c r="M176" s="74"/>
      <c r="N176" s="74"/>
      <c r="O176" s="74"/>
      <c r="P176" s="104"/>
      <c r="Q176" s="74"/>
      <c r="R176" s="74"/>
      <c r="S176" s="74"/>
      <c r="T176" s="74"/>
      <c r="U176" s="104"/>
      <c r="V176" s="74"/>
      <c r="W176" s="74"/>
      <c r="X176" s="74"/>
      <c r="Y176" s="74"/>
      <c r="Z176" s="104"/>
    </row>
    <row r="177" spans="3:26" ht="14.25" customHeight="1" x14ac:dyDescent="0.2">
      <c r="C177" s="90"/>
      <c r="D177" s="8"/>
      <c r="E177" s="18"/>
      <c r="F177" s="18"/>
      <c r="G177" s="91"/>
      <c r="H177" s="91"/>
      <c r="I177" s="91"/>
      <c r="J177" s="91"/>
      <c r="K177" s="74"/>
      <c r="L177" s="74"/>
      <c r="M177" s="74"/>
      <c r="N177" s="74"/>
      <c r="O177" s="74"/>
      <c r="P177" s="104"/>
      <c r="Q177" s="74"/>
      <c r="R177" s="74"/>
      <c r="S177" s="74"/>
      <c r="T177" s="74"/>
      <c r="U177" s="104"/>
      <c r="V177" s="74"/>
      <c r="W177" s="74"/>
      <c r="X177" s="74"/>
      <c r="Y177" s="74"/>
      <c r="Z177" s="104"/>
    </row>
    <row r="178" spans="3:26" ht="14.25" customHeight="1" x14ac:dyDescent="0.2">
      <c r="C178" s="90"/>
      <c r="D178" s="8"/>
      <c r="E178" s="18"/>
      <c r="F178" s="18"/>
      <c r="G178" s="91"/>
      <c r="H178" s="91"/>
      <c r="I178" s="91"/>
      <c r="J178" s="91"/>
      <c r="K178" s="74"/>
      <c r="L178" s="74"/>
      <c r="M178" s="74"/>
      <c r="N178" s="74"/>
      <c r="O178" s="74"/>
      <c r="P178" s="104"/>
      <c r="Q178" s="74"/>
      <c r="R178" s="74"/>
      <c r="S178" s="74"/>
      <c r="T178" s="74"/>
      <c r="U178" s="104"/>
      <c r="V178" s="74"/>
      <c r="W178" s="74"/>
      <c r="X178" s="74"/>
      <c r="Y178" s="74"/>
      <c r="Z178" s="104"/>
    </row>
    <row r="179" spans="3:26" ht="14.25" customHeight="1" x14ac:dyDescent="0.2">
      <c r="C179" s="90"/>
      <c r="D179" s="8"/>
      <c r="E179" s="18"/>
      <c r="F179" s="18"/>
      <c r="G179" s="91"/>
      <c r="H179" s="91"/>
      <c r="I179" s="91"/>
      <c r="J179" s="91"/>
      <c r="K179" s="74"/>
      <c r="L179" s="74"/>
      <c r="M179" s="74"/>
      <c r="N179" s="74"/>
      <c r="O179" s="74"/>
      <c r="P179" s="104"/>
      <c r="Q179" s="74"/>
      <c r="R179" s="74"/>
      <c r="S179" s="74"/>
      <c r="T179" s="74"/>
      <c r="U179" s="104"/>
      <c r="V179" s="74"/>
      <c r="W179" s="74"/>
      <c r="X179" s="74"/>
      <c r="Y179" s="74"/>
      <c r="Z179" s="104"/>
    </row>
    <row r="180" spans="3:26" ht="14.25" customHeight="1" x14ac:dyDescent="0.2">
      <c r="C180" s="90"/>
      <c r="D180" s="8"/>
      <c r="E180" s="18"/>
      <c r="F180" s="18"/>
      <c r="G180" s="91"/>
      <c r="H180" s="91"/>
      <c r="I180" s="91"/>
      <c r="J180" s="91"/>
      <c r="K180" s="74"/>
      <c r="L180" s="74"/>
      <c r="M180" s="74"/>
      <c r="N180" s="74"/>
      <c r="O180" s="74"/>
      <c r="P180" s="104"/>
      <c r="Q180" s="74"/>
      <c r="R180" s="74"/>
      <c r="S180" s="74"/>
      <c r="T180" s="74"/>
      <c r="U180" s="104"/>
      <c r="V180" s="74"/>
      <c r="W180" s="74"/>
      <c r="X180" s="74"/>
      <c r="Y180" s="74"/>
      <c r="Z180" s="104"/>
    </row>
    <row r="181" spans="3:26" ht="14.25" customHeight="1" x14ac:dyDescent="0.2">
      <c r="C181" s="90"/>
      <c r="D181" s="8"/>
      <c r="E181" s="18"/>
      <c r="F181" s="18"/>
      <c r="G181" s="91"/>
      <c r="H181" s="91"/>
      <c r="I181" s="91"/>
      <c r="J181" s="91"/>
      <c r="K181" s="74"/>
      <c r="L181" s="74"/>
      <c r="M181" s="74"/>
      <c r="N181" s="74"/>
      <c r="O181" s="74"/>
      <c r="P181" s="104"/>
      <c r="Q181" s="74"/>
      <c r="R181" s="74"/>
      <c r="S181" s="74"/>
      <c r="T181" s="74"/>
      <c r="U181" s="104"/>
      <c r="V181" s="74"/>
      <c r="W181" s="74"/>
      <c r="X181" s="74"/>
      <c r="Y181" s="74"/>
      <c r="Z181" s="104"/>
    </row>
    <row r="182" spans="3:26" ht="14.25" customHeight="1" x14ac:dyDescent="0.2">
      <c r="C182" s="90"/>
      <c r="D182" s="8"/>
      <c r="E182" s="18"/>
      <c r="F182" s="18"/>
      <c r="G182" s="91"/>
      <c r="H182" s="91"/>
      <c r="I182" s="91"/>
      <c r="J182" s="91"/>
      <c r="K182" s="74"/>
      <c r="L182" s="74"/>
      <c r="M182" s="74"/>
      <c r="N182" s="74"/>
      <c r="O182" s="74"/>
      <c r="P182" s="104"/>
      <c r="Q182" s="74"/>
      <c r="R182" s="74"/>
      <c r="S182" s="74"/>
      <c r="T182" s="74"/>
      <c r="U182" s="104"/>
      <c r="V182" s="74"/>
      <c r="W182" s="74"/>
      <c r="X182" s="74"/>
      <c r="Y182" s="74"/>
      <c r="Z182" s="104"/>
    </row>
    <row r="183" spans="3:26" ht="14.25" customHeight="1" x14ac:dyDescent="0.2">
      <c r="C183" s="90"/>
      <c r="D183" s="8"/>
      <c r="E183" s="18"/>
      <c r="F183" s="18"/>
      <c r="G183" s="91"/>
      <c r="H183" s="91"/>
      <c r="I183" s="91"/>
      <c r="J183" s="91"/>
      <c r="K183" s="74"/>
      <c r="L183" s="74"/>
      <c r="M183" s="74"/>
      <c r="N183" s="74"/>
      <c r="O183" s="74"/>
      <c r="P183" s="104"/>
      <c r="Q183" s="74"/>
      <c r="R183" s="74"/>
      <c r="S183" s="74"/>
      <c r="T183" s="74"/>
      <c r="U183" s="104"/>
      <c r="V183" s="74"/>
      <c r="W183" s="74"/>
      <c r="X183" s="74"/>
      <c r="Y183" s="74"/>
      <c r="Z183" s="104"/>
    </row>
    <row r="184" spans="3:26" ht="14.25" customHeight="1" x14ac:dyDescent="0.2">
      <c r="C184" s="90"/>
      <c r="D184" s="8"/>
      <c r="E184" s="18"/>
      <c r="F184" s="18"/>
      <c r="G184" s="91"/>
      <c r="H184" s="91"/>
      <c r="I184" s="91"/>
      <c r="J184" s="91"/>
      <c r="K184" s="74"/>
      <c r="L184" s="74"/>
      <c r="M184" s="74"/>
      <c r="N184" s="74"/>
      <c r="O184" s="74"/>
      <c r="P184" s="104"/>
      <c r="Q184" s="74"/>
      <c r="R184" s="74"/>
      <c r="S184" s="74"/>
      <c r="T184" s="74"/>
      <c r="U184" s="104"/>
      <c r="V184" s="74"/>
      <c r="W184" s="74"/>
      <c r="X184" s="74"/>
      <c r="Y184" s="74"/>
      <c r="Z184" s="104"/>
    </row>
    <row r="185" spans="3:26" ht="14.25" customHeight="1" x14ac:dyDescent="0.2">
      <c r="C185" s="90"/>
      <c r="D185" s="8"/>
      <c r="E185" s="18"/>
      <c r="F185" s="18"/>
      <c r="G185" s="91"/>
      <c r="H185" s="91"/>
      <c r="I185" s="91"/>
      <c r="J185" s="91"/>
      <c r="K185" s="74"/>
      <c r="L185" s="74"/>
      <c r="M185" s="74"/>
      <c r="N185" s="74"/>
      <c r="O185" s="74"/>
      <c r="P185" s="104"/>
      <c r="Q185" s="74"/>
      <c r="R185" s="74"/>
      <c r="S185" s="74"/>
      <c r="T185" s="74"/>
      <c r="U185" s="104"/>
      <c r="V185" s="74"/>
      <c r="W185" s="74"/>
      <c r="X185" s="74"/>
      <c r="Y185" s="74"/>
      <c r="Z185" s="104"/>
    </row>
    <row r="186" spans="3:26" ht="14.25" customHeight="1" x14ac:dyDescent="0.2">
      <c r="C186" s="90"/>
      <c r="D186" s="8"/>
      <c r="E186" s="18"/>
      <c r="F186" s="18"/>
      <c r="G186" s="91"/>
      <c r="H186" s="91"/>
      <c r="I186" s="91"/>
      <c r="J186" s="91"/>
      <c r="K186" s="74"/>
      <c r="L186" s="74"/>
      <c r="M186" s="74"/>
      <c r="N186" s="74"/>
      <c r="O186" s="74"/>
      <c r="P186" s="104"/>
      <c r="Q186" s="74"/>
      <c r="R186" s="74"/>
      <c r="S186" s="74"/>
      <c r="T186" s="74"/>
      <c r="U186" s="104"/>
      <c r="V186" s="74"/>
      <c r="W186" s="74"/>
      <c r="X186" s="74"/>
      <c r="Y186" s="74"/>
      <c r="Z186" s="104"/>
    </row>
    <row r="187" spans="3:26" ht="14.25" customHeight="1" x14ac:dyDescent="0.2">
      <c r="C187" s="90"/>
      <c r="D187" s="8"/>
      <c r="E187" s="18"/>
      <c r="F187" s="18"/>
      <c r="G187" s="91"/>
      <c r="H187" s="91"/>
      <c r="I187" s="91"/>
      <c r="J187" s="91"/>
      <c r="K187" s="74"/>
      <c r="L187" s="74"/>
      <c r="M187" s="74"/>
      <c r="N187" s="74"/>
      <c r="O187" s="74"/>
      <c r="P187" s="104"/>
      <c r="Q187" s="74"/>
      <c r="R187" s="74"/>
      <c r="S187" s="74"/>
      <c r="T187" s="74"/>
      <c r="U187" s="104"/>
      <c r="V187" s="74"/>
      <c r="W187" s="74"/>
      <c r="X187" s="74"/>
      <c r="Y187" s="74"/>
      <c r="Z187" s="104"/>
    </row>
    <row r="188" spans="3:26" ht="14.25" customHeight="1" x14ac:dyDescent="0.2">
      <c r="C188" s="90"/>
      <c r="D188" s="8"/>
      <c r="E188" s="18"/>
      <c r="F188" s="18"/>
      <c r="G188" s="91"/>
      <c r="H188" s="91"/>
      <c r="I188" s="91"/>
      <c r="J188" s="91"/>
      <c r="K188" s="74"/>
      <c r="L188" s="74"/>
      <c r="M188" s="74"/>
      <c r="N188" s="74"/>
      <c r="O188" s="74"/>
      <c r="P188" s="104"/>
      <c r="Q188" s="74"/>
      <c r="R188" s="74"/>
      <c r="S188" s="74"/>
      <c r="T188" s="74"/>
      <c r="U188" s="104"/>
      <c r="V188" s="74"/>
      <c r="W188" s="74"/>
      <c r="X188" s="74"/>
      <c r="Y188" s="74"/>
      <c r="Z188" s="104"/>
    </row>
    <row r="189" spans="3:26" ht="14.25" customHeight="1" x14ac:dyDescent="0.2">
      <c r="C189" s="90"/>
      <c r="D189" s="8"/>
      <c r="E189" s="18"/>
      <c r="F189" s="18"/>
      <c r="G189" s="91"/>
      <c r="H189" s="91"/>
      <c r="I189" s="91"/>
      <c r="J189" s="91"/>
      <c r="K189" s="74"/>
      <c r="L189" s="74"/>
      <c r="M189" s="74"/>
      <c r="N189" s="74"/>
      <c r="O189" s="74"/>
      <c r="P189" s="104"/>
      <c r="Q189" s="74"/>
      <c r="R189" s="74"/>
      <c r="S189" s="74"/>
      <c r="T189" s="74"/>
      <c r="U189" s="104"/>
      <c r="V189" s="74"/>
      <c r="W189" s="74"/>
      <c r="X189" s="74"/>
      <c r="Y189" s="74"/>
      <c r="Z189" s="104"/>
    </row>
    <row r="190" spans="3:26" ht="14.25" customHeight="1" x14ac:dyDescent="0.2">
      <c r="C190" s="90"/>
      <c r="D190" s="8"/>
      <c r="E190" s="18"/>
      <c r="F190" s="18"/>
      <c r="G190" s="91"/>
      <c r="H190" s="91"/>
      <c r="I190" s="91"/>
      <c r="J190" s="91"/>
      <c r="K190" s="74"/>
      <c r="L190" s="74"/>
      <c r="M190" s="74"/>
      <c r="N190" s="74"/>
      <c r="O190" s="74"/>
      <c r="P190" s="104"/>
      <c r="Q190" s="74"/>
      <c r="R190" s="74"/>
      <c r="S190" s="74"/>
      <c r="T190" s="74"/>
      <c r="U190" s="104"/>
      <c r="V190" s="74"/>
      <c r="W190" s="74"/>
      <c r="X190" s="74"/>
      <c r="Y190" s="74"/>
      <c r="Z190" s="104"/>
    </row>
    <row r="191" spans="3:26" ht="14.25" customHeight="1" x14ac:dyDescent="0.2">
      <c r="C191" s="90"/>
      <c r="D191" s="8"/>
      <c r="E191" s="18"/>
      <c r="F191" s="18"/>
      <c r="G191" s="91"/>
      <c r="H191" s="91"/>
      <c r="I191" s="91"/>
      <c r="J191" s="91"/>
      <c r="K191" s="74"/>
      <c r="L191" s="74"/>
      <c r="M191" s="74"/>
      <c r="N191" s="74"/>
      <c r="O191" s="74"/>
      <c r="P191" s="104"/>
      <c r="Q191" s="74"/>
      <c r="R191" s="74"/>
      <c r="S191" s="74"/>
      <c r="T191" s="74"/>
      <c r="U191" s="104"/>
      <c r="V191" s="74"/>
      <c r="W191" s="74"/>
      <c r="X191" s="74"/>
      <c r="Y191" s="74"/>
      <c r="Z191" s="104"/>
    </row>
    <row r="192" spans="3:26" ht="18.75" customHeight="1" x14ac:dyDescent="0.2">
      <c r="C192" s="78" t="s">
        <v>135</v>
      </c>
      <c r="D192" s="8"/>
      <c r="E192" s="18"/>
      <c r="F192" s="18"/>
      <c r="G192" s="91"/>
      <c r="H192" s="91"/>
      <c r="I192" s="91"/>
      <c r="J192" s="91"/>
      <c r="K192" s="74"/>
      <c r="L192" s="74"/>
      <c r="M192" s="74"/>
      <c r="N192" s="74"/>
      <c r="O192" s="74"/>
      <c r="P192" s="104"/>
      <c r="Q192" s="74"/>
      <c r="R192" s="74"/>
      <c r="S192" s="74"/>
      <c r="T192" s="74"/>
      <c r="U192" s="104"/>
      <c r="V192" s="74"/>
      <c r="W192" s="74"/>
      <c r="X192" s="74"/>
      <c r="Y192" s="74"/>
      <c r="Z192" s="104"/>
    </row>
    <row r="193" spans="3:26" ht="18.75" customHeight="1" x14ac:dyDescent="0.2">
      <c r="C193" s="90"/>
      <c r="D193" s="8"/>
      <c r="E193" s="18"/>
      <c r="F193" s="18"/>
      <c r="G193" s="91"/>
      <c r="H193" s="91"/>
      <c r="I193" s="91"/>
      <c r="J193" s="91"/>
      <c r="K193" s="74"/>
      <c r="L193" s="74"/>
      <c r="M193" s="74"/>
      <c r="N193" s="74"/>
      <c r="O193" s="74"/>
      <c r="P193" s="104"/>
      <c r="Q193" s="74"/>
      <c r="R193" s="74"/>
      <c r="S193" s="74"/>
      <c r="T193" s="74"/>
      <c r="U193" s="104"/>
      <c r="V193" s="74"/>
      <c r="W193" s="74"/>
      <c r="X193" s="74"/>
      <c r="Y193" s="74"/>
      <c r="Z193" s="104"/>
    </row>
    <row r="194" spans="3:26" ht="18.75" customHeight="1" x14ac:dyDescent="0.2">
      <c r="C194" s="80" t="s">
        <v>170</v>
      </c>
      <c r="D194" s="80" t="s">
        <v>63</v>
      </c>
      <c r="E194" s="80" t="s">
        <v>61</v>
      </c>
      <c r="F194" s="80" t="s">
        <v>57</v>
      </c>
      <c r="H194" s="91"/>
      <c r="I194" s="91"/>
      <c r="J194" s="91"/>
      <c r="K194" s="74"/>
      <c r="L194" s="74"/>
      <c r="M194" s="74"/>
      <c r="N194" s="74"/>
      <c r="O194" s="74"/>
      <c r="P194" s="104"/>
      <c r="Q194" s="74"/>
      <c r="R194" s="74"/>
      <c r="S194" s="74"/>
      <c r="T194" s="74"/>
      <c r="U194" s="104"/>
      <c r="V194" s="74"/>
      <c r="W194" s="74"/>
      <c r="X194" s="74"/>
      <c r="Y194" s="74"/>
      <c r="Z194" s="104"/>
    </row>
    <row r="195" spans="3:26" ht="50.1" customHeight="1" x14ac:dyDescent="0.2">
      <c r="C195" s="118" t="s">
        <v>218</v>
      </c>
      <c r="D195" s="118" t="s">
        <v>101</v>
      </c>
      <c r="E195" s="118" t="s">
        <v>55</v>
      </c>
      <c r="F195" s="118" t="s">
        <v>58</v>
      </c>
      <c r="H195" s="91"/>
      <c r="I195" s="91"/>
      <c r="J195" s="91"/>
      <c r="K195" s="74"/>
      <c r="L195" s="74"/>
      <c r="M195" s="74"/>
      <c r="N195" s="74"/>
      <c r="O195" s="74"/>
      <c r="P195" s="104"/>
      <c r="Q195" s="74"/>
      <c r="R195" s="74"/>
      <c r="S195" s="74"/>
      <c r="T195" s="74"/>
      <c r="U195" s="104"/>
      <c r="V195" s="74"/>
      <c r="W195" s="74"/>
      <c r="X195" s="74"/>
      <c r="Y195" s="74"/>
      <c r="Z195" s="104"/>
    </row>
    <row r="196" spans="3:26" ht="50.1" customHeight="1" x14ac:dyDescent="0.2">
      <c r="C196" s="118" t="s">
        <v>218</v>
      </c>
      <c r="D196" s="118" t="s">
        <v>60</v>
      </c>
      <c r="E196" s="119" t="s">
        <v>142</v>
      </c>
      <c r="F196" s="118" t="s">
        <v>58</v>
      </c>
      <c r="H196" s="91"/>
      <c r="I196" s="91"/>
      <c r="J196" s="91"/>
      <c r="K196" s="74"/>
      <c r="L196" s="74"/>
      <c r="M196" s="74"/>
      <c r="N196" s="74"/>
      <c r="O196" s="74"/>
      <c r="P196" s="104"/>
      <c r="Q196" s="74"/>
      <c r="R196" s="74"/>
      <c r="S196" s="74"/>
      <c r="T196" s="74"/>
      <c r="U196" s="104"/>
      <c r="V196" s="74"/>
      <c r="W196" s="74"/>
      <c r="X196" s="74"/>
      <c r="Y196" s="74"/>
      <c r="Z196" s="104"/>
    </row>
    <row r="197" spans="3:26" ht="50.1" customHeight="1" x14ac:dyDescent="0.2">
      <c r="C197" s="118" t="s">
        <v>171</v>
      </c>
      <c r="D197" s="118" t="s">
        <v>101</v>
      </c>
      <c r="E197" s="118" t="s">
        <v>55</v>
      </c>
      <c r="F197" s="118" t="s">
        <v>215</v>
      </c>
      <c r="H197" s="91"/>
      <c r="I197" s="91"/>
      <c r="J197" s="91"/>
      <c r="K197" s="74"/>
      <c r="L197" s="74"/>
      <c r="M197" s="74"/>
      <c r="N197" s="74"/>
      <c r="O197" s="74"/>
      <c r="P197" s="104"/>
      <c r="Q197" s="74"/>
      <c r="R197" s="74"/>
      <c r="S197" s="74"/>
      <c r="T197" s="74"/>
      <c r="U197" s="104"/>
      <c r="V197" s="74"/>
      <c r="W197" s="74"/>
      <c r="X197" s="74"/>
      <c r="Y197" s="74"/>
      <c r="Z197" s="104"/>
    </row>
    <row r="198" spans="3:26" ht="50.1" customHeight="1" x14ac:dyDescent="0.2">
      <c r="C198" s="118" t="s">
        <v>171</v>
      </c>
      <c r="D198" s="118" t="s">
        <v>60</v>
      </c>
      <c r="E198" s="119" t="s">
        <v>220</v>
      </c>
      <c r="F198" s="118" t="s">
        <v>215</v>
      </c>
      <c r="H198" s="91"/>
      <c r="I198" s="91"/>
      <c r="J198" s="91"/>
      <c r="K198" s="74"/>
      <c r="L198" s="74"/>
      <c r="M198" s="74"/>
      <c r="N198" s="74"/>
      <c r="O198" s="74"/>
      <c r="P198" s="104"/>
      <c r="Q198" s="74"/>
      <c r="R198" s="74"/>
      <c r="S198" s="74"/>
      <c r="T198" s="74"/>
      <c r="U198" s="104"/>
      <c r="V198" s="74"/>
      <c r="W198" s="74"/>
      <c r="X198" s="74"/>
      <c r="Y198" s="74"/>
      <c r="Z198" s="104"/>
    </row>
    <row r="199" spans="3:26" ht="18.75" customHeight="1" x14ac:dyDescent="0.2">
      <c r="C199" s="90"/>
      <c r="D199" s="8"/>
      <c r="E199" s="18"/>
      <c r="F199" s="18"/>
      <c r="G199" s="91"/>
      <c r="H199" s="91"/>
      <c r="I199" s="91"/>
      <c r="J199" s="91"/>
      <c r="K199" s="74"/>
      <c r="L199" s="74"/>
      <c r="M199" s="74"/>
      <c r="N199" s="74"/>
      <c r="O199" s="74"/>
      <c r="P199" s="104"/>
      <c r="Q199" s="74"/>
      <c r="R199" s="74"/>
      <c r="S199" s="74"/>
      <c r="T199" s="74"/>
      <c r="U199" s="104"/>
      <c r="V199" s="74"/>
      <c r="W199" s="74"/>
      <c r="X199" s="74"/>
      <c r="Y199" s="74"/>
      <c r="Z199" s="104"/>
    </row>
    <row r="200" spans="3:26" ht="15" x14ac:dyDescent="0.25">
      <c r="C200" s="25" t="s">
        <v>136</v>
      </c>
    </row>
    <row r="201" spans="3:26" ht="18" customHeight="1" x14ac:dyDescent="0.2">
      <c r="C201" s="12"/>
      <c r="D201" s="13"/>
      <c r="E201" s="13" t="s">
        <v>1</v>
      </c>
      <c r="F201" s="13" t="s">
        <v>2</v>
      </c>
      <c r="G201" s="11">
        <f>G$1</f>
        <v>2011</v>
      </c>
      <c r="H201" s="11">
        <f t="shared" ref="H201:Z201" si="32">H$1</f>
        <v>2012</v>
      </c>
      <c r="I201" s="11">
        <f t="shared" si="32"/>
        <v>2013</v>
      </c>
      <c r="J201" s="11">
        <f t="shared" si="32"/>
        <v>2014</v>
      </c>
      <c r="K201" s="11">
        <f t="shared" si="32"/>
        <v>2015</v>
      </c>
      <c r="L201" s="11">
        <f t="shared" si="32"/>
        <v>2016</v>
      </c>
      <c r="M201" s="11">
        <f t="shared" si="32"/>
        <v>2017</v>
      </c>
      <c r="N201" s="11">
        <f t="shared" si="32"/>
        <v>2018</v>
      </c>
      <c r="O201" s="11">
        <f t="shared" si="32"/>
        <v>2019</v>
      </c>
      <c r="P201" s="11">
        <f t="shared" si="32"/>
        <v>2020</v>
      </c>
      <c r="Q201" s="11">
        <f t="shared" si="32"/>
        <v>2021</v>
      </c>
      <c r="R201" s="11">
        <f t="shared" si="32"/>
        <v>2022</v>
      </c>
      <c r="S201" s="11">
        <f t="shared" si="32"/>
        <v>2023</v>
      </c>
      <c r="T201" s="11">
        <f t="shared" si="32"/>
        <v>2024</v>
      </c>
      <c r="U201" s="11">
        <f t="shared" si="32"/>
        <v>2025</v>
      </c>
      <c r="V201" s="11">
        <f t="shared" si="32"/>
        <v>2026</v>
      </c>
      <c r="W201" s="11">
        <f t="shared" si="32"/>
        <v>2027</v>
      </c>
      <c r="X201" s="11">
        <f t="shared" si="32"/>
        <v>2028</v>
      </c>
      <c r="Y201" s="11">
        <f t="shared" si="32"/>
        <v>2029</v>
      </c>
      <c r="Z201" s="11">
        <f t="shared" si="32"/>
        <v>2030</v>
      </c>
    </row>
    <row r="202" spans="3:26" ht="18" customHeight="1" x14ac:dyDescent="0.2">
      <c r="C202" s="15" t="s">
        <v>70</v>
      </c>
      <c r="D202" s="8"/>
      <c r="E202" s="8"/>
      <c r="F202" s="8"/>
      <c r="G202" s="49"/>
      <c r="H202" s="49"/>
      <c r="I202" s="49"/>
      <c r="J202" s="49"/>
      <c r="K202" s="49"/>
      <c r="L202" s="49"/>
      <c r="M202" s="49"/>
      <c r="N202" s="49"/>
      <c r="O202" s="49"/>
      <c r="P202" s="49"/>
      <c r="Q202" s="49"/>
      <c r="R202" s="49"/>
      <c r="S202" s="49"/>
      <c r="T202" s="49"/>
      <c r="U202" s="49"/>
      <c r="V202" s="49"/>
      <c r="W202" s="49"/>
      <c r="X202" s="49"/>
      <c r="Y202" s="49"/>
      <c r="Z202" s="49"/>
    </row>
    <row r="203" spans="3:26" ht="18" customHeight="1" x14ac:dyDescent="0.2">
      <c r="C203" s="82" t="s">
        <v>66</v>
      </c>
      <c r="D203" s="8"/>
      <c r="E203" s="8" t="s">
        <v>33</v>
      </c>
      <c r="F203" s="8" t="s">
        <v>9</v>
      </c>
      <c r="G203" s="20"/>
      <c r="H203" s="20"/>
      <c r="I203" s="20"/>
      <c r="J203" s="20"/>
      <c r="K203" s="37">
        <v>6000</v>
      </c>
      <c r="L203" s="23">
        <f>$K203+($N203-$K203)*(L$1-$K$1)/($N$1-$K$1)</f>
        <v>7400</v>
      </c>
      <c r="M203" s="23">
        <f t="shared" ref="M203:M204" si="33">$K203+($N203-$K203)*(M$1-$K$1)/($N$1-$K$1)</f>
        <v>8800</v>
      </c>
      <c r="N203" s="37">
        <v>10200</v>
      </c>
      <c r="O203" s="23">
        <f>$N203+($S203-$N203)*(O$1-$N$1)/($S$1-$N$1)</f>
        <v>11800</v>
      </c>
      <c r="P203" s="23">
        <f t="shared" ref="P203:R204" si="34">$N203+($S203-$N203)*(P$1-$N$1)/($S$1-$N$1)</f>
        <v>13400</v>
      </c>
      <c r="Q203" s="23">
        <f t="shared" si="34"/>
        <v>15000</v>
      </c>
      <c r="R203" s="23">
        <f t="shared" si="34"/>
        <v>16600</v>
      </c>
      <c r="S203" s="61">
        <v>18200</v>
      </c>
      <c r="T203" s="20"/>
      <c r="U203" s="20"/>
      <c r="V203" s="20"/>
      <c r="W203" s="20"/>
      <c r="X203" s="20"/>
      <c r="Y203" s="20"/>
      <c r="Z203" s="20"/>
    </row>
    <row r="204" spans="3:26" ht="18" customHeight="1" x14ac:dyDescent="0.2">
      <c r="C204" s="83" t="s">
        <v>86</v>
      </c>
      <c r="D204" s="62"/>
      <c r="E204" s="60" t="s">
        <v>8</v>
      </c>
      <c r="F204" s="60" t="s">
        <v>8</v>
      </c>
      <c r="G204" s="81"/>
      <c r="H204" s="81"/>
      <c r="I204" s="81"/>
      <c r="J204" s="81"/>
      <c r="K204" s="63">
        <v>6000</v>
      </c>
      <c r="L204" s="44">
        <f t="shared" ref="L204" si="35">$K204+($N204-$K204)*(L$1-$K$1)/($N$1-$K$1)</f>
        <v>7400</v>
      </c>
      <c r="M204" s="44">
        <f t="shared" si="33"/>
        <v>8800</v>
      </c>
      <c r="N204" s="63">
        <v>10200</v>
      </c>
      <c r="O204" s="44">
        <f t="shared" ref="O204" si="36">$N204+($S204-$N204)*(O$1-$N$1)/($S$1-$N$1)</f>
        <v>12200</v>
      </c>
      <c r="P204" s="44">
        <f t="shared" si="34"/>
        <v>14200</v>
      </c>
      <c r="Q204" s="44">
        <f t="shared" si="34"/>
        <v>16200</v>
      </c>
      <c r="R204" s="44">
        <f t="shared" si="34"/>
        <v>18200</v>
      </c>
      <c r="S204" s="63">
        <v>20200</v>
      </c>
      <c r="T204" s="81"/>
      <c r="U204" s="81"/>
      <c r="V204" s="81"/>
      <c r="W204" s="81"/>
      <c r="X204" s="81"/>
      <c r="Y204" s="81"/>
      <c r="Z204" s="81"/>
    </row>
    <row r="205" spans="3:26" ht="18" customHeight="1" x14ac:dyDescent="0.2">
      <c r="C205" s="15" t="s">
        <v>71</v>
      </c>
      <c r="D205" s="8"/>
      <c r="E205" s="8"/>
      <c r="F205" s="8"/>
      <c r="G205" s="49"/>
      <c r="H205" s="49"/>
      <c r="I205" s="49"/>
      <c r="J205" s="49"/>
      <c r="K205" s="49"/>
      <c r="L205" s="49"/>
      <c r="M205" s="49"/>
      <c r="N205" s="49"/>
      <c r="O205" s="49"/>
      <c r="P205" s="49"/>
      <c r="Q205" s="49"/>
      <c r="R205" s="49"/>
      <c r="S205" s="49"/>
      <c r="T205" s="49"/>
      <c r="U205" s="49"/>
      <c r="V205" s="49"/>
      <c r="W205" s="49"/>
      <c r="X205" s="49"/>
      <c r="Y205" s="49"/>
      <c r="Z205" s="49"/>
    </row>
    <row r="206" spans="3:26" ht="18" customHeight="1" x14ac:dyDescent="0.2">
      <c r="C206" s="82" t="s">
        <v>66</v>
      </c>
      <c r="D206" s="8"/>
      <c r="E206" s="8" t="s">
        <v>33</v>
      </c>
      <c r="F206" s="8" t="s">
        <v>29</v>
      </c>
      <c r="G206" s="20"/>
      <c r="H206" s="20"/>
      <c r="I206" s="20"/>
      <c r="J206" s="20"/>
      <c r="K206" s="23"/>
      <c r="L206" s="23">
        <f>L203-K203</f>
        <v>1400</v>
      </c>
      <c r="M206" s="23">
        <f t="shared" ref="M206:M207" si="37">M203-L203</f>
        <v>1400</v>
      </c>
      <c r="N206" s="37">
        <f t="shared" ref="N206:N207" si="38">N203-M203</f>
        <v>1400</v>
      </c>
      <c r="O206" s="23">
        <f t="shared" ref="O206:O207" si="39">O203-N203</f>
        <v>1600</v>
      </c>
      <c r="P206" s="23">
        <f t="shared" ref="P206:P207" si="40">P203-O203</f>
        <v>1600</v>
      </c>
      <c r="Q206" s="23">
        <f t="shared" ref="Q206:Q207" si="41">Q203-P203</f>
        <v>1600</v>
      </c>
      <c r="R206" s="23">
        <f t="shared" ref="R206:R207" si="42">R203-Q203</f>
        <v>1600</v>
      </c>
      <c r="S206" s="37">
        <f t="shared" ref="S206:S207" si="43">S203-R203</f>
        <v>1600</v>
      </c>
      <c r="T206" s="23"/>
      <c r="U206" s="23"/>
      <c r="V206" s="23"/>
      <c r="W206" s="23"/>
      <c r="X206" s="23"/>
      <c r="Y206" s="23"/>
      <c r="Z206" s="23"/>
    </row>
    <row r="207" spans="3:26" ht="18" customHeight="1" x14ac:dyDescent="0.2">
      <c r="C207" s="83" t="s">
        <v>86</v>
      </c>
      <c r="D207" s="62"/>
      <c r="E207" s="60" t="s">
        <v>8</v>
      </c>
      <c r="F207" s="60" t="s">
        <v>8</v>
      </c>
      <c r="G207" s="81"/>
      <c r="H207" s="81"/>
      <c r="I207" s="81"/>
      <c r="J207" s="81"/>
      <c r="K207" s="44"/>
      <c r="L207" s="44">
        <f t="shared" ref="L207" si="44">L204-K204</f>
        <v>1400</v>
      </c>
      <c r="M207" s="44">
        <f t="shared" si="37"/>
        <v>1400</v>
      </c>
      <c r="N207" s="63">
        <f t="shared" si="38"/>
        <v>1400</v>
      </c>
      <c r="O207" s="44">
        <f t="shared" si="39"/>
        <v>2000</v>
      </c>
      <c r="P207" s="44">
        <f t="shared" si="40"/>
        <v>2000</v>
      </c>
      <c r="Q207" s="44">
        <f t="shared" si="41"/>
        <v>2000</v>
      </c>
      <c r="R207" s="44">
        <f t="shared" si="42"/>
        <v>2000</v>
      </c>
      <c r="S207" s="63">
        <f t="shared" si="43"/>
        <v>2000</v>
      </c>
      <c r="T207" s="44"/>
      <c r="U207" s="44"/>
      <c r="V207" s="44"/>
      <c r="W207" s="44"/>
      <c r="X207" s="44"/>
      <c r="Y207" s="44"/>
      <c r="Z207" s="44"/>
    </row>
    <row r="208" spans="3:26" ht="18" customHeight="1" x14ac:dyDescent="0.2">
      <c r="C208" s="15" t="s">
        <v>72</v>
      </c>
      <c r="D208" s="8"/>
      <c r="E208" s="8"/>
      <c r="F208" s="8"/>
      <c r="G208" s="49"/>
      <c r="H208" s="49"/>
      <c r="I208" s="49"/>
      <c r="J208" s="49"/>
      <c r="K208" s="49"/>
      <c r="L208" s="49"/>
      <c r="M208" s="49"/>
      <c r="N208" s="49"/>
      <c r="O208" s="49"/>
      <c r="P208" s="49"/>
      <c r="Q208" s="49"/>
      <c r="R208" s="49"/>
      <c r="S208" s="49"/>
      <c r="T208" s="49"/>
      <c r="U208" s="49"/>
      <c r="V208" s="49"/>
      <c r="W208" s="49"/>
      <c r="X208" s="49"/>
      <c r="Y208" s="49"/>
      <c r="Z208" s="49"/>
    </row>
    <row r="209" spans="3:26" ht="18" customHeight="1" x14ac:dyDescent="0.2">
      <c r="C209" s="82" t="s">
        <v>66</v>
      </c>
      <c r="D209" s="8"/>
      <c r="E209" s="8" t="s">
        <v>33</v>
      </c>
      <c r="F209" s="8" t="s">
        <v>30</v>
      </c>
      <c r="G209" s="20"/>
      <c r="H209" s="20"/>
      <c r="I209" s="20"/>
      <c r="J209" s="20"/>
      <c r="K209" s="23"/>
      <c r="L209" s="23">
        <f>L206</f>
        <v>1400</v>
      </c>
      <c r="M209" s="23">
        <f t="shared" ref="M209:S209" si="45">M206</f>
        <v>1400</v>
      </c>
      <c r="N209" s="23">
        <f t="shared" si="45"/>
        <v>1400</v>
      </c>
      <c r="O209" s="23">
        <f t="shared" si="45"/>
        <v>1600</v>
      </c>
      <c r="P209" s="23">
        <f t="shared" si="45"/>
        <v>1600</v>
      </c>
      <c r="Q209" s="23">
        <f t="shared" si="45"/>
        <v>1600</v>
      </c>
      <c r="R209" s="23">
        <f t="shared" si="45"/>
        <v>1600</v>
      </c>
      <c r="S209" s="23">
        <f t="shared" si="45"/>
        <v>1600</v>
      </c>
      <c r="T209" s="84">
        <f>$S206</f>
        <v>1600</v>
      </c>
      <c r="U209" s="84">
        <f t="shared" ref="U209:U210" si="46">T209</f>
        <v>1600</v>
      </c>
      <c r="V209" s="84">
        <f t="shared" ref="V209:V210" si="47">U209</f>
        <v>1600</v>
      </c>
      <c r="W209" s="84">
        <f t="shared" ref="W209:W210" si="48">V209</f>
        <v>1600</v>
      </c>
      <c r="X209" s="84">
        <f t="shared" ref="X209:X210" si="49">W209</f>
        <v>1600</v>
      </c>
      <c r="Y209" s="84">
        <f t="shared" ref="Y209:Y210" si="50">X209</f>
        <v>1600</v>
      </c>
      <c r="Z209" s="84">
        <f t="shared" ref="Z209:Z210" si="51">Y209</f>
        <v>1600</v>
      </c>
    </row>
    <row r="210" spans="3:26" ht="18" customHeight="1" x14ac:dyDescent="0.2">
      <c r="C210" s="83" t="s">
        <v>86</v>
      </c>
      <c r="D210" s="62"/>
      <c r="E210" s="60" t="s">
        <v>8</v>
      </c>
      <c r="F210" s="60" t="s">
        <v>8</v>
      </c>
      <c r="G210" s="81"/>
      <c r="H210" s="81"/>
      <c r="I210" s="81"/>
      <c r="J210" s="81"/>
      <c r="K210" s="44"/>
      <c r="L210" s="44">
        <f t="shared" ref="L210:S210" si="52">L207</f>
        <v>1400</v>
      </c>
      <c r="M210" s="44">
        <f t="shared" si="52"/>
        <v>1400</v>
      </c>
      <c r="N210" s="44">
        <f t="shared" si="52"/>
        <v>1400</v>
      </c>
      <c r="O210" s="44">
        <f t="shared" si="52"/>
        <v>2000</v>
      </c>
      <c r="P210" s="44">
        <f t="shared" si="52"/>
        <v>2000</v>
      </c>
      <c r="Q210" s="44">
        <f t="shared" si="52"/>
        <v>2000</v>
      </c>
      <c r="R210" s="44">
        <f t="shared" si="52"/>
        <v>2000</v>
      </c>
      <c r="S210" s="44">
        <f t="shared" si="52"/>
        <v>2000</v>
      </c>
      <c r="T210" s="85">
        <f>S207</f>
        <v>2000</v>
      </c>
      <c r="U210" s="85">
        <f t="shared" si="46"/>
        <v>2000</v>
      </c>
      <c r="V210" s="85">
        <f t="shared" si="47"/>
        <v>2000</v>
      </c>
      <c r="W210" s="85">
        <f t="shared" si="48"/>
        <v>2000</v>
      </c>
      <c r="X210" s="85">
        <f t="shared" si="49"/>
        <v>2000</v>
      </c>
      <c r="Y210" s="85">
        <f t="shared" si="50"/>
        <v>2000</v>
      </c>
      <c r="Z210" s="85">
        <f t="shared" si="51"/>
        <v>2000</v>
      </c>
    </row>
    <row r="211" spans="3:26" ht="14.25" customHeight="1" x14ac:dyDescent="0.2">
      <c r="C211" s="90"/>
      <c r="D211" s="8"/>
      <c r="E211" s="18"/>
      <c r="F211" s="18"/>
      <c r="G211" s="91"/>
      <c r="H211" s="91"/>
      <c r="I211" s="91"/>
      <c r="J211" s="91"/>
      <c r="K211" s="74"/>
      <c r="L211" s="74"/>
      <c r="M211" s="74"/>
      <c r="N211" s="74"/>
      <c r="O211" s="74"/>
      <c r="P211" s="104"/>
      <c r="Q211" s="74"/>
      <c r="R211" s="74"/>
      <c r="S211" s="74"/>
      <c r="T211" s="74"/>
      <c r="U211" s="104"/>
      <c r="V211" s="74"/>
      <c r="W211" s="74"/>
      <c r="X211" s="74"/>
      <c r="Y211" s="74"/>
      <c r="Z211" s="104"/>
    </row>
    <row r="212" spans="3:26" ht="14.25" customHeight="1" x14ac:dyDescent="0.2">
      <c r="C212" s="90" t="s">
        <v>9</v>
      </c>
      <c r="D212" s="50" t="s">
        <v>137</v>
      </c>
      <c r="E212" s="18"/>
      <c r="F212" s="18"/>
      <c r="G212" s="91"/>
      <c r="H212" s="91"/>
      <c r="I212" s="91"/>
      <c r="J212" s="91"/>
      <c r="K212" s="74"/>
      <c r="L212" s="74"/>
      <c r="M212" s="74"/>
      <c r="N212" s="74"/>
      <c r="O212" s="74"/>
      <c r="P212" s="104"/>
      <c r="Q212" s="74"/>
      <c r="R212" s="74"/>
      <c r="S212" s="74"/>
      <c r="T212" s="74"/>
      <c r="U212" s="104"/>
      <c r="V212" s="74"/>
      <c r="W212" s="74"/>
      <c r="X212" s="74"/>
      <c r="Y212" s="74"/>
      <c r="Z212" s="104"/>
    </row>
    <row r="213" spans="3:26" ht="14.25" customHeight="1" x14ac:dyDescent="0.2">
      <c r="C213" s="90"/>
      <c r="D213" s="50" t="s">
        <v>138</v>
      </c>
      <c r="E213" s="18"/>
      <c r="F213" s="18"/>
      <c r="G213" s="91"/>
      <c r="H213" s="91"/>
      <c r="I213" s="91"/>
      <c r="J213" s="91"/>
      <c r="K213" s="74"/>
      <c r="L213" s="74"/>
      <c r="M213" s="74"/>
      <c r="N213" s="74"/>
      <c r="O213" s="74"/>
      <c r="P213" s="104"/>
      <c r="Q213" s="74"/>
      <c r="R213" s="74"/>
      <c r="S213" s="74"/>
      <c r="T213" s="74"/>
      <c r="U213" s="104"/>
      <c r="V213" s="74"/>
      <c r="W213" s="74"/>
      <c r="X213" s="74"/>
      <c r="Y213" s="74"/>
      <c r="Z213" s="104"/>
    </row>
    <row r="214" spans="3:26" ht="14.25" customHeight="1" x14ac:dyDescent="0.2">
      <c r="C214" s="90"/>
      <c r="D214" s="8"/>
      <c r="E214" s="18"/>
      <c r="F214" s="18"/>
      <c r="G214" s="91"/>
      <c r="H214" s="91"/>
      <c r="I214" s="91"/>
      <c r="J214" s="91"/>
      <c r="K214" s="74"/>
      <c r="L214" s="74"/>
      <c r="M214" s="74"/>
      <c r="N214" s="74"/>
      <c r="O214" s="74"/>
      <c r="P214" s="104"/>
      <c r="Q214" s="74"/>
      <c r="R214" s="74"/>
      <c r="S214" s="74"/>
      <c r="T214" s="74"/>
      <c r="U214" s="104"/>
      <c r="V214" s="74"/>
      <c r="W214" s="74"/>
      <c r="X214" s="74"/>
      <c r="Y214" s="74"/>
      <c r="Z214" s="104"/>
    </row>
    <row r="215" spans="3:26" ht="14.25" customHeight="1" x14ac:dyDescent="0.2">
      <c r="C215" s="90" t="s">
        <v>29</v>
      </c>
      <c r="D215" s="9" t="s">
        <v>73</v>
      </c>
      <c r="E215" s="18"/>
      <c r="F215" s="18"/>
      <c r="G215" s="91"/>
      <c r="H215" s="91"/>
      <c r="I215" s="91"/>
      <c r="J215" s="91"/>
      <c r="K215" s="74"/>
      <c r="L215" s="74"/>
      <c r="M215" s="74"/>
      <c r="N215" s="74"/>
      <c r="O215" s="74"/>
      <c r="P215" s="104"/>
      <c r="Q215" s="74"/>
      <c r="R215" s="74"/>
      <c r="S215" s="74"/>
      <c r="T215" s="74"/>
      <c r="U215" s="104"/>
      <c r="V215" s="74"/>
      <c r="W215" s="74"/>
      <c r="X215" s="74"/>
      <c r="Y215" s="74"/>
      <c r="Z215" s="104"/>
    </row>
    <row r="216" spans="3:26" ht="14.25" customHeight="1" x14ac:dyDescent="0.2">
      <c r="C216" s="90" t="s">
        <v>30</v>
      </c>
      <c r="D216" s="53" t="s">
        <v>74</v>
      </c>
      <c r="E216" s="18"/>
      <c r="F216" s="18"/>
      <c r="G216" s="91"/>
      <c r="H216" s="91"/>
      <c r="I216" s="91"/>
      <c r="J216" s="91"/>
      <c r="K216" s="74"/>
      <c r="L216" s="74"/>
      <c r="M216" s="74"/>
      <c r="N216" s="74"/>
      <c r="O216" s="74"/>
      <c r="P216" s="104"/>
      <c r="Q216" s="74"/>
      <c r="R216" s="74"/>
      <c r="S216" s="74"/>
      <c r="T216" s="74"/>
      <c r="U216" s="104"/>
      <c r="V216" s="74"/>
      <c r="W216" s="74"/>
      <c r="X216" s="74"/>
      <c r="Y216" s="74"/>
      <c r="Z216" s="104"/>
    </row>
    <row r="217" spans="3:26" ht="14.25" customHeight="1" x14ac:dyDescent="0.2">
      <c r="C217" s="90"/>
      <c r="D217" s="53"/>
      <c r="E217" s="18"/>
      <c r="F217" s="18"/>
      <c r="G217" s="91"/>
      <c r="H217" s="91"/>
      <c r="I217" s="91"/>
      <c r="J217" s="91"/>
      <c r="K217" s="74"/>
      <c r="L217" s="74"/>
      <c r="M217" s="74"/>
      <c r="N217" s="74"/>
      <c r="O217" s="74"/>
      <c r="P217" s="104"/>
      <c r="Q217" s="74"/>
      <c r="R217" s="74"/>
      <c r="S217" s="74"/>
      <c r="T217" s="74"/>
      <c r="U217" s="104"/>
      <c r="V217" s="74"/>
      <c r="W217" s="74"/>
      <c r="X217" s="74"/>
      <c r="Y217" s="74"/>
      <c r="Z217" s="104"/>
    </row>
    <row r="218" spans="3:26" ht="14.25" customHeight="1" x14ac:dyDescent="0.2">
      <c r="C218" s="90"/>
      <c r="D218" s="8"/>
      <c r="E218" s="18"/>
      <c r="F218" s="18"/>
      <c r="G218" s="91"/>
      <c r="H218" s="91"/>
      <c r="I218" s="91"/>
      <c r="J218" s="91"/>
      <c r="K218" s="74"/>
      <c r="L218" s="74"/>
      <c r="M218" s="74"/>
      <c r="N218" s="74"/>
      <c r="O218" s="74"/>
      <c r="P218" s="104"/>
      <c r="Q218" s="74"/>
      <c r="R218" s="74"/>
      <c r="S218" s="74"/>
      <c r="T218" s="74"/>
      <c r="U218" s="104"/>
      <c r="V218" s="74"/>
      <c r="W218" s="74"/>
      <c r="X218" s="74"/>
      <c r="Y218" s="74"/>
      <c r="Z218" s="104"/>
    </row>
    <row r="219" spans="3:26" ht="14.25" customHeight="1" x14ac:dyDescent="0.25">
      <c r="C219" s="25" t="s">
        <v>148</v>
      </c>
      <c r="D219" s="8"/>
      <c r="E219" s="18"/>
      <c r="F219" s="18"/>
      <c r="G219" s="91"/>
      <c r="H219" s="91"/>
      <c r="I219" s="91"/>
      <c r="J219" s="91"/>
      <c r="K219" s="74"/>
      <c r="L219" s="74"/>
      <c r="M219" s="74"/>
      <c r="N219" s="74"/>
      <c r="O219" s="74"/>
      <c r="P219" s="104"/>
      <c r="Q219" s="74"/>
      <c r="R219" s="74"/>
      <c r="S219" s="74"/>
      <c r="T219" s="74"/>
      <c r="U219" s="104"/>
      <c r="V219" s="74"/>
      <c r="W219" s="74"/>
      <c r="X219" s="74"/>
      <c r="Y219" s="74"/>
      <c r="Z219" s="104"/>
    </row>
    <row r="220" spans="3:26" ht="18" customHeight="1" x14ac:dyDescent="0.2">
      <c r="C220" s="12"/>
      <c r="D220" s="13"/>
      <c r="E220" s="13" t="s">
        <v>1</v>
      </c>
      <c r="F220" s="13" t="s">
        <v>2</v>
      </c>
      <c r="G220" s="11">
        <f>G$1</f>
        <v>2011</v>
      </c>
      <c r="H220" s="11">
        <f t="shared" ref="H220:Z220" si="53">H$1</f>
        <v>2012</v>
      </c>
      <c r="I220" s="11">
        <f t="shared" si="53"/>
        <v>2013</v>
      </c>
      <c r="J220" s="11">
        <f t="shared" si="53"/>
        <v>2014</v>
      </c>
      <c r="K220" s="11">
        <f t="shared" si="53"/>
        <v>2015</v>
      </c>
      <c r="L220" s="11">
        <f t="shared" si="53"/>
        <v>2016</v>
      </c>
      <c r="M220" s="11">
        <f t="shared" si="53"/>
        <v>2017</v>
      </c>
      <c r="N220" s="11">
        <f t="shared" si="53"/>
        <v>2018</v>
      </c>
      <c r="O220" s="11">
        <f t="shared" si="53"/>
        <v>2019</v>
      </c>
      <c r="P220" s="11">
        <f t="shared" si="53"/>
        <v>2020</v>
      </c>
      <c r="Q220" s="11">
        <f t="shared" si="53"/>
        <v>2021</v>
      </c>
      <c r="R220" s="11">
        <f t="shared" si="53"/>
        <v>2022</v>
      </c>
      <c r="S220" s="11">
        <f t="shared" si="53"/>
        <v>2023</v>
      </c>
      <c r="T220" s="11">
        <f t="shared" si="53"/>
        <v>2024</v>
      </c>
      <c r="U220" s="11">
        <f t="shared" si="53"/>
        <v>2025</v>
      </c>
      <c r="V220" s="11">
        <f t="shared" si="53"/>
        <v>2026</v>
      </c>
      <c r="W220" s="11">
        <f t="shared" si="53"/>
        <v>2027</v>
      </c>
      <c r="X220" s="11">
        <f t="shared" si="53"/>
        <v>2028</v>
      </c>
      <c r="Y220" s="11">
        <f t="shared" si="53"/>
        <v>2029</v>
      </c>
      <c r="Z220" s="11">
        <f t="shared" si="53"/>
        <v>2030</v>
      </c>
    </row>
    <row r="221" spans="3:26" ht="18" customHeight="1" x14ac:dyDescent="0.2">
      <c r="C221" s="15" t="s">
        <v>146</v>
      </c>
      <c r="D221" s="8"/>
      <c r="E221" s="8"/>
      <c r="F221" s="8"/>
      <c r="G221" s="49"/>
      <c r="H221" s="49"/>
      <c r="I221" s="49"/>
      <c r="J221" s="49"/>
      <c r="K221" s="49"/>
      <c r="L221" s="49"/>
      <c r="M221" s="49"/>
      <c r="N221" s="49"/>
      <c r="O221" s="49"/>
      <c r="P221" s="49"/>
      <c r="Q221" s="49"/>
      <c r="R221" s="49"/>
      <c r="S221" s="49"/>
      <c r="T221" s="49"/>
      <c r="U221" s="49"/>
      <c r="V221" s="49"/>
      <c r="W221" s="49"/>
      <c r="X221" s="49"/>
      <c r="Y221" s="49"/>
      <c r="Z221" s="49"/>
    </row>
    <row r="222" spans="3:26" ht="18" customHeight="1" x14ac:dyDescent="0.2">
      <c r="C222" s="82" t="s">
        <v>143</v>
      </c>
      <c r="D222" s="8"/>
      <c r="E222" s="8" t="s">
        <v>33</v>
      </c>
      <c r="F222" s="8" t="s">
        <v>9</v>
      </c>
      <c r="G222" s="20"/>
      <c r="H222" s="20"/>
      <c r="I222" s="20"/>
      <c r="J222" s="20"/>
      <c r="K222" s="23"/>
      <c r="L222" s="84">
        <v>350</v>
      </c>
      <c r="M222" s="84">
        <v>350</v>
      </c>
      <c r="N222" s="84">
        <v>350</v>
      </c>
      <c r="O222" s="84">
        <v>350</v>
      </c>
      <c r="P222" s="84">
        <v>350</v>
      </c>
      <c r="Q222" s="84">
        <v>350</v>
      </c>
      <c r="R222" s="84">
        <v>350</v>
      </c>
      <c r="S222" s="84">
        <v>350</v>
      </c>
      <c r="T222" s="84">
        <v>350</v>
      </c>
      <c r="U222" s="84">
        <v>350</v>
      </c>
      <c r="V222" s="84">
        <v>350</v>
      </c>
      <c r="W222" s="84">
        <v>350</v>
      </c>
      <c r="X222" s="84">
        <v>350</v>
      </c>
      <c r="Y222" s="84">
        <v>350</v>
      </c>
      <c r="Z222" s="84">
        <v>350</v>
      </c>
    </row>
    <row r="223" spans="3:26" ht="18" customHeight="1" x14ac:dyDescent="0.2">
      <c r="C223" s="114" t="s">
        <v>147</v>
      </c>
      <c r="D223" s="8"/>
      <c r="E223" s="8"/>
      <c r="F223" s="8"/>
      <c r="G223" s="20"/>
      <c r="H223" s="20"/>
      <c r="I223" s="20"/>
      <c r="J223" s="20"/>
      <c r="K223" s="23"/>
      <c r="L223" s="23"/>
      <c r="M223" s="23"/>
      <c r="N223" s="23"/>
      <c r="O223" s="23"/>
      <c r="P223" s="23"/>
      <c r="Q223" s="23"/>
      <c r="R223" s="23"/>
      <c r="S223" s="23"/>
      <c r="T223" s="23"/>
      <c r="U223" s="23"/>
      <c r="V223" s="23"/>
      <c r="W223" s="23"/>
      <c r="X223" s="23"/>
      <c r="Y223" s="23"/>
      <c r="Z223" s="23"/>
    </row>
    <row r="224" spans="3:26" ht="18" customHeight="1" x14ac:dyDescent="0.2">
      <c r="C224" s="82" t="s">
        <v>143</v>
      </c>
      <c r="D224" s="8"/>
      <c r="E224" s="8" t="s">
        <v>33</v>
      </c>
      <c r="F224" s="8" t="s">
        <v>9</v>
      </c>
      <c r="G224" s="20"/>
      <c r="H224" s="20"/>
      <c r="I224" s="20"/>
      <c r="J224" s="20"/>
      <c r="K224" s="23"/>
      <c r="L224" s="84">
        <v>450</v>
      </c>
      <c r="M224" s="84">
        <v>450</v>
      </c>
      <c r="N224" s="84">
        <v>450</v>
      </c>
      <c r="O224" s="84">
        <v>450</v>
      </c>
      <c r="P224" s="84">
        <v>450</v>
      </c>
      <c r="Q224" s="84">
        <v>450</v>
      </c>
      <c r="R224" s="84">
        <v>450</v>
      </c>
      <c r="S224" s="84">
        <v>450</v>
      </c>
      <c r="T224" s="84">
        <v>450</v>
      </c>
      <c r="U224" s="84">
        <v>450</v>
      </c>
      <c r="V224" s="84">
        <v>450</v>
      </c>
      <c r="W224" s="84">
        <v>450</v>
      </c>
      <c r="X224" s="84">
        <v>450</v>
      </c>
      <c r="Y224" s="84">
        <v>450</v>
      </c>
      <c r="Z224" s="84">
        <v>450</v>
      </c>
    </row>
    <row r="225" spans="3:26" ht="18" customHeight="1" x14ac:dyDescent="0.2">
      <c r="C225" s="15" t="s">
        <v>153</v>
      </c>
      <c r="D225" s="8"/>
      <c r="E225" s="8"/>
      <c r="F225" s="8"/>
      <c r="G225" s="49"/>
      <c r="H225" s="49"/>
      <c r="I225" s="49"/>
      <c r="J225" s="49"/>
      <c r="K225" s="49"/>
      <c r="L225" s="49"/>
      <c r="M225" s="49"/>
      <c r="N225" s="49"/>
      <c r="O225" s="49"/>
      <c r="P225" s="49"/>
      <c r="Q225" s="49"/>
      <c r="R225" s="49"/>
      <c r="S225" s="49"/>
      <c r="T225" s="49"/>
      <c r="U225" s="49"/>
      <c r="V225" s="49"/>
      <c r="W225" s="49"/>
      <c r="X225" s="49"/>
      <c r="Y225" s="49"/>
      <c r="Z225" s="49"/>
    </row>
    <row r="226" spans="3:26" ht="18" customHeight="1" x14ac:dyDescent="0.2">
      <c r="C226" s="82" t="s">
        <v>66</v>
      </c>
      <c r="D226" s="8"/>
      <c r="E226" s="8" t="s">
        <v>33</v>
      </c>
      <c r="F226" s="8" t="s">
        <v>29</v>
      </c>
      <c r="G226" s="20"/>
      <c r="H226" s="20"/>
      <c r="I226" s="20"/>
      <c r="J226" s="20"/>
      <c r="K226" s="23"/>
      <c r="L226" s="23">
        <f t="shared" ref="L226:Z226" si="54">L209-(L$222+L$224)</f>
        <v>600</v>
      </c>
      <c r="M226" s="23">
        <f t="shared" si="54"/>
        <v>600</v>
      </c>
      <c r="N226" s="23">
        <f t="shared" si="54"/>
        <v>600</v>
      </c>
      <c r="O226" s="23">
        <f t="shared" si="54"/>
        <v>800</v>
      </c>
      <c r="P226" s="23">
        <f t="shared" si="54"/>
        <v>800</v>
      </c>
      <c r="Q226" s="23">
        <f t="shared" si="54"/>
        <v>800</v>
      </c>
      <c r="R226" s="23">
        <f t="shared" si="54"/>
        <v>800</v>
      </c>
      <c r="S226" s="23">
        <f t="shared" si="54"/>
        <v>800</v>
      </c>
      <c r="T226" s="23">
        <f t="shared" si="54"/>
        <v>800</v>
      </c>
      <c r="U226" s="23">
        <f t="shared" si="54"/>
        <v>800</v>
      </c>
      <c r="V226" s="23">
        <f t="shared" si="54"/>
        <v>800</v>
      </c>
      <c r="W226" s="23">
        <f t="shared" si="54"/>
        <v>800</v>
      </c>
      <c r="X226" s="23">
        <f t="shared" si="54"/>
        <v>800</v>
      </c>
      <c r="Y226" s="23">
        <f t="shared" si="54"/>
        <v>800</v>
      </c>
      <c r="Z226" s="23">
        <f t="shared" si="54"/>
        <v>800</v>
      </c>
    </row>
    <row r="227" spans="3:26" ht="18" customHeight="1" x14ac:dyDescent="0.2">
      <c r="C227" s="83" t="s">
        <v>86</v>
      </c>
      <c r="D227" s="62"/>
      <c r="E227" s="60" t="s">
        <v>8</v>
      </c>
      <c r="F227" s="60" t="s">
        <v>8</v>
      </c>
      <c r="G227" s="81"/>
      <c r="H227" s="81"/>
      <c r="I227" s="81"/>
      <c r="J227" s="81"/>
      <c r="K227" s="44"/>
      <c r="L227" s="44">
        <f t="shared" ref="L227:Z227" si="55">L210-(L$222+L$224)</f>
        <v>600</v>
      </c>
      <c r="M227" s="44">
        <f t="shared" si="55"/>
        <v>600</v>
      </c>
      <c r="N227" s="44">
        <f t="shared" si="55"/>
        <v>600</v>
      </c>
      <c r="O227" s="44">
        <f t="shared" si="55"/>
        <v>1200</v>
      </c>
      <c r="P227" s="44">
        <f t="shared" si="55"/>
        <v>1200</v>
      </c>
      <c r="Q227" s="44">
        <f t="shared" si="55"/>
        <v>1200</v>
      </c>
      <c r="R227" s="44">
        <f t="shared" si="55"/>
        <v>1200</v>
      </c>
      <c r="S227" s="44">
        <f t="shared" si="55"/>
        <v>1200</v>
      </c>
      <c r="T227" s="44">
        <f t="shared" si="55"/>
        <v>1200</v>
      </c>
      <c r="U227" s="44">
        <f t="shared" si="55"/>
        <v>1200</v>
      </c>
      <c r="V227" s="44">
        <f t="shared" si="55"/>
        <v>1200</v>
      </c>
      <c r="W227" s="44">
        <f t="shared" si="55"/>
        <v>1200</v>
      </c>
      <c r="X227" s="44">
        <f t="shared" si="55"/>
        <v>1200</v>
      </c>
      <c r="Y227" s="44">
        <f t="shared" si="55"/>
        <v>1200</v>
      </c>
      <c r="Z227" s="44">
        <f t="shared" si="55"/>
        <v>1200</v>
      </c>
    </row>
    <row r="228" spans="3:26" ht="14.25" customHeight="1" x14ac:dyDescent="0.2">
      <c r="C228" s="90"/>
      <c r="D228" s="8"/>
      <c r="E228" s="18"/>
      <c r="F228" s="18"/>
      <c r="G228" s="91"/>
      <c r="H228" s="91"/>
      <c r="I228" s="91"/>
      <c r="J228" s="91"/>
      <c r="K228" s="74"/>
      <c r="L228" s="74"/>
      <c r="M228" s="74"/>
      <c r="N228" s="74"/>
      <c r="O228" s="74"/>
      <c r="P228" s="104"/>
      <c r="Q228" s="74"/>
      <c r="R228" s="74"/>
      <c r="S228" s="74"/>
      <c r="T228" s="74"/>
      <c r="U228" s="104"/>
      <c r="V228" s="74"/>
      <c r="W228" s="74"/>
      <c r="X228" s="74"/>
      <c r="Y228" s="74"/>
      <c r="Z228" s="104"/>
    </row>
    <row r="229" spans="3:26" ht="14.25" customHeight="1" x14ac:dyDescent="0.2">
      <c r="C229" s="122" t="s">
        <v>9</v>
      </c>
      <c r="D229" s="73" t="s">
        <v>150</v>
      </c>
      <c r="E229" s="18"/>
      <c r="F229" s="18"/>
      <c r="G229" s="91"/>
      <c r="H229" s="91"/>
      <c r="I229" s="91"/>
      <c r="J229" s="91"/>
      <c r="K229" s="74"/>
      <c r="L229" s="74"/>
      <c r="M229" s="74"/>
      <c r="N229" s="74"/>
      <c r="O229" s="74"/>
      <c r="P229" s="104"/>
      <c r="Q229" s="74"/>
      <c r="R229" s="74"/>
      <c r="S229" s="74"/>
      <c r="T229" s="74"/>
      <c r="U229" s="104"/>
      <c r="V229" s="74"/>
      <c r="W229" s="74"/>
      <c r="X229" s="74"/>
      <c r="Y229" s="74"/>
      <c r="Z229" s="104"/>
    </row>
    <row r="230" spans="3:26" ht="14.25" customHeight="1" x14ac:dyDescent="0.2">
      <c r="C230" s="90"/>
      <c r="D230" s="73" t="s">
        <v>151</v>
      </c>
      <c r="E230" s="18"/>
      <c r="F230" s="18"/>
      <c r="G230" s="91"/>
      <c r="H230" s="91"/>
      <c r="I230" s="91"/>
      <c r="J230" s="91"/>
      <c r="K230" s="74"/>
      <c r="L230" s="74"/>
      <c r="M230" s="74"/>
      <c r="N230" s="74"/>
      <c r="O230" s="74"/>
      <c r="P230" s="104"/>
      <c r="Q230" s="74"/>
      <c r="R230" s="74"/>
      <c r="S230" s="74"/>
      <c r="T230" s="74"/>
      <c r="U230" s="104"/>
      <c r="V230" s="74"/>
      <c r="W230" s="74"/>
      <c r="X230" s="74"/>
      <c r="Y230" s="74"/>
      <c r="Z230" s="104"/>
    </row>
    <row r="231" spans="3:26" ht="14.25" customHeight="1" x14ac:dyDescent="0.2">
      <c r="C231" s="90"/>
      <c r="D231" s="73" t="s">
        <v>149</v>
      </c>
      <c r="E231" s="18"/>
      <c r="F231" s="18"/>
      <c r="G231" s="91"/>
      <c r="H231" s="91"/>
      <c r="I231" s="91"/>
      <c r="J231" s="91"/>
      <c r="K231" s="74"/>
      <c r="L231" s="74"/>
      <c r="M231" s="74"/>
      <c r="N231" s="74"/>
      <c r="O231" s="74"/>
      <c r="P231" s="104"/>
      <c r="Q231" s="74"/>
      <c r="R231" s="74"/>
      <c r="S231" s="74"/>
      <c r="T231" s="74"/>
      <c r="U231" s="104"/>
      <c r="V231" s="74"/>
      <c r="W231" s="74"/>
      <c r="X231" s="74"/>
      <c r="Y231" s="74"/>
      <c r="Z231" s="104"/>
    </row>
    <row r="232" spans="3:26" ht="14.25" customHeight="1" x14ac:dyDescent="0.2">
      <c r="C232" s="90"/>
      <c r="D232" s="8"/>
      <c r="E232" s="18"/>
      <c r="F232" s="18"/>
      <c r="G232" s="91"/>
      <c r="H232" s="91"/>
      <c r="I232" s="91"/>
      <c r="J232" s="91"/>
      <c r="K232" s="74"/>
      <c r="L232" s="74"/>
      <c r="M232" s="74"/>
      <c r="N232" s="74"/>
      <c r="O232" s="74"/>
      <c r="P232" s="104"/>
      <c r="Q232" s="74"/>
      <c r="R232" s="74"/>
      <c r="S232" s="74"/>
      <c r="T232" s="74"/>
      <c r="U232" s="104"/>
      <c r="V232" s="74"/>
      <c r="W232" s="74"/>
      <c r="X232" s="74"/>
      <c r="Y232" s="74"/>
      <c r="Z232" s="104"/>
    </row>
    <row r="233" spans="3:26" ht="14.25" customHeight="1" x14ac:dyDescent="0.2">
      <c r="C233" s="122" t="s">
        <v>29</v>
      </c>
      <c r="D233" s="73" t="s">
        <v>144</v>
      </c>
      <c r="E233" s="18"/>
      <c r="F233" s="18"/>
      <c r="G233" s="91"/>
      <c r="H233" s="91"/>
      <c r="I233" s="91"/>
      <c r="J233" s="91"/>
      <c r="K233" s="74"/>
      <c r="L233" s="74"/>
      <c r="M233" s="74"/>
      <c r="N233" s="74"/>
      <c r="O233" s="74"/>
      <c r="P233" s="104"/>
      <c r="Q233" s="74"/>
      <c r="R233" s="74"/>
      <c r="S233" s="74"/>
      <c r="T233" s="74"/>
      <c r="U233" s="104"/>
      <c r="V233" s="74"/>
      <c r="W233" s="74"/>
      <c r="X233" s="74"/>
      <c r="Y233" s="74"/>
      <c r="Z233" s="104"/>
    </row>
    <row r="234" spans="3:26" ht="14.25" customHeight="1" x14ac:dyDescent="0.2">
      <c r="C234" s="90"/>
      <c r="D234" s="73" t="s">
        <v>152</v>
      </c>
      <c r="E234" s="18"/>
      <c r="F234" s="18"/>
      <c r="G234" s="91"/>
      <c r="H234" s="91"/>
      <c r="I234" s="91"/>
      <c r="J234" s="91"/>
      <c r="K234" s="74"/>
      <c r="L234" s="74"/>
      <c r="M234" s="74"/>
      <c r="N234" s="74"/>
      <c r="O234" s="74"/>
      <c r="P234" s="104"/>
      <c r="Q234" s="74"/>
      <c r="R234" s="74"/>
      <c r="S234" s="74"/>
      <c r="T234" s="74"/>
      <c r="U234" s="104"/>
      <c r="V234" s="74"/>
      <c r="W234" s="74"/>
      <c r="X234" s="74"/>
      <c r="Y234" s="74"/>
      <c r="Z234" s="104"/>
    </row>
    <row r="235" spans="3:26" ht="14.25" customHeight="1" x14ac:dyDescent="0.2">
      <c r="C235" s="90"/>
      <c r="D235" s="8"/>
      <c r="E235" s="18"/>
      <c r="F235" s="18"/>
      <c r="G235" s="91"/>
      <c r="H235" s="91"/>
      <c r="I235" s="91"/>
      <c r="J235" s="91"/>
      <c r="K235" s="74"/>
      <c r="L235" s="74"/>
      <c r="M235" s="74"/>
      <c r="N235" s="74"/>
      <c r="O235" s="74"/>
      <c r="P235" s="104"/>
      <c r="Q235" s="74"/>
      <c r="R235" s="74"/>
      <c r="S235" s="74"/>
      <c r="T235" s="74"/>
      <c r="U235" s="104"/>
      <c r="V235" s="74"/>
      <c r="W235" s="74"/>
      <c r="X235" s="74"/>
      <c r="Y235" s="74"/>
      <c r="Z235" s="104"/>
    </row>
    <row r="236" spans="3:26" ht="14.25" customHeight="1" x14ac:dyDescent="0.25">
      <c r="C236" s="25" t="s">
        <v>173</v>
      </c>
      <c r="D236" s="8"/>
      <c r="E236" s="18"/>
      <c r="F236" s="18"/>
      <c r="G236" s="91"/>
      <c r="H236" s="91"/>
      <c r="I236" s="91"/>
      <c r="J236" s="91"/>
      <c r="K236" s="74"/>
      <c r="L236" s="74"/>
      <c r="M236" s="74"/>
      <c r="N236" s="74"/>
      <c r="O236" s="74"/>
      <c r="P236" s="104"/>
      <c r="Q236" s="74"/>
      <c r="R236" s="74"/>
      <c r="S236" s="74"/>
      <c r="T236" s="74"/>
      <c r="U236" s="104"/>
      <c r="V236" s="74"/>
      <c r="W236" s="74"/>
      <c r="X236" s="74"/>
      <c r="Y236" s="74"/>
      <c r="Z236" s="104"/>
    </row>
    <row r="237" spans="3:26" ht="18" customHeight="1" x14ac:dyDescent="0.2">
      <c r="C237" s="12"/>
      <c r="D237" s="13"/>
      <c r="E237" s="13" t="s">
        <v>1</v>
      </c>
      <c r="F237" s="13" t="s">
        <v>2</v>
      </c>
      <c r="G237" s="11">
        <f>G$1</f>
        <v>2011</v>
      </c>
      <c r="H237" s="11">
        <f t="shared" ref="H237:Z237" si="56">H$1</f>
        <v>2012</v>
      </c>
      <c r="I237" s="11">
        <f t="shared" si="56"/>
        <v>2013</v>
      </c>
      <c r="J237" s="11">
        <f t="shared" si="56"/>
        <v>2014</v>
      </c>
      <c r="K237" s="11">
        <f t="shared" si="56"/>
        <v>2015</v>
      </c>
      <c r="L237" s="11">
        <f t="shared" si="56"/>
        <v>2016</v>
      </c>
      <c r="M237" s="11">
        <f t="shared" si="56"/>
        <v>2017</v>
      </c>
      <c r="N237" s="11">
        <f t="shared" si="56"/>
        <v>2018</v>
      </c>
      <c r="O237" s="11">
        <f t="shared" si="56"/>
        <v>2019</v>
      </c>
      <c r="P237" s="11">
        <f t="shared" si="56"/>
        <v>2020</v>
      </c>
      <c r="Q237" s="11">
        <f t="shared" si="56"/>
        <v>2021</v>
      </c>
      <c r="R237" s="11">
        <f t="shared" si="56"/>
        <v>2022</v>
      </c>
      <c r="S237" s="11">
        <f t="shared" si="56"/>
        <v>2023</v>
      </c>
      <c r="T237" s="11">
        <f t="shared" si="56"/>
        <v>2024</v>
      </c>
      <c r="U237" s="11">
        <f t="shared" si="56"/>
        <v>2025</v>
      </c>
      <c r="V237" s="11">
        <f t="shared" si="56"/>
        <v>2026</v>
      </c>
      <c r="W237" s="11">
        <f t="shared" si="56"/>
        <v>2027</v>
      </c>
      <c r="X237" s="11">
        <f t="shared" si="56"/>
        <v>2028</v>
      </c>
      <c r="Y237" s="11">
        <f t="shared" si="56"/>
        <v>2029</v>
      </c>
      <c r="Z237" s="11">
        <f t="shared" si="56"/>
        <v>2030</v>
      </c>
    </row>
    <row r="238" spans="3:26" ht="18" customHeight="1" x14ac:dyDescent="0.2">
      <c r="C238" s="15" t="s">
        <v>146</v>
      </c>
      <c r="D238" s="8"/>
      <c r="E238" s="8"/>
      <c r="F238" s="8"/>
      <c r="G238" s="49"/>
      <c r="H238" s="49"/>
      <c r="I238" s="49"/>
      <c r="J238" s="49"/>
      <c r="K238" s="49"/>
      <c r="L238" s="49"/>
      <c r="M238" s="49"/>
      <c r="N238" s="49"/>
      <c r="O238" s="49"/>
      <c r="P238" s="49"/>
      <c r="Q238" s="49"/>
      <c r="R238" s="49"/>
      <c r="S238" s="49"/>
      <c r="T238" s="49"/>
      <c r="U238" s="49"/>
      <c r="V238" s="49"/>
      <c r="W238" s="49"/>
      <c r="X238" s="49"/>
      <c r="Y238" s="49"/>
      <c r="Z238" s="49"/>
    </row>
    <row r="239" spans="3:26" ht="18" customHeight="1" x14ac:dyDescent="0.2">
      <c r="C239" s="98" t="s">
        <v>79</v>
      </c>
      <c r="D239" s="8"/>
      <c r="E239" s="8" t="s">
        <v>154</v>
      </c>
      <c r="F239" s="8" t="s">
        <v>9</v>
      </c>
      <c r="G239" s="120">
        <v>3.9</v>
      </c>
      <c r="H239" s="120">
        <v>3.7</v>
      </c>
      <c r="I239" s="120">
        <v>2.7</v>
      </c>
      <c r="J239" s="120">
        <v>2.6</v>
      </c>
      <c r="K239" s="120">
        <v>2.5</v>
      </c>
      <c r="L239" s="129" t="s">
        <v>161</v>
      </c>
      <c r="M239" s="130"/>
      <c r="N239" s="130"/>
      <c r="O239" s="130"/>
      <c r="P239" s="130"/>
      <c r="Q239" s="130"/>
      <c r="R239" s="130"/>
      <c r="S239" s="131"/>
      <c r="T239" s="49"/>
      <c r="U239" s="49"/>
      <c r="V239" s="49"/>
      <c r="W239" s="49"/>
      <c r="X239" s="49"/>
      <c r="Y239" s="49"/>
      <c r="Z239" s="49"/>
    </row>
    <row r="240" spans="3:26" ht="18" customHeight="1" x14ac:dyDescent="0.2">
      <c r="C240" s="82" t="s">
        <v>80</v>
      </c>
      <c r="D240" s="8"/>
      <c r="E240" s="8" t="s">
        <v>155</v>
      </c>
      <c r="F240" s="8" t="s">
        <v>29</v>
      </c>
      <c r="G240" s="20"/>
      <c r="H240" s="20"/>
      <c r="I240" s="20"/>
      <c r="J240" s="20"/>
      <c r="K240" s="23"/>
      <c r="L240" s="89">
        <f>K$239*(1-0.05)</f>
        <v>2.375</v>
      </c>
      <c r="M240" s="89">
        <f>L240*(1-0.05)</f>
        <v>2.2562500000000001</v>
      </c>
      <c r="N240" s="89">
        <f t="shared" ref="N240:S240" si="57">M240*(1-0.05)</f>
        <v>2.1434375000000001</v>
      </c>
      <c r="O240" s="89">
        <f t="shared" si="57"/>
        <v>2.036265625</v>
      </c>
      <c r="P240" s="89">
        <f t="shared" si="57"/>
        <v>1.9344523437499999</v>
      </c>
      <c r="Q240" s="89">
        <f t="shared" si="57"/>
        <v>1.8377297265624999</v>
      </c>
      <c r="R240" s="89">
        <f t="shared" si="57"/>
        <v>1.7458432402343749</v>
      </c>
      <c r="S240" s="89">
        <f t="shared" si="57"/>
        <v>1.658551078222656</v>
      </c>
      <c r="T240" s="89">
        <f>S240</f>
        <v>1.658551078222656</v>
      </c>
      <c r="U240" s="89">
        <f t="shared" ref="U240:Z240" si="58">T240</f>
        <v>1.658551078222656</v>
      </c>
      <c r="V240" s="89">
        <f t="shared" si="58"/>
        <v>1.658551078222656</v>
      </c>
      <c r="W240" s="89">
        <f t="shared" si="58"/>
        <v>1.658551078222656</v>
      </c>
      <c r="X240" s="89">
        <f t="shared" si="58"/>
        <v>1.658551078222656</v>
      </c>
      <c r="Y240" s="89">
        <f t="shared" si="58"/>
        <v>1.658551078222656</v>
      </c>
      <c r="Z240" s="89">
        <f t="shared" si="58"/>
        <v>1.658551078222656</v>
      </c>
    </row>
    <row r="241" spans="3:26" ht="18" customHeight="1" x14ac:dyDescent="0.2">
      <c r="C241" s="15" t="s">
        <v>147</v>
      </c>
      <c r="D241" s="8"/>
      <c r="E241" s="8"/>
      <c r="F241" s="8"/>
      <c r="G241" s="49"/>
      <c r="H241" s="49"/>
      <c r="I241" s="49"/>
      <c r="J241" s="49"/>
      <c r="K241" s="49"/>
      <c r="L241" s="49"/>
      <c r="M241" s="49"/>
      <c r="N241" s="49"/>
      <c r="O241" s="49"/>
      <c r="P241" s="49"/>
      <c r="Q241" s="49"/>
      <c r="R241" s="49"/>
      <c r="S241" s="49"/>
      <c r="T241" s="49"/>
      <c r="U241" s="49"/>
      <c r="V241" s="49"/>
      <c r="W241" s="49"/>
      <c r="X241" s="49"/>
      <c r="Y241" s="49"/>
      <c r="Z241" s="49"/>
    </row>
    <row r="242" spans="3:26" ht="18" customHeight="1" x14ac:dyDescent="0.2">
      <c r="C242" s="98" t="s">
        <v>79</v>
      </c>
      <c r="D242" s="8"/>
      <c r="E242" s="8" t="s">
        <v>154</v>
      </c>
      <c r="F242" s="8" t="s">
        <v>9</v>
      </c>
      <c r="G242" s="120">
        <v>2.6</v>
      </c>
      <c r="H242" s="120">
        <v>2</v>
      </c>
      <c r="I242" s="120">
        <v>2</v>
      </c>
      <c r="J242" s="120">
        <v>2</v>
      </c>
      <c r="K242" s="120">
        <v>1.9</v>
      </c>
      <c r="L242" s="129" t="s">
        <v>161</v>
      </c>
      <c r="M242" s="130"/>
      <c r="N242" s="130"/>
      <c r="O242" s="130"/>
      <c r="P242" s="130"/>
      <c r="Q242" s="130"/>
      <c r="R242" s="130"/>
      <c r="S242" s="131"/>
      <c r="T242" s="49"/>
      <c r="U242" s="49"/>
      <c r="V242" s="49"/>
      <c r="W242" s="49"/>
      <c r="X242" s="49"/>
      <c r="Y242" s="49"/>
      <c r="Z242" s="49"/>
    </row>
    <row r="243" spans="3:26" ht="18" customHeight="1" x14ac:dyDescent="0.2">
      <c r="C243" s="82" t="s">
        <v>80</v>
      </c>
      <c r="D243" s="8"/>
      <c r="E243" s="8" t="s">
        <v>155</v>
      </c>
      <c r="F243" s="8" t="s">
        <v>29</v>
      </c>
      <c r="G243" s="20"/>
      <c r="H243" s="20"/>
      <c r="I243" s="20"/>
      <c r="J243" s="20"/>
      <c r="K243" s="23"/>
      <c r="L243" s="89">
        <f>$K242*(1-0.05)</f>
        <v>1.8049999999999999</v>
      </c>
      <c r="M243" s="89">
        <f>L243*(1-0.05)</f>
        <v>1.7147499999999998</v>
      </c>
      <c r="N243" s="89">
        <f t="shared" ref="N243:S243" si="59">M243*(1-0.05)</f>
        <v>1.6290124999999998</v>
      </c>
      <c r="O243" s="89">
        <f t="shared" si="59"/>
        <v>1.5475618749999998</v>
      </c>
      <c r="P243" s="89">
        <f t="shared" si="59"/>
        <v>1.4701837812499996</v>
      </c>
      <c r="Q243" s="89">
        <f t="shared" si="59"/>
        <v>1.3966745921874995</v>
      </c>
      <c r="R243" s="89">
        <f t="shared" si="59"/>
        <v>1.3268408625781245</v>
      </c>
      <c r="S243" s="89">
        <f t="shared" si="59"/>
        <v>1.2604988194492182</v>
      </c>
      <c r="T243" s="89">
        <f>S243</f>
        <v>1.2604988194492182</v>
      </c>
      <c r="U243" s="89">
        <f t="shared" ref="U243:Z243" si="60">T243</f>
        <v>1.2604988194492182</v>
      </c>
      <c r="V243" s="89">
        <f t="shared" si="60"/>
        <v>1.2604988194492182</v>
      </c>
      <c r="W243" s="89">
        <f t="shared" si="60"/>
        <v>1.2604988194492182</v>
      </c>
      <c r="X243" s="89">
        <f t="shared" si="60"/>
        <v>1.2604988194492182</v>
      </c>
      <c r="Y243" s="89">
        <f t="shared" si="60"/>
        <v>1.2604988194492182</v>
      </c>
      <c r="Z243" s="89">
        <f t="shared" si="60"/>
        <v>1.2604988194492182</v>
      </c>
    </row>
    <row r="244" spans="3:26" ht="18" customHeight="1" x14ac:dyDescent="0.2">
      <c r="C244" s="15" t="s">
        <v>153</v>
      </c>
      <c r="D244" s="8"/>
      <c r="E244" s="8"/>
      <c r="F244" s="8"/>
      <c r="G244" s="49"/>
      <c r="H244" s="49"/>
      <c r="I244" s="49"/>
      <c r="J244" s="49"/>
      <c r="K244" s="49"/>
      <c r="L244" s="49"/>
      <c r="M244" s="49"/>
      <c r="N244" s="49"/>
      <c r="O244" s="49"/>
      <c r="P244" s="49"/>
      <c r="Q244" s="49"/>
      <c r="R244" s="49"/>
      <c r="S244" s="49"/>
      <c r="T244" s="49"/>
      <c r="U244" s="49"/>
      <c r="V244" s="49"/>
      <c r="W244" s="49"/>
      <c r="X244" s="49"/>
      <c r="Y244" s="49"/>
      <c r="Z244" s="49"/>
    </row>
    <row r="245" spans="3:26" ht="18" customHeight="1" x14ac:dyDescent="0.2">
      <c r="C245" s="82" t="s">
        <v>79</v>
      </c>
      <c r="D245" s="8"/>
      <c r="E245" s="8" t="s">
        <v>154</v>
      </c>
      <c r="F245" s="8" t="s">
        <v>9</v>
      </c>
      <c r="G245" s="120">
        <v>2</v>
      </c>
      <c r="H245" s="120">
        <v>1.6</v>
      </c>
      <c r="I245" s="120">
        <v>1.3</v>
      </c>
      <c r="J245" s="120">
        <v>1.3</v>
      </c>
      <c r="K245" s="120">
        <v>1.2</v>
      </c>
      <c r="L245" s="129" t="s">
        <v>160</v>
      </c>
      <c r="M245" s="130"/>
      <c r="N245" s="130"/>
      <c r="O245" s="130"/>
      <c r="P245" s="130"/>
      <c r="Q245" s="130"/>
      <c r="R245" s="130"/>
      <c r="S245" s="131"/>
      <c r="T245" s="23"/>
      <c r="U245" s="23"/>
      <c r="V245" s="23"/>
      <c r="W245" s="23"/>
      <c r="X245" s="23"/>
      <c r="Y245" s="23"/>
      <c r="Z245" s="23"/>
    </row>
    <row r="246" spans="3:26" ht="18" customHeight="1" x14ac:dyDescent="0.2">
      <c r="C246" s="83" t="s">
        <v>80</v>
      </c>
      <c r="D246" s="62"/>
      <c r="E246" s="62" t="s">
        <v>155</v>
      </c>
      <c r="F246" s="60" t="s">
        <v>30</v>
      </c>
      <c r="G246" s="81"/>
      <c r="H246" s="81"/>
      <c r="I246" s="81"/>
      <c r="J246" s="81"/>
      <c r="K246" s="44"/>
      <c r="L246" s="128">
        <f>$K245*(1-0.07)</f>
        <v>1.1159999999999999</v>
      </c>
      <c r="M246" s="128">
        <f>L246*(1-0.05)</f>
        <v>1.0601999999999998</v>
      </c>
      <c r="N246" s="128">
        <f t="shared" ref="N246:S246" si="61">M246*(1-0.05)</f>
        <v>1.0071899999999998</v>
      </c>
      <c r="O246" s="128">
        <f t="shared" si="61"/>
        <v>0.95683049999999981</v>
      </c>
      <c r="P246" s="128">
        <f t="shared" si="61"/>
        <v>0.90898897499999975</v>
      </c>
      <c r="Q246" s="128">
        <f t="shared" si="61"/>
        <v>0.86353952624999974</v>
      </c>
      <c r="R246" s="128">
        <f t="shared" si="61"/>
        <v>0.82036254993749969</v>
      </c>
      <c r="S246" s="128">
        <f t="shared" si="61"/>
        <v>0.77934442244062463</v>
      </c>
      <c r="T246" s="128">
        <f>S246</f>
        <v>0.77934442244062463</v>
      </c>
      <c r="U246" s="128">
        <f t="shared" ref="U246:Z246" si="62">T246</f>
        <v>0.77934442244062463</v>
      </c>
      <c r="V246" s="128">
        <f t="shared" si="62"/>
        <v>0.77934442244062463</v>
      </c>
      <c r="W246" s="128">
        <f t="shared" si="62"/>
        <v>0.77934442244062463</v>
      </c>
      <c r="X246" s="128">
        <f t="shared" si="62"/>
        <v>0.77934442244062463</v>
      </c>
      <c r="Y246" s="128">
        <f t="shared" si="62"/>
        <v>0.77934442244062463</v>
      </c>
      <c r="Z246" s="128">
        <f t="shared" si="62"/>
        <v>0.77934442244062463</v>
      </c>
    </row>
    <row r="247" spans="3:26" ht="14.25" customHeight="1" x14ac:dyDescent="0.2">
      <c r="C247" s="90"/>
      <c r="D247" s="8"/>
      <c r="E247" s="18"/>
      <c r="F247" s="18"/>
      <c r="G247" s="91"/>
      <c r="H247" s="91"/>
      <c r="I247" s="91"/>
      <c r="J247" s="91"/>
      <c r="K247" s="74"/>
      <c r="L247" s="74"/>
      <c r="M247" s="74"/>
      <c r="N247" s="74"/>
      <c r="O247" s="74"/>
      <c r="P247" s="104"/>
      <c r="Q247" s="74"/>
      <c r="R247" s="74"/>
      <c r="S247" s="74"/>
      <c r="T247" s="74"/>
      <c r="U247" s="104"/>
      <c r="V247" s="74"/>
      <c r="W247" s="74"/>
      <c r="X247" s="74"/>
      <c r="Y247" s="74"/>
      <c r="Z247" s="104"/>
    </row>
    <row r="248" spans="3:26" ht="14.25" customHeight="1" x14ac:dyDescent="0.2">
      <c r="C248" s="127" t="s">
        <v>9</v>
      </c>
      <c r="D248" s="86" t="s">
        <v>81</v>
      </c>
      <c r="E248" s="18"/>
      <c r="F248" s="18"/>
      <c r="G248" s="91"/>
      <c r="H248" s="91"/>
      <c r="I248" s="91"/>
      <c r="J248" s="91"/>
      <c r="K248" s="74"/>
      <c r="L248" s="74"/>
      <c r="M248" s="74"/>
      <c r="N248" s="74"/>
      <c r="O248" s="74"/>
      <c r="P248" s="104"/>
      <c r="Q248" s="74"/>
      <c r="R248" s="74"/>
      <c r="S248" s="74"/>
      <c r="T248" s="74"/>
      <c r="U248" s="104"/>
      <c r="V248" s="74"/>
      <c r="W248" s="74"/>
      <c r="X248" s="74"/>
      <c r="Y248" s="74"/>
      <c r="Z248" s="104"/>
    </row>
    <row r="249" spans="3:26" ht="14.25" customHeight="1" x14ac:dyDescent="0.2">
      <c r="C249" s="90"/>
      <c r="D249" s="8"/>
      <c r="E249" s="18"/>
      <c r="F249" s="18"/>
      <c r="G249" s="91"/>
      <c r="H249" s="91"/>
      <c r="I249" s="91"/>
      <c r="J249" s="91"/>
      <c r="K249" s="74"/>
      <c r="L249" s="74"/>
      <c r="M249" s="74"/>
      <c r="N249" s="74"/>
      <c r="O249" s="74"/>
      <c r="P249" s="104"/>
      <c r="Q249" s="74"/>
      <c r="R249" s="74"/>
      <c r="S249" s="74"/>
      <c r="T249" s="74"/>
      <c r="U249" s="104"/>
      <c r="V249" s="74"/>
      <c r="W249" s="74"/>
      <c r="X249" s="74"/>
      <c r="Y249" s="74"/>
      <c r="Z249" s="104"/>
    </row>
    <row r="250" spans="3:26" ht="14.25" customHeight="1" x14ac:dyDescent="0.2">
      <c r="C250" s="127" t="s">
        <v>158</v>
      </c>
      <c r="D250" s="73" t="s">
        <v>157</v>
      </c>
      <c r="E250" s="18"/>
      <c r="F250" s="18"/>
      <c r="G250" s="91"/>
      <c r="H250" s="91"/>
      <c r="I250" s="91"/>
      <c r="J250" s="91"/>
      <c r="K250" s="74"/>
      <c r="L250" s="74"/>
      <c r="M250" s="74"/>
      <c r="N250" s="74"/>
      <c r="O250" s="74"/>
      <c r="P250" s="104"/>
      <c r="Q250" s="74"/>
      <c r="R250" s="74"/>
      <c r="S250" s="74"/>
      <c r="T250" s="74"/>
      <c r="U250" s="104"/>
      <c r="V250" s="74"/>
      <c r="W250" s="74"/>
      <c r="X250" s="74"/>
      <c r="Y250" s="74"/>
      <c r="Z250" s="104"/>
    </row>
    <row r="251" spans="3:26" ht="14.25" customHeight="1" x14ac:dyDescent="0.2">
      <c r="C251" s="117"/>
      <c r="D251" s="73" t="s">
        <v>156</v>
      </c>
      <c r="E251" s="18"/>
      <c r="F251" s="18"/>
      <c r="G251" s="91"/>
      <c r="H251" s="91"/>
      <c r="I251" s="91"/>
      <c r="J251" s="91"/>
      <c r="K251" s="74"/>
      <c r="L251" s="74"/>
      <c r="M251" s="74"/>
      <c r="N251" s="74"/>
      <c r="O251" s="74"/>
      <c r="P251" s="104"/>
      <c r="Q251" s="74"/>
      <c r="R251" s="74"/>
      <c r="S251" s="74"/>
      <c r="T251" s="74"/>
      <c r="U251" s="104"/>
      <c r="V251" s="74"/>
      <c r="W251" s="74"/>
      <c r="X251" s="74"/>
      <c r="Y251" s="74"/>
      <c r="Z251" s="104"/>
    </row>
    <row r="252" spans="3:26" ht="14.25" customHeight="1" x14ac:dyDescent="0.2">
      <c r="C252" s="134" t="s">
        <v>159</v>
      </c>
      <c r="D252" s="132" t="s">
        <v>162</v>
      </c>
      <c r="E252" s="18"/>
      <c r="F252" s="18"/>
      <c r="G252" s="91"/>
      <c r="H252" s="91"/>
      <c r="I252" s="91"/>
      <c r="J252" s="91"/>
      <c r="K252" s="74"/>
      <c r="L252" s="74"/>
      <c r="M252" s="74"/>
      <c r="N252" s="74"/>
      <c r="O252" s="74"/>
      <c r="P252" s="104"/>
      <c r="Q252" s="74"/>
      <c r="R252" s="74"/>
      <c r="S252" s="74"/>
      <c r="T252" s="74"/>
      <c r="U252" s="104"/>
      <c r="V252" s="74"/>
      <c r="W252" s="74"/>
      <c r="X252" s="74"/>
      <c r="Y252" s="74"/>
      <c r="Z252" s="104"/>
    </row>
    <row r="253" spans="3:26" ht="14.25" customHeight="1" x14ac:dyDescent="0.2">
      <c r="C253" s="90"/>
      <c r="D253" s="8"/>
      <c r="E253" s="18"/>
      <c r="F253" s="18"/>
      <c r="G253" s="91"/>
      <c r="H253" s="91"/>
      <c r="I253" s="91"/>
      <c r="J253" s="91"/>
      <c r="K253" s="74"/>
      <c r="L253" s="74"/>
      <c r="M253" s="74"/>
      <c r="N253" s="74"/>
      <c r="O253" s="74"/>
      <c r="P253" s="104"/>
      <c r="Q253" s="74"/>
      <c r="R253" s="74"/>
      <c r="S253" s="74"/>
      <c r="T253" s="74"/>
      <c r="U253" s="104"/>
      <c r="V253" s="74"/>
      <c r="W253" s="74"/>
      <c r="X253" s="74"/>
      <c r="Y253" s="74"/>
      <c r="Z253" s="104"/>
    </row>
    <row r="254" spans="3:26" ht="14.25" customHeight="1" x14ac:dyDescent="0.2">
      <c r="C254" s="90"/>
      <c r="D254" s="8"/>
      <c r="E254" s="18"/>
      <c r="F254" s="18"/>
      <c r="G254" s="91"/>
      <c r="H254" s="91"/>
      <c r="I254" s="91"/>
      <c r="J254" s="91"/>
      <c r="K254" s="74"/>
      <c r="L254" s="74"/>
      <c r="M254" s="74"/>
      <c r="N254" s="74"/>
      <c r="O254" s="74"/>
      <c r="P254" s="104"/>
      <c r="Q254" s="74"/>
      <c r="R254" s="74"/>
      <c r="S254" s="74"/>
      <c r="T254" s="74"/>
      <c r="U254" s="104"/>
      <c r="V254" s="74"/>
      <c r="W254" s="74"/>
      <c r="X254" s="74"/>
      <c r="Y254" s="74"/>
      <c r="Z254" s="104"/>
    </row>
    <row r="255" spans="3:26" ht="15" x14ac:dyDescent="0.25">
      <c r="C255" s="25" t="s">
        <v>163</v>
      </c>
    </row>
    <row r="256" spans="3:26" ht="18" customHeight="1" x14ac:dyDescent="0.2">
      <c r="C256" s="12"/>
      <c r="D256" s="13"/>
      <c r="E256" s="13" t="s">
        <v>1</v>
      </c>
      <c r="F256" s="13" t="s">
        <v>2</v>
      </c>
      <c r="G256" s="11">
        <f>G$1</f>
        <v>2011</v>
      </c>
      <c r="H256" s="11">
        <f t="shared" ref="H256:Z256" si="63">H$1</f>
        <v>2012</v>
      </c>
      <c r="I256" s="11">
        <f t="shared" si="63"/>
        <v>2013</v>
      </c>
      <c r="J256" s="11">
        <f t="shared" si="63"/>
        <v>2014</v>
      </c>
      <c r="K256" s="11">
        <f t="shared" si="63"/>
        <v>2015</v>
      </c>
      <c r="L256" s="11">
        <f t="shared" si="63"/>
        <v>2016</v>
      </c>
      <c r="M256" s="11">
        <f t="shared" si="63"/>
        <v>2017</v>
      </c>
      <c r="N256" s="11">
        <f t="shared" si="63"/>
        <v>2018</v>
      </c>
      <c r="O256" s="11">
        <f t="shared" si="63"/>
        <v>2019</v>
      </c>
      <c r="P256" s="11">
        <f t="shared" si="63"/>
        <v>2020</v>
      </c>
      <c r="Q256" s="11">
        <f t="shared" si="63"/>
        <v>2021</v>
      </c>
      <c r="R256" s="11">
        <f t="shared" si="63"/>
        <v>2022</v>
      </c>
      <c r="S256" s="11">
        <f t="shared" si="63"/>
        <v>2023</v>
      </c>
      <c r="T256" s="11">
        <f t="shared" si="63"/>
        <v>2024</v>
      </c>
      <c r="U256" s="11">
        <f t="shared" si="63"/>
        <v>2025</v>
      </c>
      <c r="V256" s="11">
        <f t="shared" si="63"/>
        <v>2026</v>
      </c>
      <c r="W256" s="11">
        <f t="shared" si="63"/>
        <v>2027</v>
      </c>
      <c r="X256" s="11">
        <f t="shared" si="63"/>
        <v>2028</v>
      </c>
      <c r="Y256" s="11">
        <f t="shared" si="63"/>
        <v>2029</v>
      </c>
      <c r="Z256" s="11">
        <f t="shared" si="63"/>
        <v>2030</v>
      </c>
    </row>
    <row r="257" spans="3:26" ht="18" customHeight="1" x14ac:dyDescent="0.2">
      <c r="C257" s="56" t="s">
        <v>164</v>
      </c>
      <c r="D257" s="59"/>
      <c r="E257" s="59"/>
      <c r="F257" s="59"/>
      <c r="G257" s="105"/>
      <c r="H257" s="105"/>
      <c r="I257" s="105"/>
      <c r="J257" s="105"/>
      <c r="K257" s="105"/>
      <c r="L257" s="112"/>
      <c r="M257" s="112"/>
      <c r="N257" s="112"/>
      <c r="O257" s="112"/>
      <c r="P257" s="113"/>
      <c r="Q257" s="112"/>
      <c r="R257" s="112"/>
      <c r="S257" s="112"/>
      <c r="T257" s="112"/>
      <c r="U257" s="113"/>
      <c r="V257" s="112"/>
      <c r="W257" s="112"/>
      <c r="X257" s="112"/>
      <c r="Y257" s="112"/>
      <c r="Z257" s="112"/>
    </row>
    <row r="258" spans="3:26" ht="18" customHeight="1" x14ac:dyDescent="0.2">
      <c r="C258" s="82" t="s">
        <v>165</v>
      </c>
      <c r="D258" s="8" t="s">
        <v>109</v>
      </c>
      <c r="E258" s="8" t="s">
        <v>87</v>
      </c>
      <c r="F258" s="8"/>
      <c r="G258" s="20"/>
      <c r="H258" s="20"/>
      <c r="I258" s="20"/>
      <c r="J258" s="20"/>
      <c r="K258" s="23"/>
      <c r="L258" s="23">
        <f>L222*L240</f>
        <v>831.25</v>
      </c>
      <c r="M258" s="23">
        <f t="shared" ref="M258:Z258" si="64">M222*M240</f>
        <v>789.6875</v>
      </c>
      <c r="N258" s="23">
        <f t="shared" si="64"/>
        <v>750.203125</v>
      </c>
      <c r="O258" s="23">
        <f t="shared" si="64"/>
        <v>712.69296874999998</v>
      </c>
      <c r="P258" s="93">
        <f t="shared" si="64"/>
        <v>677.05832031249997</v>
      </c>
      <c r="Q258" s="23">
        <f t="shared" si="64"/>
        <v>643.20540429687492</v>
      </c>
      <c r="R258" s="23">
        <f t="shared" si="64"/>
        <v>611.04513408203115</v>
      </c>
      <c r="S258" s="23">
        <f t="shared" si="64"/>
        <v>580.49287737792963</v>
      </c>
      <c r="T258" s="23">
        <f t="shared" si="64"/>
        <v>580.49287737792963</v>
      </c>
      <c r="U258" s="93">
        <f t="shared" si="64"/>
        <v>580.49287737792963</v>
      </c>
      <c r="V258" s="23">
        <f t="shared" si="64"/>
        <v>580.49287737792963</v>
      </c>
      <c r="W258" s="23">
        <f t="shared" si="64"/>
        <v>580.49287737792963</v>
      </c>
      <c r="X258" s="23">
        <f t="shared" si="64"/>
        <v>580.49287737792963</v>
      </c>
      <c r="Y258" s="23">
        <f t="shared" si="64"/>
        <v>580.49287737792963</v>
      </c>
      <c r="Z258" s="23">
        <f t="shared" si="64"/>
        <v>580.49287737792963</v>
      </c>
    </row>
    <row r="259" spans="3:26" ht="18" customHeight="1" x14ac:dyDescent="0.2">
      <c r="C259" s="15" t="s">
        <v>145</v>
      </c>
      <c r="D259" s="8"/>
      <c r="E259" s="8"/>
      <c r="F259" s="8"/>
      <c r="G259" s="49"/>
      <c r="H259" s="49"/>
      <c r="I259" s="49"/>
      <c r="J259" s="49"/>
      <c r="K259" s="49"/>
      <c r="L259" s="23"/>
      <c r="M259" s="23"/>
      <c r="N259" s="23"/>
      <c r="O259" s="23"/>
      <c r="P259" s="93"/>
      <c r="Q259" s="23"/>
      <c r="R259" s="23"/>
      <c r="S259" s="23"/>
      <c r="T259" s="23"/>
      <c r="U259" s="93"/>
      <c r="V259" s="23"/>
      <c r="W259" s="23"/>
      <c r="X259" s="23"/>
      <c r="Y259" s="23"/>
      <c r="Z259" s="23"/>
    </row>
    <row r="260" spans="3:26" ht="18" customHeight="1" x14ac:dyDescent="0.2">
      <c r="C260" s="82" t="s">
        <v>165</v>
      </c>
      <c r="D260" s="8" t="s">
        <v>109</v>
      </c>
      <c r="E260" s="8" t="s">
        <v>87</v>
      </c>
      <c r="F260" s="8"/>
      <c r="G260" s="20"/>
      <c r="H260" s="20"/>
      <c r="I260" s="20"/>
      <c r="J260" s="20"/>
      <c r="K260" s="23"/>
      <c r="L260" s="23">
        <f>L224*L243</f>
        <v>812.25</v>
      </c>
      <c r="M260" s="23">
        <f t="shared" ref="M260:Z260" si="65">M224*M243</f>
        <v>771.63749999999993</v>
      </c>
      <c r="N260" s="23">
        <f t="shared" si="65"/>
        <v>733.05562499999985</v>
      </c>
      <c r="O260" s="23">
        <f t="shared" si="65"/>
        <v>696.40284374999987</v>
      </c>
      <c r="P260" s="93">
        <f t="shared" si="65"/>
        <v>661.58270156249978</v>
      </c>
      <c r="Q260" s="23">
        <f t="shared" si="65"/>
        <v>628.5035664843748</v>
      </c>
      <c r="R260" s="23">
        <f t="shared" si="65"/>
        <v>597.07838816015601</v>
      </c>
      <c r="S260" s="23">
        <f t="shared" si="65"/>
        <v>567.22446875214814</v>
      </c>
      <c r="T260" s="23">
        <f t="shared" si="65"/>
        <v>567.22446875214814</v>
      </c>
      <c r="U260" s="93">
        <f t="shared" si="65"/>
        <v>567.22446875214814</v>
      </c>
      <c r="V260" s="23">
        <f t="shared" si="65"/>
        <v>567.22446875214814</v>
      </c>
      <c r="W260" s="23">
        <f t="shared" si="65"/>
        <v>567.22446875214814</v>
      </c>
      <c r="X260" s="23">
        <f t="shared" si="65"/>
        <v>567.22446875214814</v>
      </c>
      <c r="Y260" s="23">
        <f t="shared" si="65"/>
        <v>567.22446875214814</v>
      </c>
      <c r="Z260" s="23">
        <f t="shared" si="65"/>
        <v>567.22446875214814</v>
      </c>
    </row>
    <row r="261" spans="3:26" ht="18" customHeight="1" x14ac:dyDescent="0.2">
      <c r="C261" s="15" t="s">
        <v>166</v>
      </c>
      <c r="D261" s="8"/>
      <c r="E261" s="8"/>
      <c r="F261" s="8"/>
      <c r="G261" s="49"/>
      <c r="H261" s="49"/>
      <c r="I261" s="49"/>
      <c r="J261" s="49"/>
      <c r="K261" s="49"/>
      <c r="L261" s="23"/>
      <c r="M261" s="23"/>
      <c r="N261" s="23"/>
      <c r="O261" s="23"/>
      <c r="P261" s="93"/>
      <c r="Q261" s="23"/>
      <c r="R261" s="23"/>
      <c r="S261" s="23"/>
      <c r="T261" s="23"/>
      <c r="U261" s="93"/>
      <c r="V261" s="23"/>
      <c r="W261" s="23"/>
      <c r="X261" s="23"/>
      <c r="Y261" s="23"/>
      <c r="Z261" s="23"/>
    </row>
    <row r="262" spans="3:26" ht="18" customHeight="1" x14ac:dyDescent="0.2">
      <c r="C262" s="82" t="s">
        <v>108</v>
      </c>
      <c r="D262" s="8" t="s">
        <v>109</v>
      </c>
      <c r="E262" s="8" t="s">
        <v>87</v>
      </c>
      <c r="F262" s="8"/>
      <c r="G262" s="20"/>
      <c r="H262" s="20"/>
      <c r="I262" s="20"/>
      <c r="J262" s="20"/>
      <c r="K262" s="23"/>
      <c r="L262" s="23">
        <f>L226*L$246</f>
        <v>669.59999999999991</v>
      </c>
      <c r="M262" s="23">
        <f t="shared" ref="M262:Z262" si="66">M226*M$246</f>
        <v>636.11999999999989</v>
      </c>
      <c r="N262" s="23">
        <f t="shared" si="66"/>
        <v>604.31399999999985</v>
      </c>
      <c r="O262" s="23">
        <f t="shared" si="66"/>
        <v>765.46439999999984</v>
      </c>
      <c r="P262" s="93">
        <f t="shared" si="66"/>
        <v>727.1911799999998</v>
      </c>
      <c r="Q262" s="23">
        <f t="shared" si="66"/>
        <v>690.83162099999981</v>
      </c>
      <c r="R262" s="23">
        <f t="shared" si="66"/>
        <v>656.29003994999971</v>
      </c>
      <c r="S262" s="23">
        <f t="shared" si="66"/>
        <v>623.47553795249974</v>
      </c>
      <c r="T262" s="23">
        <f t="shared" si="66"/>
        <v>623.47553795249974</v>
      </c>
      <c r="U262" s="93">
        <f t="shared" si="66"/>
        <v>623.47553795249974</v>
      </c>
      <c r="V262" s="23">
        <f t="shared" si="66"/>
        <v>623.47553795249974</v>
      </c>
      <c r="W262" s="23">
        <f t="shared" si="66"/>
        <v>623.47553795249974</v>
      </c>
      <c r="X262" s="23">
        <f t="shared" si="66"/>
        <v>623.47553795249974</v>
      </c>
      <c r="Y262" s="23">
        <f t="shared" si="66"/>
        <v>623.47553795249974</v>
      </c>
      <c r="Z262" s="23">
        <f t="shared" si="66"/>
        <v>623.47553795249974</v>
      </c>
    </row>
    <row r="263" spans="3:26" ht="18" customHeight="1" x14ac:dyDescent="0.2">
      <c r="C263" s="82" t="s">
        <v>110</v>
      </c>
      <c r="D263" s="8" t="s">
        <v>109</v>
      </c>
      <c r="E263" s="18" t="s">
        <v>8</v>
      </c>
      <c r="F263" s="8"/>
      <c r="G263" s="20"/>
      <c r="H263" s="20"/>
      <c r="I263" s="20"/>
      <c r="J263" s="20"/>
      <c r="K263" s="23"/>
      <c r="L263" s="23">
        <f>L227*L$246</f>
        <v>669.59999999999991</v>
      </c>
      <c r="M263" s="23">
        <f t="shared" ref="M263:Z263" si="67">M227*M$246</f>
        <v>636.11999999999989</v>
      </c>
      <c r="N263" s="23">
        <f t="shared" si="67"/>
        <v>604.31399999999985</v>
      </c>
      <c r="O263" s="23">
        <f t="shared" si="67"/>
        <v>1148.1965999999998</v>
      </c>
      <c r="P263" s="93">
        <f t="shared" si="67"/>
        <v>1090.7867699999997</v>
      </c>
      <c r="Q263" s="23">
        <f t="shared" si="67"/>
        <v>1036.2474314999997</v>
      </c>
      <c r="R263" s="23">
        <f t="shared" si="67"/>
        <v>984.43505992499968</v>
      </c>
      <c r="S263" s="23">
        <f t="shared" si="67"/>
        <v>935.2133069287496</v>
      </c>
      <c r="T263" s="23">
        <f t="shared" si="67"/>
        <v>935.2133069287496</v>
      </c>
      <c r="U263" s="93">
        <f t="shared" si="67"/>
        <v>935.2133069287496</v>
      </c>
      <c r="V263" s="23">
        <f t="shared" si="67"/>
        <v>935.2133069287496</v>
      </c>
      <c r="W263" s="23">
        <f t="shared" si="67"/>
        <v>935.2133069287496</v>
      </c>
      <c r="X263" s="23">
        <f t="shared" si="67"/>
        <v>935.2133069287496</v>
      </c>
      <c r="Y263" s="23">
        <f t="shared" si="67"/>
        <v>935.2133069287496</v>
      </c>
      <c r="Z263" s="23">
        <f t="shared" si="67"/>
        <v>935.2133069287496</v>
      </c>
    </row>
    <row r="264" spans="3:26" ht="18" customHeight="1" x14ac:dyDescent="0.2">
      <c r="C264" s="56" t="s">
        <v>167</v>
      </c>
      <c r="D264" s="59"/>
      <c r="E264" s="59"/>
      <c r="F264" s="59"/>
      <c r="G264" s="105"/>
      <c r="H264" s="105"/>
      <c r="I264" s="105"/>
      <c r="J264" s="105"/>
      <c r="K264" s="105"/>
      <c r="L264" s="112"/>
      <c r="M264" s="112"/>
      <c r="N264" s="112"/>
      <c r="O264" s="112"/>
      <c r="P264" s="113"/>
      <c r="Q264" s="112"/>
      <c r="R264" s="112"/>
      <c r="S264" s="112"/>
      <c r="T264" s="112"/>
      <c r="U264" s="113"/>
      <c r="V264" s="112"/>
      <c r="W264" s="112"/>
      <c r="X264" s="112"/>
      <c r="Y264" s="112"/>
      <c r="Z264" s="112"/>
    </row>
    <row r="265" spans="3:26" ht="18" customHeight="1" x14ac:dyDescent="0.2">
      <c r="C265" s="82" t="s">
        <v>108</v>
      </c>
      <c r="D265" s="8" t="s">
        <v>109</v>
      </c>
      <c r="E265" s="8" t="s">
        <v>87</v>
      </c>
      <c r="F265" s="8"/>
      <c r="G265" s="20"/>
      <c r="H265" s="20"/>
      <c r="I265" s="20"/>
      <c r="J265" s="20"/>
      <c r="K265" s="23"/>
      <c r="L265" s="23">
        <f>L258+L260+L262</f>
        <v>2313.1</v>
      </c>
      <c r="M265" s="23">
        <f t="shared" ref="M265:Z265" si="68">M258+M260+M262</f>
        <v>2197.4449999999997</v>
      </c>
      <c r="N265" s="23">
        <f t="shared" si="68"/>
        <v>2087.5727499999998</v>
      </c>
      <c r="O265" s="23">
        <f t="shared" si="68"/>
        <v>2174.5602124999996</v>
      </c>
      <c r="P265" s="93">
        <f t="shared" si="68"/>
        <v>2065.8322018749996</v>
      </c>
      <c r="Q265" s="23">
        <f t="shared" si="68"/>
        <v>1962.5405917812495</v>
      </c>
      <c r="R265" s="23">
        <f t="shared" si="68"/>
        <v>1864.4135621921869</v>
      </c>
      <c r="S265" s="23">
        <f t="shared" si="68"/>
        <v>1771.1928840825774</v>
      </c>
      <c r="T265" s="23">
        <f t="shared" si="68"/>
        <v>1771.1928840825774</v>
      </c>
      <c r="U265" s="93">
        <f t="shared" si="68"/>
        <v>1771.1928840825774</v>
      </c>
      <c r="V265" s="23">
        <f t="shared" si="68"/>
        <v>1771.1928840825774</v>
      </c>
      <c r="W265" s="23">
        <f t="shared" si="68"/>
        <v>1771.1928840825774</v>
      </c>
      <c r="X265" s="23">
        <f t="shared" si="68"/>
        <v>1771.1928840825774</v>
      </c>
      <c r="Y265" s="23">
        <f t="shared" si="68"/>
        <v>1771.1928840825774</v>
      </c>
      <c r="Z265" s="23">
        <f t="shared" si="68"/>
        <v>1771.1928840825774</v>
      </c>
    </row>
    <row r="266" spans="3:26" ht="18" customHeight="1" x14ac:dyDescent="0.2">
      <c r="C266" s="82" t="s">
        <v>110</v>
      </c>
      <c r="D266" s="8" t="s">
        <v>109</v>
      </c>
      <c r="E266" s="18" t="s">
        <v>8</v>
      </c>
      <c r="F266" s="8"/>
      <c r="G266" s="20"/>
      <c r="H266" s="20"/>
      <c r="I266" s="20"/>
      <c r="J266" s="20"/>
      <c r="K266" s="23"/>
      <c r="L266" s="23">
        <f>L258+L260+L263</f>
        <v>2313.1</v>
      </c>
      <c r="M266" s="23">
        <f t="shared" ref="M266:Z266" si="69">M258+M260+M263</f>
        <v>2197.4449999999997</v>
      </c>
      <c r="N266" s="23">
        <f t="shared" si="69"/>
        <v>2087.5727499999998</v>
      </c>
      <c r="O266" s="23">
        <f t="shared" si="69"/>
        <v>2557.2924124999995</v>
      </c>
      <c r="P266" s="93">
        <f t="shared" si="69"/>
        <v>2429.4277918749995</v>
      </c>
      <c r="Q266" s="23">
        <f t="shared" si="69"/>
        <v>2307.9564022812492</v>
      </c>
      <c r="R266" s="23">
        <f t="shared" si="69"/>
        <v>2192.5585821671866</v>
      </c>
      <c r="S266" s="23">
        <f t="shared" si="69"/>
        <v>2082.9306530588274</v>
      </c>
      <c r="T266" s="23">
        <f t="shared" si="69"/>
        <v>2082.9306530588274</v>
      </c>
      <c r="U266" s="93">
        <f t="shared" si="69"/>
        <v>2082.9306530588274</v>
      </c>
      <c r="V266" s="23">
        <f t="shared" si="69"/>
        <v>2082.9306530588274</v>
      </c>
      <c r="W266" s="23">
        <f t="shared" si="69"/>
        <v>2082.9306530588274</v>
      </c>
      <c r="X266" s="23">
        <f t="shared" si="69"/>
        <v>2082.9306530588274</v>
      </c>
      <c r="Y266" s="23">
        <f t="shared" si="69"/>
        <v>2082.9306530588274</v>
      </c>
      <c r="Z266" s="23">
        <f t="shared" si="69"/>
        <v>2082.9306530588274</v>
      </c>
    </row>
    <row r="267" spans="3:26" ht="18" customHeight="1" x14ac:dyDescent="0.2">
      <c r="C267" s="56" t="s">
        <v>88</v>
      </c>
      <c r="D267" s="59"/>
      <c r="E267" s="59"/>
      <c r="F267" s="59"/>
      <c r="G267" s="105"/>
      <c r="H267" s="105"/>
      <c r="I267" s="105"/>
      <c r="J267" s="105"/>
      <c r="K267" s="105"/>
      <c r="L267" s="112"/>
      <c r="M267" s="112"/>
      <c r="N267" s="112"/>
      <c r="O267" s="112"/>
      <c r="P267" s="113"/>
      <c r="Q267" s="112"/>
      <c r="R267" s="112"/>
      <c r="S267" s="112"/>
      <c r="T267" s="112"/>
      <c r="U267" s="113"/>
      <c r="V267" s="112"/>
      <c r="W267" s="112"/>
      <c r="X267" s="112"/>
      <c r="Y267" s="112"/>
      <c r="Z267" s="112"/>
    </row>
    <row r="268" spans="3:26" ht="18" customHeight="1" x14ac:dyDescent="0.2">
      <c r="C268" s="82" t="s">
        <v>108</v>
      </c>
      <c r="D268" s="8" t="s">
        <v>109</v>
      </c>
      <c r="E268" s="8" t="s">
        <v>87</v>
      </c>
      <c r="F268" s="8"/>
      <c r="G268" s="20"/>
      <c r="H268" s="20"/>
      <c r="I268" s="20"/>
      <c r="J268" s="20"/>
      <c r="K268" s="23"/>
      <c r="L268" s="23">
        <f>SUM($L265:L265)</f>
        <v>2313.1</v>
      </c>
      <c r="M268" s="23">
        <f>SUM($L265:M265)</f>
        <v>4510.5450000000001</v>
      </c>
      <c r="N268" s="23">
        <f>SUM($L265:N265)</f>
        <v>6598.1177499999994</v>
      </c>
      <c r="O268" s="23">
        <f>SUM($L265:O265)</f>
        <v>8772.6779624999981</v>
      </c>
      <c r="P268" s="23">
        <f>SUM($L265:P265)</f>
        <v>10838.510164374999</v>
      </c>
      <c r="Q268" s="23">
        <f>SUM($L265:Q265)</f>
        <v>12801.050756156248</v>
      </c>
      <c r="R268" s="23">
        <f>SUM($L265:R265)</f>
        <v>14665.464318348435</v>
      </c>
      <c r="S268" s="23">
        <f>SUM($L265:S265)</f>
        <v>16436.657202431012</v>
      </c>
      <c r="T268" s="23">
        <f>SUM($L265:T265)</f>
        <v>18207.85008651359</v>
      </c>
      <c r="U268" s="23">
        <f>SUM($L265:U265)</f>
        <v>19979.042970596169</v>
      </c>
      <c r="V268" s="23">
        <f>SUM($L265:V265)</f>
        <v>21750.235854678747</v>
      </c>
      <c r="W268" s="23">
        <f>SUM($L265:W265)</f>
        <v>23521.428738761326</v>
      </c>
      <c r="X268" s="23">
        <f>SUM($L265:X265)</f>
        <v>25292.621622843904</v>
      </c>
      <c r="Y268" s="23">
        <f>SUM($L265:Y265)</f>
        <v>27063.814506926483</v>
      </c>
      <c r="Z268" s="23">
        <f>SUM($L265:Z265)</f>
        <v>28835.007391009061</v>
      </c>
    </row>
    <row r="269" spans="3:26" ht="18" customHeight="1" x14ac:dyDescent="0.2">
      <c r="C269" s="83" t="s">
        <v>110</v>
      </c>
      <c r="D269" s="62" t="s">
        <v>109</v>
      </c>
      <c r="E269" s="60" t="s">
        <v>8</v>
      </c>
      <c r="F269" s="62"/>
      <c r="G269" s="81"/>
      <c r="H269" s="81"/>
      <c r="I269" s="81"/>
      <c r="J269" s="81"/>
      <c r="K269" s="44"/>
      <c r="L269" s="44">
        <f>SUM($L266:L266)</f>
        <v>2313.1</v>
      </c>
      <c r="M269" s="44">
        <f>SUM($L266:M266)</f>
        <v>4510.5450000000001</v>
      </c>
      <c r="N269" s="44">
        <f>SUM($L266:N266)</f>
        <v>6598.1177499999994</v>
      </c>
      <c r="O269" s="44">
        <f>SUM($L266:O266)</f>
        <v>9155.4101624999985</v>
      </c>
      <c r="P269" s="44">
        <f>SUM($L266:P266)</f>
        <v>11584.837954374998</v>
      </c>
      <c r="Q269" s="44">
        <f>SUM($L266:Q266)</f>
        <v>13892.794356656246</v>
      </c>
      <c r="R269" s="44">
        <f>SUM($L266:R266)</f>
        <v>16085.352938823433</v>
      </c>
      <c r="S269" s="44">
        <f>SUM($L266:S266)</f>
        <v>18168.28359188226</v>
      </c>
      <c r="T269" s="44">
        <f>SUM($L266:T266)</f>
        <v>20251.214244941089</v>
      </c>
      <c r="U269" s="44">
        <f>SUM($L266:U266)</f>
        <v>22334.144897999919</v>
      </c>
      <c r="V269" s="44">
        <f>SUM($L266:V266)</f>
        <v>24417.075551058748</v>
      </c>
      <c r="W269" s="44">
        <f>SUM($L266:W266)</f>
        <v>26500.006204117577</v>
      </c>
      <c r="X269" s="44">
        <f>SUM($L266:X266)</f>
        <v>28582.936857176406</v>
      </c>
      <c r="Y269" s="44">
        <f>SUM($L266:Y266)</f>
        <v>30665.867510235235</v>
      </c>
      <c r="Z269" s="44">
        <f>SUM($L266:Z266)</f>
        <v>32748.798163294065</v>
      </c>
    </row>
    <row r="270" spans="3:26" ht="18.75" customHeight="1" x14ac:dyDescent="0.2">
      <c r="C270" s="115" t="s">
        <v>131</v>
      </c>
      <c r="D270" s="59"/>
      <c r="E270" s="107"/>
      <c r="F270" s="107"/>
      <c r="G270" s="111"/>
      <c r="H270" s="111"/>
      <c r="I270" s="111"/>
      <c r="J270" s="111"/>
      <c r="K270" s="112"/>
      <c r="L270" s="112"/>
      <c r="M270" s="112"/>
      <c r="N270" s="112"/>
      <c r="O270" s="112"/>
      <c r="P270" s="113"/>
      <c r="Q270" s="112"/>
      <c r="R270" s="112"/>
      <c r="S270" s="112"/>
      <c r="T270" s="112"/>
      <c r="U270" s="113"/>
      <c r="V270" s="112"/>
      <c r="W270" s="112"/>
      <c r="X270" s="112"/>
      <c r="Y270" s="112"/>
      <c r="Z270" s="112"/>
    </row>
    <row r="271" spans="3:26" ht="18.75" customHeight="1" x14ac:dyDescent="0.2">
      <c r="C271" s="114" t="s">
        <v>130</v>
      </c>
      <c r="D271" s="8"/>
      <c r="E271" s="18"/>
      <c r="F271" s="18"/>
      <c r="G271" s="20"/>
      <c r="H271" s="20"/>
      <c r="I271" s="20"/>
      <c r="J271" s="20"/>
      <c r="K271" s="23"/>
      <c r="L271" s="23">
        <f>MIN(L264:L266)</f>
        <v>2313.1</v>
      </c>
      <c r="M271" s="23">
        <f t="shared" ref="M271" si="70">MIN(M264:M266)</f>
        <v>2197.4449999999997</v>
      </c>
      <c r="N271" s="23">
        <f>MIN(N264:N266)</f>
        <v>2087.5727499999998</v>
      </c>
      <c r="O271" s="23">
        <f t="shared" ref="O271:Z271" si="71">MIN(O264:O266)</f>
        <v>2174.5602124999996</v>
      </c>
      <c r="P271" s="93">
        <f t="shared" si="71"/>
        <v>2065.8322018749996</v>
      </c>
      <c r="Q271" s="23">
        <f t="shared" si="71"/>
        <v>1962.5405917812495</v>
      </c>
      <c r="R271" s="23">
        <f t="shared" si="71"/>
        <v>1864.4135621921869</v>
      </c>
      <c r="S271" s="23">
        <f t="shared" si="71"/>
        <v>1771.1928840825774</v>
      </c>
      <c r="T271" s="23">
        <f t="shared" si="71"/>
        <v>1771.1928840825774</v>
      </c>
      <c r="U271" s="93">
        <f t="shared" si="71"/>
        <v>1771.1928840825774</v>
      </c>
      <c r="V271" s="23">
        <f t="shared" si="71"/>
        <v>1771.1928840825774</v>
      </c>
      <c r="W271" s="23">
        <f t="shared" si="71"/>
        <v>1771.1928840825774</v>
      </c>
      <c r="X271" s="23">
        <f t="shared" si="71"/>
        <v>1771.1928840825774</v>
      </c>
      <c r="Y271" s="23">
        <f t="shared" si="71"/>
        <v>1771.1928840825774</v>
      </c>
      <c r="Z271" s="23">
        <f t="shared" si="71"/>
        <v>1771.1928840825774</v>
      </c>
    </row>
    <row r="272" spans="3:26" ht="18.75" customHeight="1" x14ac:dyDescent="0.2">
      <c r="C272" s="114" t="s">
        <v>123</v>
      </c>
      <c r="D272" s="8"/>
      <c r="E272" s="18"/>
      <c r="F272" s="18"/>
      <c r="G272" s="20"/>
      <c r="H272" s="20"/>
      <c r="I272" s="20"/>
      <c r="J272" s="20"/>
      <c r="K272" s="23"/>
      <c r="L272" s="23">
        <f>MIN(L264:L266)</f>
        <v>2313.1</v>
      </c>
      <c r="M272" s="23">
        <f t="shared" ref="M272" si="72">MIN(M264:M266)</f>
        <v>2197.4449999999997</v>
      </c>
      <c r="N272" s="23">
        <f>MIN(N264:N266)</f>
        <v>2087.5727499999998</v>
      </c>
      <c r="O272" s="23">
        <f t="shared" ref="O272:Z272" si="73">MIN(O264:O266)</f>
        <v>2174.5602124999996</v>
      </c>
      <c r="P272" s="93">
        <f t="shared" si="73"/>
        <v>2065.8322018749996</v>
      </c>
      <c r="Q272" s="23">
        <f t="shared" si="73"/>
        <v>1962.5405917812495</v>
      </c>
      <c r="R272" s="23">
        <f t="shared" si="73"/>
        <v>1864.4135621921869</v>
      </c>
      <c r="S272" s="23">
        <f t="shared" si="73"/>
        <v>1771.1928840825774</v>
      </c>
      <c r="T272" s="23">
        <f t="shared" si="73"/>
        <v>1771.1928840825774</v>
      </c>
      <c r="U272" s="93">
        <f t="shared" si="73"/>
        <v>1771.1928840825774</v>
      </c>
      <c r="V272" s="23">
        <f t="shared" si="73"/>
        <v>1771.1928840825774</v>
      </c>
      <c r="W272" s="23">
        <f t="shared" si="73"/>
        <v>1771.1928840825774</v>
      </c>
      <c r="X272" s="23">
        <f t="shared" si="73"/>
        <v>1771.1928840825774</v>
      </c>
      <c r="Y272" s="23">
        <f t="shared" si="73"/>
        <v>1771.1928840825774</v>
      </c>
      <c r="Z272" s="23">
        <f t="shared" si="73"/>
        <v>1771.1928840825774</v>
      </c>
    </row>
    <row r="273" spans="3:26" ht="18.75" customHeight="1" x14ac:dyDescent="0.2">
      <c r="C273" s="114" t="s">
        <v>124</v>
      </c>
      <c r="D273" s="8"/>
      <c r="E273" s="18"/>
      <c r="F273" s="18"/>
      <c r="G273" s="20"/>
      <c r="H273" s="20"/>
      <c r="I273" s="20"/>
      <c r="J273" s="20"/>
      <c r="K273" s="23"/>
      <c r="L273" s="23">
        <f>L266-L265</f>
        <v>0</v>
      </c>
      <c r="M273" s="23">
        <f t="shared" ref="M273" si="74">M266-M265</f>
        <v>0</v>
      </c>
      <c r="N273" s="23">
        <f>N266-N265</f>
        <v>0</v>
      </c>
      <c r="O273" s="23">
        <f t="shared" ref="O273:Z273" si="75">O266-O265</f>
        <v>382.73219999999992</v>
      </c>
      <c r="P273" s="93">
        <f t="shared" si="75"/>
        <v>363.5955899999999</v>
      </c>
      <c r="Q273" s="23">
        <f t="shared" si="75"/>
        <v>345.41581049999968</v>
      </c>
      <c r="R273" s="23">
        <f t="shared" si="75"/>
        <v>328.14501997499974</v>
      </c>
      <c r="S273" s="23">
        <f t="shared" si="75"/>
        <v>311.73776897624998</v>
      </c>
      <c r="T273" s="23">
        <f t="shared" si="75"/>
        <v>311.73776897624998</v>
      </c>
      <c r="U273" s="93">
        <f t="shared" si="75"/>
        <v>311.73776897624998</v>
      </c>
      <c r="V273" s="23">
        <f t="shared" si="75"/>
        <v>311.73776897624998</v>
      </c>
      <c r="W273" s="23">
        <f t="shared" si="75"/>
        <v>311.73776897624998</v>
      </c>
      <c r="X273" s="23">
        <f t="shared" si="75"/>
        <v>311.73776897624998</v>
      </c>
      <c r="Y273" s="23">
        <f t="shared" si="75"/>
        <v>311.73776897624998</v>
      </c>
      <c r="Z273" s="23">
        <f t="shared" si="75"/>
        <v>311.73776897624998</v>
      </c>
    </row>
    <row r="274" spans="3:26" ht="18.75" customHeight="1" x14ac:dyDescent="0.2">
      <c r="C274" s="114" t="s">
        <v>125</v>
      </c>
      <c r="D274" s="8"/>
      <c r="E274" s="18"/>
      <c r="F274" s="18"/>
      <c r="G274" s="20"/>
      <c r="H274" s="20"/>
      <c r="I274" s="20"/>
      <c r="J274" s="20"/>
      <c r="K274" s="23"/>
      <c r="L274" s="23">
        <v>0</v>
      </c>
      <c r="M274" s="23">
        <v>0</v>
      </c>
      <c r="N274" s="23">
        <v>0</v>
      </c>
      <c r="O274" s="23">
        <v>0</v>
      </c>
      <c r="P274" s="93">
        <v>0</v>
      </c>
      <c r="Q274" s="23">
        <v>0</v>
      </c>
      <c r="R274" s="23">
        <v>0</v>
      </c>
      <c r="S274" s="23">
        <v>0</v>
      </c>
      <c r="T274" s="23">
        <v>0</v>
      </c>
      <c r="U274" s="93">
        <v>0</v>
      </c>
      <c r="V274" s="23">
        <v>0</v>
      </c>
      <c r="W274" s="23">
        <v>0</v>
      </c>
      <c r="X274" s="23">
        <v>0</v>
      </c>
      <c r="Y274" s="23">
        <v>0</v>
      </c>
      <c r="Z274" s="23">
        <v>0</v>
      </c>
    </row>
    <row r="275" spans="3:26" ht="18.75" customHeight="1" x14ac:dyDescent="0.2">
      <c r="C275" s="116" t="s">
        <v>126</v>
      </c>
      <c r="D275" s="62"/>
      <c r="E275" s="60"/>
      <c r="F275" s="60"/>
      <c r="G275" s="81"/>
      <c r="H275" s="81"/>
      <c r="I275" s="81"/>
      <c r="J275" s="81"/>
      <c r="K275" s="44"/>
      <c r="L275" s="44">
        <f>MAX(L264:L266)</f>
        <v>2313.1</v>
      </c>
      <c r="M275" s="44">
        <f t="shared" ref="M275" si="76">MAX(M264:M266)</f>
        <v>2197.4449999999997</v>
      </c>
      <c r="N275" s="44">
        <f>MAX(N264:N266)</f>
        <v>2087.5727499999998</v>
      </c>
      <c r="O275" s="44">
        <f t="shared" ref="O275:Z275" si="77">MAX(O264:O266)</f>
        <v>2557.2924124999995</v>
      </c>
      <c r="P275" s="94">
        <f t="shared" si="77"/>
        <v>2429.4277918749995</v>
      </c>
      <c r="Q275" s="44">
        <f t="shared" si="77"/>
        <v>2307.9564022812492</v>
      </c>
      <c r="R275" s="44">
        <f t="shared" si="77"/>
        <v>2192.5585821671866</v>
      </c>
      <c r="S275" s="44">
        <f t="shared" si="77"/>
        <v>2082.9306530588274</v>
      </c>
      <c r="T275" s="44">
        <f t="shared" si="77"/>
        <v>2082.9306530588274</v>
      </c>
      <c r="U275" s="94">
        <f t="shared" si="77"/>
        <v>2082.9306530588274</v>
      </c>
      <c r="V275" s="44">
        <f t="shared" si="77"/>
        <v>2082.9306530588274</v>
      </c>
      <c r="W275" s="44">
        <f t="shared" si="77"/>
        <v>2082.9306530588274</v>
      </c>
      <c r="X275" s="44">
        <f t="shared" si="77"/>
        <v>2082.9306530588274</v>
      </c>
      <c r="Y275" s="44">
        <f t="shared" si="77"/>
        <v>2082.9306530588274</v>
      </c>
      <c r="Z275" s="44">
        <f t="shared" si="77"/>
        <v>2082.9306530588274</v>
      </c>
    </row>
    <row r="276" spans="3:26" ht="14.25" customHeight="1" x14ac:dyDescent="0.2">
      <c r="C276" s="90"/>
      <c r="D276" s="8"/>
      <c r="E276" s="18"/>
      <c r="F276" s="18"/>
      <c r="G276" s="91"/>
      <c r="H276" s="91"/>
      <c r="I276" s="91"/>
      <c r="J276" s="91"/>
      <c r="K276" s="74"/>
      <c r="L276" s="74"/>
      <c r="M276" s="74"/>
      <c r="N276" s="74"/>
      <c r="O276" s="74"/>
      <c r="P276" s="104"/>
      <c r="Q276" s="74"/>
      <c r="R276" s="74"/>
      <c r="S276" s="74"/>
      <c r="T276" s="74"/>
      <c r="U276" s="104"/>
      <c r="V276" s="74"/>
      <c r="W276" s="74"/>
      <c r="X276" s="74"/>
      <c r="Y276" s="74"/>
      <c r="Z276" s="104"/>
    </row>
    <row r="277" spans="3:26" ht="14.25" customHeight="1" x14ac:dyDescent="0.2">
      <c r="C277" s="90"/>
      <c r="D277" s="8"/>
      <c r="E277" s="18"/>
      <c r="F277" s="18"/>
      <c r="G277" s="91"/>
      <c r="H277" s="91"/>
      <c r="I277" s="91"/>
      <c r="J277" s="91"/>
      <c r="K277" s="74"/>
      <c r="L277" s="74"/>
      <c r="M277" s="74"/>
      <c r="N277" s="74"/>
      <c r="O277" s="74"/>
      <c r="P277" s="104"/>
      <c r="Q277" s="74"/>
      <c r="R277" s="74"/>
      <c r="S277" s="74"/>
      <c r="T277" s="74"/>
      <c r="U277" s="104"/>
      <c r="V277" s="74"/>
      <c r="W277" s="74"/>
      <c r="X277" s="74"/>
      <c r="Y277" s="74"/>
      <c r="Z277" s="104"/>
    </row>
    <row r="278" spans="3:26" ht="14.25" customHeight="1" x14ac:dyDescent="0.2">
      <c r="C278" s="90"/>
      <c r="D278" s="8"/>
      <c r="E278" s="18"/>
      <c r="F278" s="18"/>
      <c r="G278" s="91"/>
      <c r="H278" s="91"/>
      <c r="I278" s="91"/>
      <c r="J278" s="91"/>
      <c r="K278" s="74"/>
      <c r="L278" s="74"/>
      <c r="M278" s="74"/>
      <c r="N278" s="74"/>
      <c r="O278" s="74"/>
      <c r="P278" s="104"/>
      <c r="Q278" s="74"/>
      <c r="R278" s="74"/>
      <c r="S278" s="74"/>
      <c r="T278" s="74"/>
      <c r="U278" s="104"/>
      <c r="V278" s="74"/>
      <c r="W278" s="74"/>
      <c r="X278" s="74"/>
      <c r="Y278" s="74"/>
      <c r="Z278" s="104"/>
    </row>
    <row r="279" spans="3:26" ht="14.25" customHeight="1" x14ac:dyDescent="0.2">
      <c r="C279" s="90"/>
      <c r="D279" s="8"/>
      <c r="E279" s="18"/>
      <c r="F279" s="18"/>
      <c r="G279" s="91"/>
      <c r="H279" s="91"/>
      <c r="I279" s="91"/>
      <c r="J279" s="91"/>
      <c r="K279" s="74"/>
      <c r="L279" s="74"/>
      <c r="M279" s="74"/>
      <c r="N279" s="74"/>
      <c r="O279" s="74"/>
      <c r="P279" s="104"/>
      <c r="Q279" s="74"/>
      <c r="R279" s="74"/>
      <c r="S279" s="74"/>
      <c r="T279" s="74"/>
      <c r="U279" s="104"/>
      <c r="V279" s="74"/>
      <c r="W279" s="74"/>
      <c r="X279" s="74"/>
      <c r="Y279" s="74"/>
      <c r="Z279" s="104"/>
    </row>
    <row r="280" spans="3:26" ht="14.25" customHeight="1" x14ac:dyDescent="0.2">
      <c r="C280" s="90"/>
      <c r="D280" s="8"/>
      <c r="E280" s="18"/>
      <c r="F280" s="18"/>
      <c r="G280" s="91"/>
      <c r="H280" s="91"/>
      <c r="I280" s="91"/>
      <c r="J280" s="91"/>
      <c r="K280" s="74"/>
      <c r="L280" s="74"/>
      <c r="M280" s="74"/>
      <c r="N280" s="74"/>
      <c r="O280" s="74"/>
      <c r="P280" s="104"/>
      <c r="Q280" s="74"/>
      <c r="R280" s="74"/>
      <c r="S280" s="74"/>
      <c r="T280" s="74"/>
      <c r="U280" s="104"/>
      <c r="V280" s="74"/>
      <c r="W280" s="74"/>
      <c r="X280" s="74"/>
      <c r="Y280" s="74"/>
      <c r="Z280" s="104"/>
    </row>
    <row r="281" spans="3:26" ht="14.25" customHeight="1" x14ac:dyDescent="0.2">
      <c r="C281" s="90"/>
      <c r="D281" s="8"/>
      <c r="E281" s="18"/>
      <c r="F281" s="18"/>
      <c r="G281" s="91"/>
      <c r="H281" s="91"/>
      <c r="I281" s="91"/>
      <c r="J281" s="91"/>
      <c r="K281" s="74"/>
      <c r="L281" s="74"/>
      <c r="M281" s="74"/>
      <c r="N281" s="74"/>
      <c r="O281" s="74"/>
      <c r="P281" s="104"/>
      <c r="Q281" s="74"/>
      <c r="R281" s="74"/>
      <c r="S281" s="74"/>
      <c r="T281" s="74"/>
      <c r="U281" s="104"/>
      <c r="V281" s="74"/>
      <c r="W281" s="74"/>
      <c r="X281" s="74"/>
      <c r="Y281" s="74"/>
      <c r="Z281" s="104"/>
    </row>
    <row r="282" spans="3:26" ht="14.25" customHeight="1" x14ac:dyDescent="0.2">
      <c r="C282" s="90"/>
      <c r="D282" s="8"/>
      <c r="E282" s="18"/>
      <c r="F282" s="18"/>
      <c r="G282" s="91"/>
      <c r="H282" s="91"/>
      <c r="I282" s="91"/>
      <c r="J282" s="91"/>
      <c r="K282" s="74"/>
      <c r="L282" s="74"/>
      <c r="M282" s="74"/>
      <c r="N282" s="74"/>
      <c r="O282" s="74"/>
      <c r="P282" s="104"/>
      <c r="Q282" s="74"/>
      <c r="R282" s="74"/>
      <c r="S282" s="74"/>
      <c r="T282" s="74"/>
      <c r="U282" s="104"/>
      <c r="V282" s="74"/>
      <c r="W282" s="74"/>
      <c r="X282" s="74"/>
      <c r="Y282" s="74"/>
      <c r="Z282" s="104"/>
    </row>
    <row r="283" spans="3:26" ht="14.25" customHeight="1" x14ac:dyDescent="0.2">
      <c r="C283" s="90"/>
      <c r="D283" s="8"/>
      <c r="E283" s="18"/>
      <c r="F283" s="18"/>
      <c r="G283" s="91"/>
      <c r="H283" s="91"/>
      <c r="I283" s="91"/>
      <c r="J283" s="91"/>
      <c r="K283" s="74"/>
      <c r="L283" s="74"/>
      <c r="M283" s="74"/>
      <c r="N283" s="74"/>
      <c r="O283" s="74"/>
      <c r="P283" s="104"/>
      <c r="Q283" s="74"/>
      <c r="R283" s="74"/>
      <c r="S283" s="74"/>
      <c r="T283" s="74"/>
      <c r="U283" s="104"/>
      <c r="V283" s="74"/>
      <c r="W283" s="74"/>
      <c r="X283" s="74"/>
      <c r="Y283" s="74"/>
      <c r="Z283" s="104"/>
    </row>
    <row r="284" spans="3:26" ht="14.25" customHeight="1" x14ac:dyDescent="0.2">
      <c r="C284" s="90"/>
      <c r="D284" s="8"/>
      <c r="E284" s="18"/>
      <c r="F284" s="18"/>
      <c r="G284" s="91"/>
      <c r="H284" s="91"/>
      <c r="I284" s="91"/>
      <c r="J284" s="91"/>
      <c r="K284" s="74"/>
      <c r="L284" s="74"/>
      <c r="M284" s="74"/>
      <c r="N284" s="74"/>
      <c r="O284" s="74"/>
      <c r="P284" s="104"/>
      <c r="Q284" s="74"/>
      <c r="R284" s="74"/>
      <c r="S284" s="74"/>
      <c r="T284" s="74"/>
      <c r="U284" s="104"/>
      <c r="V284" s="74"/>
      <c r="W284" s="74"/>
      <c r="X284" s="74"/>
      <c r="Y284" s="74"/>
      <c r="Z284" s="104"/>
    </row>
    <row r="285" spans="3:26" ht="14.25" customHeight="1" x14ac:dyDescent="0.2">
      <c r="C285" s="90"/>
      <c r="D285" s="8"/>
      <c r="E285" s="18"/>
      <c r="F285" s="18"/>
      <c r="G285" s="91"/>
      <c r="H285" s="91"/>
      <c r="I285" s="91"/>
      <c r="J285" s="91"/>
      <c r="K285" s="74"/>
      <c r="L285" s="74"/>
      <c r="M285" s="74"/>
      <c r="N285" s="74"/>
      <c r="O285" s="74"/>
      <c r="P285" s="104"/>
      <c r="Q285" s="74"/>
      <c r="R285" s="74"/>
      <c r="S285" s="74"/>
      <c r="T285" s="74"/>
      <c r="U285" s="104"/>
      <c r="V285" s="74"/>
      <c r="W285" s="74"/>
      <c r="X285" s="74"/>
      <c r="Y285" s="74"/>
      <c r="Z285" s="104"/>
    </row>
    <row r="286" spans="3:26" ht="14.25" customHeight="1" x14ac:dyDescent="0.2">
      <c r="C286" s="90"/>
      <c r="D286" s="8"/>
      <c r="E286" s="18"/>
      <c r="F286" s="18"/>
      <c r="G286" s="91"/>
      <c r="H286" s="91"/>
      <c r="I286" s="91"/>
      <c r="J286" s="91"/>
      <c r="K286" s="74"/>
      <c r="L286" s="74"/>
      <c r="M286" s="74"/>
      <c r="N286" s="74"/>
      <c r="O286" s="74"/>
      <c r="P286" s="104"/>
      <c r="Q286" s="74"/>
      <c r="R286" s="74"/>
      <c r="S286" s="74"/>
      <c r="T286" s="74"/>
      <c r="U286" s="104"/>
      <c r="V286" s="74"/>
      <c r="W286" s="74"/>
      <c r="X286" s="74"/>
      <c r="Y286" s="74"/>
      <c r="Z286" s="104"/>
    </row>
    <row r="287" spans="3:26" ht="14.25" customHeight="1" x14ac:dyDescent="0.2">
      <c r="C287" s="90"/>
      <c r="D287" s="8"/>
      <c r="E287" s="18"/>
      <c r="F287" s="18"/>
      <c r="G287" s="91"/>
      <c r="H287" s="91"/>
      <c r="I287" s="91"/>
      <c r="J287" s="91"/>
      <c r="K287" s="74"/>
      <c r="L287" s="74"/>
      <c r="M287" s="74"/>
      <c r="N287" s="74"/>
      <c r="O287" s="74"/>
      <c r="P287" s="104"/>
      <c r="Q287" s="74"/>
      <c r="R287" s="74"/>
      <c r="S287" s="74"/>
      <c r="T287" s="74"/>
      <c r="U287" s="104"/>
      <c r="V287" s="74"/>
      <c r="W287" s="74"/>
      <c r="X287" s="74"/>
      <c r="Y287" s="74"/>
      <c r="Z287" s="104"/>
    </row>
    <row r="288" spans="3:26" ht="14.25" customHeight="1" x14ac:dyDescent="0.2">
      <c r="C288" s="90"/>
      <c r="D288" s="8"/>
      <c r="E288" s="18"/>
      <c r="F288" s="18"/>
      <c r="G288" s="91"/>
      <c r="H288" s="91"/>
      <c r="I288" s="91"/>
      <c r="J288" s="91"/>
      <c r="K288" s="74"/>
      <c r="L288" s="74"/>
      <c r="M288" s="74"/>
      <c r="N288" s="74"/>
      <c r="O288" s="74"/>
      <c r="P288" s="104"/>
      <c r="Q288" s="74"/>
      <c r="R288" s="74"/>
      <c r="S288" s="74"/>
      <c r="T288" s="74"/>
      <c r="U288" s="104"/>
      <c r="V288" s="74"/>
      <c r="W288" s="74"/>
      <c r="X288" s="74"/>
      <c r="Y288" s="74"/>
      <c r="Z288" s="104"/>
    </row>
    <row r="289" spans="3:26" ht="14.25" customHeight="1" x14ac:dyDescent="0.2">
      <c r="C289" s="90"/>
      <c r="D289" s="8"/>
      <c r="E289" s="18"/>
      <c r="F289" s="18"/>
      <c r="G289" s="91"/>
      <c r="H289" s="91"/>
      <c r="I289" s="91"/>
      <c r="J289" s="91"/>
      <c r="K289" s="74"/>
      <c r="L289" s="74"/>
      <c r="M289" s="74"/>
      <c r="N289" s="74"/>
      <c r="O289" s="74"/>
      <c r="P289" s="104"/>
      <c r="Q289" s="74"/>
      <c r="R289" s="74"/>
      <c r="S289" s="74"/>
      <c r="T289" s="74"/>
      <c r="U289" s="104"/>
      <c r="V289" s="74"/>
      <c r="W289" s="74"/>
      <c r="X289" s="74"/>
      <c r="Y289" s="74"/>
      <c r="Z289" s="104"/>
    </row>
    <row r="290" spans="3:26" ht="14.25" customHeight="1" x14ac:dyDescent="0.2">
      <c r="C290" s="90"/>
      <c r="D290" s="8"/>
      <c r="E290" s="18"/>
      <c r="F290" s="18"/>
      <c r="G290" s="91"/>
      <c r="H290" s="91"/>
      <c r="I290" s="91"/>
      <c r="J290" s="91"/>
      <c r="K290" s="74"/>
      <c r="L290" s="74"/>
      <c r="M290" s="74"/>
      <c r="N290" s="74"/>
      <c r="O290" s="74"/>
      <c r="P290" s="104"/>
      <c r="Q290" s="74"/>
      <c r="R290" s="74"/>
      <c r="S290" s="74"/>
      <c r="T290" s="74"/>
      <c r="U290" s="104"/>
      <c r="V290" s="74"/>
      <c r="W290" s="74"/>
      <c r="X290" s="74"/>
      <c r="Y290" s="74"/>
      <c r="Z290" s="104"/>
    </row>
    <row r="291" spans="3:26" ht="14.25" customHeight="1" x14ac:dyDescent="0.2">
      <c r="C291" s="90"/>
      <c r="D291" s="8"/>
      <c r="E291" s="18"/>
      <c r="F291" s="18"/>
      <c r="G291" s="91"/>
      <c r="H291" s="91"/>
      <c r="I291" s="91"/>
      <c r="J291" s="91"/>
      <c r="K291" s="74"/>
      <c r="L291" s="74"/>
      <c r="M291" s="74"/>
      <c r="N291" s="74"/>
      <c r="O291" s="74"/>
      <c r="P291" s="104"/>
      <c r="Q291" s="74"/>
      <c r="R291" s="74"/>
      <c r="S291" s="74"/>
      <c r="T291" s="74"/>
      <c r="U291" s="104"/>
      <c r="V291" s="74"/>
      <c r="W291" s="74"/>
      <c r="X291" s="74"/>
      <c r="Y291" s="74"/>
      <c r="Z291" s="104"/>
    </row>
    <row r="292" spans="3:26" ht="14.25" customHeight="1" x14ac:dyDescent="0.2">
      <c r="C292" s="90"/>
      <c r="D292" s="8"/>
      <c r="E292" s="18"/>
      <c r="F292" s="18"/>
      <c r="G292" s="91"/>
      <c r="H292" s="91"/>
      <c r="I292" s="91"/>
      <c r="J292" s="91"/>
      <c r="K292" s="74"/>
      <c r="L292" s="74"/>
      <c r="M292" s="74"/>
      <c r="N292" s="74"/>
      <c r="O292" s="74"/>
      <c r="P292" s="104"/>
      <c r="Q292" s="74"/>
      <c r="R292" s="74"/>
      <c r="S292" s="74"/>
      <c r="T292" s="74"/>
      <c r="U292" s="104"/>
      <c r="V292" s="74"/>
      <c r="W292" s="74"/>
      <c r="X292" s="74"/>
      <c r="Y292" s="74"/>
      <c r="Z292" s="104"/>
    </row>
    <row r="293" spans="3:26" ht="14.25" customHeight="1" x14ac:dyDescent="0.2">
      <c r="C293" s="90"/>
      <c r="D293" s="8"/>
      <c r="E293" s="18"/>
      <c r="F293" s="18"/>
      <c r="G293" s="91"/>
      <c r="H293" s="91"/>
      <c r="I293" s="91"/>
      <c r="J293" s="91"/>
      <c r="K293" s="74"/>
      <c r="L293" s="74"/>
      <c r="M293" s="74"/>
      <c r="N293" s="74"/>
      <c r="O293" s="74"/>
      <c r="P293" s="104"/>
      <c r="Q293" s="74"/>
      <c r="R293" s="74"/>
      <c r="S293" s="74"/>
      <c r="T293" s="74"/>
      <c r="U293" s="104"/>
      <c r="V293" s="74"/>
      <c r="W293" s="74"/>
      <c r="X293" s="74"/>
      <c r="Y293" s="74"/>
      <c r="Z293" s="104"/>
    </row>
    <row r="294" spans="3:26" ht="14.25" customHeight="1" x14ac:dyDescent="0.2">
      <c r="C294" s="90"/>
      <c r="D294" s="8"/>
      <c r="E294" s="18"/>
      <c r="F294" s="18"/>
      <c r="G294" s="91"/>
      <c r="H294" s="91"/>
      <c r="I294" s="91"/>
      <c r="J294" s="91"/>
      <c r="K294" s="74"/>
      <c r="L294" s="74"/>
      <c r="M294" s="74"/>
      <c r="N294" s="74"/>
      <c r="O294" s="74"/>
      <c r="P294" s="104"/>
      <c r="Q294" s="74"/>
      <c r="R294" s="74"/>
      <c r="S294" s="74"/>
      <c r="T294" s="74"/>
      <c r="U294" s="104"/>
      <c r="V294" s="74"/>
      <c r="W294" s="74"/>
      <c r="X294" s="74"/>
      <c r="Y294" s="74"/>
      <c r="Z294" s="104"/>
    </row>
    <row r="295" spans="3:26" ht="14.25" customHeight="1" x14ac:dyDescent="0.2">
      <c r="C295" s="90"/>
      <c r="D295" s="8"/>
      <c r="E295" s="18"/>
      <c r="F295" s="18"/>
      <c r="G295" s="91"/>
      <c r="H295" s="91"/>
      <c r="I295" s="91"/>
      <c r="J295" s="91"/>
      <c r="K295" s="74"/>
      <c r="L295" s="74"/>
      <c r="M295" s="74"/>
      <c r="N295" s="74"/>
      <c r="O295" s="74"/>
      <c r="P295" s="104"/>
      <c r="Q295" s="74"/>
      <c r="R295" s="74"/>
      <c r="S295" s="74"/>
      <c r="T295" s="74"/>
      <c r="U295" s="104"/>
      <c r="V295" s="74"/>
      <c r="W295" s="74"/>
      <c r="X295" s="74"/>
      <c r="Y295" s="74"/>
      <c r="Z295" s="104"/>
    </row>
    <row r="296" spans="3:26" ht="14.25" customHeight="1" x14ac:dyDescent="0.2">
      <c r="C296" s="90"/>
      <c r="D296" s="8"/>
      <c r="E296" s="18"/>
      <c r="F296" s="18"/>
      <c r="G296" s="91"/>
      <c r="H296" s="91"/>
      <c r="I296" s="91"/>
      <c r="J296" s="91"/>
      <c r="K296" s="74"/>
      <c r="L296" s="74"/>
      <c r="M296" s="74"/>
      <c r="N296" s="74"/>
      <c r="O296" s="74"/>
      <c r="P296" s="104"/>
      <c r="Q296" s="74"/>
      <c r="R296" s="74"/>
      <c r="S296" s="74"/>
      <c r="T296" s="74"/>
      <c r="U296" s="104"/>
      <c r="V296" s="74"/>
      <c r="W296" s="74"/>
      <c r="X296" s="74"/>
      <c r="Y296" s="74"/>
      <c r="Z296" s="104"/>
    </row>
    <row r="297" spans="3:26" ht="20.100000000000001" customHeight="1" x14ac:dyDescent="0.2">
      <c r="C297" s="78" t="s">
        <v>172</v>
      </c>
      <c r="D297" s="8"/>
      <c r="E297" s="18"/>
      <c r="F297" s="18"/>
      <c r="G297" s="91"/>
      <c r="H297" s="91"/>
      <c r="I297" s="91"/>
      <c r="J297" s="91"/>
      <c r="K297" s="74"/>
      <c r="L297" s="74"/>
      <c r="M297" s="74"/>
      <c r="N297" s="74"/>
      <c r="O297" s="74"/>
      <c r="P297" s="104"/>
      <c r="Q297" s="74"/>
      <c r="R297" s="74"/>
      <c r="S297" s="74"/>
      <c r="T297" s="74"/>
      <c r="U297" s="104"/>
      <c r="V297" s="74"/>
      <c r="W297" s="74"/>
      <c r="X297" s="74"/>
      <c r="Y297" s="74"/>
      <c r="Z297" s="104"/>
    </row>
    <row r="298" spans="3:26" ht="14.25" customHeight="1" x14ac:dyDescent="0.2">
      <c r="C298" s="127" t="s">
        <v>174</v>
      </c>
      <c r="D298" s="8"/>
      <c r="E298" s="18"/>
      <c r="F298" s="18"/>
      <c r="G298" s="91"/>
      <c r="H298" s="91"/>
      <c r="I298" s="91"/>
      <c r="J298" s="91"/>
      <c r="K298" s="74"/>
      <c r="L298" s="74"/>
      <c r="M298" s="74"/>
      <c r="N298" s="74"/>
      <c r="O298" s="74"/>
      <c r="P298" s="104"/>
      <c r="Q298" s="74"/>
      <c r="R298" s="74"/>
      <c r="S298" s="74"/>
      <c r="T298" s="74"/>
      <c r="U298" s="104"/>
      <c r="V298" s="74"/>
      <c r="W298" s="74"/>
      <c r="X298" s="74"/>
      <c r="Y298" s="74"/>
      <c r="Z298" s="104"/>
    </row>
    <row r="299" spans="3:26" ht="14.25" customHeight="1" x14ac:dyDescent="0.2">
      <c r="C299" s="127" t="s">
        <v>177</v>
      </c>
      <c r="D299" s="8"/>
      <c r="E299" s="18"/>
      <c r="F299" s="18"/>
      <c r="G299" s="91"/>
      <c r="H299" s="91"/>
      <c r="I299" s="91"/>
      <c r="J299" s="91"/>
      <c r="K299" s="74"/>
      <c r="L299" s="74"/>
      <c r="M299" s="74"/>
      <c r="N299" s="74"/>
      <c r="O299" s="74"/>
      <c r="P299" s="104"/>
      <c r="Q299" s="74"/>
      <c r="R299" s="74"/>
      <c r="S299" s="74"/>
      <c r="T299" s="74"/>
      <c r="U299" s="104"/>
      <c r="V299" s="74"/>
      <c r="W299" s="74"/>
      <c r="X299" s="74"/>
      <c r="Y299" s="74"/>
      <c r="Z299" s="104"/>
    </row>
    <row r="300" spans="3:26" ht="14.25" customHeight="1" x14ac:dyDescent="0.2">
      <c r="C300" s="90"/>
      <c r="D300" s="8"/>
      <c r="E300" s="18"/>
      <c r="F300" s="18"/>
      <c r="G300" s="91"/>
      <c r="H300" s="91"/>
      <c r="I300" s="91"/>
      <c r="J300" s="91"/>
      <c r="K300" s="74"/>
      <c r="L300" s="74"/>
      <c r="M300" s="74"/>
      <c r="N300" s="74"/>
      <c r="O300" s="74"/>
      <c r="P300" s="104"/>
      <c r="Q300" s="74"/>
      <c r="R300" s="74"/>
      <c r="S300" s="74"/>
      <c r="T300" s="74"/>
      <c r="U300" s="104"/>
      <c r="V300" s="74"/>
      <c r="W300" s="74"/>
      <c r="X300" s="74"/>
      <c r="Y300" s="74"/>
      <c r="Z300" s="104"/>
    </row>
    <row r="301" spans="3:26" ht="18.75" customHeight="1" x14ac:dyDescent="0.2">
      <c r="C301" s="80" t="s">
        <v>170</v>
      </c>
      <c r="D301" s="80" t="s">
        <v>63</v>
      </c>
      <c r="E301" s="80" t="s">
        <v>61</v>
      </c>
      <c r="F301" s="80" t="s">
        <v>57</v>
      </c>
      <c r="H301" s="91"/>
      <c r="I301" s="91"/>
      <c r="J301" s="91"/>
      <c r="K301" s="74"/>
      <c r="L301" s="74"/>
      <c r="M301" s="74"/>
      <c r="N301" s="74"/>
      <c r="O301" s="74"/>
      <c r="P301" s="104"/>
      <c r="Q301" s="74"/>
      <c r="R301" s="74"/>
      <c r="S301" s="74"/>
      <c r="T301" s="74"/>
      <c r="U301" s="104"/>
      <c r="V301" s="74"/>
      <c r="W301" s="74"/>
      <c r="X301" s="74"/>
      <c r="Y301" s="74"/>
      <c r="Z301" s="104"/>
    </row>
    <row r="302" spans="3:26" ht="50.1" customHeight="1" x14ac:dyDescent="0.2">
      <c r="C302" s="118" t="s">
        <v>218</v>
      </c>
      <c r="D302" s="118" t="s">
        <v>101</v>
      </c>
      <c r="E302" s="118" t="s">
        <v>55</v>
      </c>
      <c r="F302" s="118" t="s">
        <v>58</v>
      </c>
      <c r="H302" s="91"/>
      <c r="I302" s="91"/>
      <c r="J302" s="91"/>
      <c r="K302" s="74"/>
      <c r="L302" s="74"/>
      <c r="M302" s="74"/>
      <c r="N302" s="74"/>
      <c r="O302" s="74"/>
      <c r="P302" s="104"/>
      <c r="Q302" s="74"/>
      <c r="R302" s="74"/>
      <c r="S302" s="74"/>
      <c r="T302" s="74"/>
      <c r="U302" s="104"/>
      <c r="V302" s="74"/>
      <c r="W302" s="74"/>
      <c r="X302" s="74"/>
      <c r="Y302" s="74"/>
      <c r="Z302" s="104"/>
    </row>
    <row r="303" spans="3:26" ht="50.1" customHeight="1" x14ac:dyDescent="0.2">
      <c r="C303" s="118" t="s">
        <v>218</v>
      </c>
      <c r="D303" s="118" t="s">
        <v>60</v>
      </c>
      <c r="E303" s="119" t="s">
        <v>217</v>
      </c>
      <c r="F303" s="118" t="s">
        <v>58</v>
      </c>
      <c r="H303" s="91"/>
      <c r="I303" s="91"/>
      <c r="J303" s="91"/>
      <c r="K303" s="74"/>
      <c r="L303" s="74"/>
      <c r="M303" s="74"/>
      <c r="N303" s="74"/>
      <c r="O303" s="74"/>
      <c r="P303" s="104"/>
      <c r="Q303" s="74"/>
      <c r="R303" s="74"/>
      <c r="S303" s="74"/>
      <c r="T303" s="74"/>
      <c r="U303" s="104"/>
      <c r="V303" s="74"/>
      <c r="W303" s="74"/>
      <c r="X303" s="74"/>
      <c r="Y303" s="74"/>
      <c r="Z303" s="104"/>
    </row>
    <row r="304" spans="3:26" ht="50.1" customHeight="1" x14ac:dyDescent="0.2">
      <c r="C304" s="118" t="s">
        <v>171</v>
      </c>
      <c r="D304" s="118" t="s">
        <v>219</v>
      </c>
      <c r="E304" s="118" t="s">
        <v>216</v>
      </c>
      <c r="F304" s="118" t="s">
        <v>215</v>
      </c>
      <c r="H304" s="91"/>
      <c r="I304" s="91"/>
      <c r="J304" s="91"/>
      <c r="K304" s="74"/>
      <c r="L304" s="74"/>
      <c r="M304" s="74"/>
      <c r="N304" s="74"/>
      <c r="O304" s="74"/>
      <c r="P304" s="104"/>
      <c r="Q304" s="74"/>
      <c r="R304" s="74"/>
      <c r="S304" s="74"/>
      <c r="T304" s="74"/>
      <c r="U304" s="104"/>
      <c r="V304" s="74"/>
      <c r="W304" s="74"/>
      <c r="X304" s="74"/>
      <c r="Y304" s="74"/>
      <c r="Z304" s="104"/>
    </row>
    <row r="305" spans="3:26" ht="14.25" customHeight="1" x14ac:dyDescent="0.2">
      <c r="C305" s="90"/>
      <c r="D305" s="8"/>
      <c r="E305" s="18"/>
      <c r="F305" s="18"/>
      <c r="G305" s="91"/>
      <c r="H305" s="91"/>
      <c r="I305" s="91"/>
      <c r="J305" s="91"/>
      <c r="K305" s="74"/>
      <c r="L305" s="74"/>
      <c r="M305" s="74"/>
      <c r="N305" s="74"/>
      <c r="O305" s="74"/>
      <c r="P305" s="104"/>
      <c r="Q305" s="74"/>
      <c r="R305" s="74"/>
      <c r="S305" s="74"/>
      <c r="T305" s="74"/>
      <c r="U305" s="104"/>
      <c r="V305" s="74"/>
      <c r="W305" s="74"/>
      <c r="X305" s="74"/>
      <c r="Y305" s="74"/>
      <c r="Z305" s="104"/>
    </row>
    <row r="306" spans="3:26" ht="15" x14ac:dyDescent="0.25">
      <c r="C306" s="25" t="s">
        <v>175</v>
      </c>
    </row>
    <row r="307" spans="3:26" ht="18" customHeight="1" x14ac:dyDescent="0.2">
      <c r="C307" s="12"/>
      <c r="D307" s="13"/>
      <c r="E307" s="13" t="s">
        <v>1</v>
      </c>
      <c r="F307" s="13" t="s">
        <v>2</v>
      </c>
      <c r="G307" s="11">
        <f>G$1</f>
        <v>2011</v>
      </c>
      <c r="H307" s="11">
        <f t="shared" ref="H307:Z307" si="78">H$1</f>
        <v>2012</v>
      </c>
      <c r="I307" s="11">
        <f t="shared" si="78"/>
        <v>2013</v>
      </c>
      <c r="J307" s="11">
        <f t="shared" si="78"/>
        <v>2014</v>
      </c>
      <c r="K307" s="11">
        <f t="shared" si="78"/>
        <v>2015</v>
      </c>
      <c r="L307" s="11">
        <f t="shared" si="78"/>
        <v>2016</v>
      </c>
      <c r="M307" s="11">
        <f t="shared" si="78"/>
        <v>2017</v>
      </c>
      <c r="N307" s="11">
        <f t="shared" si="78"/>
        <v>2018</v>
      </c>
      <c r="O307" s="11">
        <f t="shared" si="78"/>
        <v>2019</v>
      </c>
      <c r="P307" s="11">
        <f t="shared" si="78"/>
        <v>2020</v>
      </c>
      <c r="Q307" s="11">
        <f t="shared" si="78"/>
        <v>2021</v>
      </c>
      <c r="R307" s="11">
        <f t="shared" si="78"/>
        <v>2022</v>
      </c>
      <c r="S307" s="11">
        <f t="shared" si="78"/>
        <v>2023</v>
      </c>
      <c r="T307" s="11">
        <f t="shared" si="78"/>
        <v>2024</v>
      </c>
      <c r="U307" s="11">
        <f t="shared" si="78"/>
        <v>2025</v>
      </c>
      <c r="V307" s="11">
        <f t="shared" si="78"/>
        <v>2026</v>
      </c>
      <c r="W307" s="11">
        <f t="shared" si="78"/>
        <v>2027</v>
      </c>
      <c r="X307" s="11">
        <f t="shared" si="78"/>
        <v>2028</v>
      </c>
      <c r="Y307" s="11">
        <f t="shared" si="78"/>
        <v>2029</v>
      </c>
      <c r="Z307" s="11">
        <f t="shared" si="78"/>
        <v>2030</v>
      </c>
    </row>
    <row r="308" spans="3:26" ht="18" customHeight="1" x14ac:dyDescent="0.2">
      <c r="C308" s="15" t="s">
        <v>176</v>
      </c>
      <c r="D308" s="8"/>
      <c r="E308" s="8"/>
      <c r="F308" s="8"/>
      <c r="G308" s="49"/>
      <c r="H308" s="49"/>
      <c r="I308" s="49"/>
      <c r="J308" s="49"/>
      <c r="K308" s="49"/>
      <c r="L308" s="49"/>
      <c r="M308" s="49"/>
      <c r="N308" s="49"/>
      <c r="O308" s="49"/>
      <c r="P308" s="49"/>
      <c r="Q308" s="49"/>
      <c r="R308" s="49"/>
      <c r="S308" s="49"/>
      <c r="T308" s="49"/>
      <c r="U308" s="49"/>
      <c r="V308" s="49"/>
      <c r="W308" s="49"/>
      <c r="X308" s="49"/>
      <c r="Y308" s="49"/>
      <c r="Z308" s="49"/>
    </row>
    <row r="309" spans="3:26" ht="18" customHeight="1" x14ac:dyDescent="0.2">
      <c r="C309" s="82" t="s">
        <v>66</v>
      </c>
      <c r="D309" s="8"/>
      <c r="E309" s="8" t="s">
        <v>33</v>
      </c>
      <c r="F309" s="8" t="s">
        <v>9</v>
      </c>
      <c r="G309" s="20"/>
      <c r="H309" s="20"/>
      <c r="I309" s="20"/>
      <c r="J309" s="20"/>
      <c r="K309" s="23"/>
      <c r="L309" s="37">
        <v>50</v>
      </c>
      <c r="M309" s="37">
        <v>50</v>
      </c>
      <c r="N309" s="37">
        <v>50</v>
      </c>
      <c r="O309" s="37">
        <v>50</v>
      </c>
      <c r="P309" s="37">
        <v>50</v>
      </c>
      <c r="Q309" s="37">
        <v>50</v>
      </c>
      <c r="R309" s="37">
        <v>50</v>
      </c>
      <c r="S309" s="37">
        <v>50</v>
      </c>
      <c r="T309" s="84">
        <v>50</v>
      </c>
      <c r="U309" s="84">
        <v>50</v>
      </c>
      <c r="V309" s="84">
        <v>50</v>
      </c>
      <c r="W309" s="84">
        <v>50</v>
      </c>
      <c r="X309" s="84">
        <v>50</v>
      </c>
      <c r="Y309" s="84">
        <v>50</v>
      </c>
      <c r="Z309" s="84">
        <v>50</v>
      </c>
    </row>
    <row r="310" spans="3:26" ht="18" customHeight="1" x14ac:dyDescent="0.2">
      <c r="C310" s="83" t="s">
        <v>86</v>
      </c>
      <c r="D310" s="62"/>
      <c r="E310" s="60" t="s">
        <v>8</v>
      </c>
      <c r="F310" s="60" t="s">
        <v>8</v>
      </c>
      <c r="G310" s="81"/>
      <c r="H310" s="81"/>
      <c r="I310" s="81"/>
      <c r="J310" s="81"/>
      <c r="K310" s="44"/>
      <c r="L310" s="63">
        <v>100</v>
      </c>
      <c r="M310" s="63">
        <v>100</v>
      </c>
      <c r="N310" s="63">
        <v>100</v>
      </c>
      <c r="O310" s="63">
        <v>100</v>
      </c>
      <c r="P310" s="63">
        <v>100</v>
      </c>
      <c r="Q310" s="63">
        <v>100</v>
      </c>
      <c r="R310" s="63">
        <v>100</v>
      </c>
      <c r="S310" s="63">
        <v>100</v>
      </c>
      <c r="T310" s="85">
        <v>100</v>
      </c>
      <c r="U310" s="85">
        <v>100</v>
      </c>
      <c r="V310" s="85">
        <v>100</v>
      </c>
      <c r="W310" s="85">
        <v>100</v>
      </c>
      <c r="X310" s="85">
        <v>100</v>
      </c>
      <c r="Y310" s="85">
        <v>100</v>
      </c>
      <c r="Z310" s="85">
        <v>100</v>
      </c>
    </row>
    <row r="311" spans="3:26" ht="14.25" customHeight="1" x14ac:dyDescent="0.2">
      <c r="C311" s="90"/>
      <c r="D311" s="8"/>
      <c r="E311" s="18"/>
      <c r="F311" s="18"/>
      <c r="G311" s="91"/>
      <c r="H311" s="91"/>
      <c r="I311" s="91"/>
      <c r="J311" s="91"/>
      <c r="K311" s="74"/>
      <c r="L311" s="74"/>
      <c r="M311" s="74"/>
      <c r="N311" s="74"/>
      <c r="O311" s="74"/>
      <c r="P311" s="104"/>
      <c r="Q311" s="74"/>
      <c r="R311" s="74"/>
      <c r="S311" s="74"/>
      <c r="T311" s="74"/>
      <c r="U311" s="104"/>
      <c r="V311" s="74"/>
      <c r="W311" s="74"/>
      <c r="X311" s="74"/>
      <c r="Y311" s="74"/>
      <c r="Z311" s="104"/>
    </row>
    <row r="312" spans="3:26" ht="14.25" customHeight="1" x14ac:dyDescent="0.2">
      <c r="C312" s="70" t="s">
        <v>183</v>
      </c>
      <c r="D312" s="50" t="s">
        <v>178</v>
      </c>
      <c r="E312" s="18"/>
      <c r="F312" s="18"/>
      <c r="G312" s="91"/>
      <c r="H312" s="91"/>
      <c r="I312" s="91"/>
      <c r="J312" s="91"/>
      <c r="K312" s="74"/>
      <c r="L312" s="74"/>
      <c r="M312" s="74"/>
      <c r="N312" s="74"/>
      <c r="O312" s="74"/>
      <c r="P312" s="104"/>
      <c r="Q312" s="74"/>
      <c r="R312" s="74"/>
      <c r="S312" s="74"/>
      <c r="T312" s="74"/>
      <c r="U312" s="104"/>
      <c r="V312" s="74"/>
      <c r="W312" s="74"/>
      <c r="X312" s="74"/>
      <c r="Y312" s="74"/>
      <c r="Z312" s="104"/>
    </row>
    <row r="313" spans="3:26" ht="14.25" customHeight="1" x14ac:dyDescent="0.2">
      <c r="C313" s="90"/>
      <c r="D313" s="50" t="s">
        <v>186</v>
      </c>
      <c r="E313" s="18"/>
      <c r="F313" s="18"/>
      <c r="G313" s="91"/>
      <c r="H313" s="91"/>
      <c r="I313" s="91"/>
      <c r="J313" s="91"/>
      <c r="K313" s="74"/>
      <c r="L313" s="74"/>
      <c r="M313" s="74"/>
      <c r="N313" s="74"/>
      <c r="O313" s="74"/>
      <c r="P313" s="104"/>
      <c r="Q313" s="74"/>
      <c r="R313" s="74"/>
      <c r="S313" s="74"/>
      <c r="T313" s="74"/>
      <c r="U313" s="104"/>
      <c r="V313" s="74"/>
      <c r="W313" s="74"/>
      <c r="X313" s="74"/>
      <c r="Y313" s="74"/>
      <c r="Z313" s="104"/>
    </row>
    <row r="314" spans="3:26" ht="14.25" customHeight="1" x14ac:dyDescent="0.2">
      <c r="C314" s="90"/>
      <c r="D314" s="8"/>
      <c r="E314" s="18"/>
      <c r="F314" s="18"/>
      <c r="G314" s="91"/>
      <c r="H314" s="91"/>
      <c r="I314" s="91"/>
      <c r="J314" s="91"/>
      <c r="K314" s="74"/>
      <c r="L314" s="74"/>
      <c r="M314" s="74"/>
      <c r="N314" s="74"/>
      <c r="O314" s="74"/>
      <c r="P314" s="104"/>
      <c r="Q314" s="74"/>
      <c r="R314" s="74"/>
      <c r="S314" s="74"/>
      <c r="T314" s="74"/>
      <c r="U314" s="104"/>
      <c r="V314" s="74"/>
      <c r="W314" s="74"/>
      <c r="X314" s="74"/>
      <c r="Y314" s="74"/>
      <c r="Z314" s="104"/>
    </row>
    <row r="315" spans="3:26" ht="14.25" customHeight="1" x14ac:dyDescent="0.2">
      <c r="C315" s="127" t="s">
        <v>181</v>
      </c>
      <c r="D315" s="73" t="s">
        <v>182</v>
      </c>
      <c r="E315" s="18"/>
      <c r="F315" s="18"/>
      <c r="G315" s="91"/>
      <c r="H315" s="91"/>
      <c r="I315" s="91"/>
      <c r="J315" s="91"/>
      <c r="K315" s="74"/>
      <c r="L315" s="74"/>
      <c r="M315" s="74"/>
      <c r="N315" s="74"/>
      <c r="O315" s="74"/>
      <c r="P315" s="104"/>
      <c r="Q315" s="74"/>
      <c r="R315" s="74"/>
      <c r="S315" s="74"/>
      <c r="T315" s="74"/>
      <c r="U315" s="104"/>
      <c r="V315" s="74"/>
      <c r="W315" s="74"/>
      <c r="X315" s="74"/>
      <c r="Y315" s="74"/>
      <c r="Z315" s="104"/>
    </row>
    <row r="316" spans="3:26" ht="14.25" customHeight="1" x14ac:dyDescent="0.2">
      <c r="C316" s="90"/>
      <c r="D316" s="8"/>
      <c r="E316" s="18"/>
      <c r="F316" s="18"/>
      <c r="G316" s="91"/>
      <c r="H316" s="91"/>
      <c r="I316" s="91"/>
      <c r="J316" s="91"/>
      <c r="K316" s="74"/>
      <c r="L316" s="74"/>
      <c r="M316" s="74"/>
      <c r="N316" s="74"/>
      <c r="O316" s="74"/>
      <c r="P316" s="104"/>
      <c r="Q316" s="74"/>
      <c r="R316" s="74"/>
      <c r="S316" s="74"/>
      <c r="T316" s="74"/>
      <c r="U316" s="104"/>
      <c r="V316" s="74"/>
      <c r="W316" s="74"/>
      <c r="X316" s="74"/>
      <c r="Y316" s="74"/>
      <c r="Z316" s="104"/>
    </row>
    <row r="317" spans="3:26" ht="14.25" customHeight="1" x14ac:dyDescent="0.2">
      <c r="C317" s="90"/>
      <c r="D317" s="8"/>
      <c r="E317" s="18"/>
      <c r="F317" s="18"/>
      <c r="G317" s="91"/>
      <c r="H317" s="91"/>
      <c r="I317" s="91"/>
      <c r="J317" s="91"/>
      <c r="K317" s="74"/>
      <c r="L317" s="74"/>
      <c r="M317" s="74"/>
      <c r="N317" s="74"/>
      <c r="O317" s="74"/>
      <c r="P317" s="104"/>
      <c r="Q317" s="74"/>
      <c r="R317" s="74"/>
      <c r="S317" s="74"/>
      <c r="T317" s="74"/>
      <c r="U317" s="104"/>
      <c r="V317" s="74"/>
      <c r="W317" s="74"/>
      <c r="X317" s="74"/>
      <c r="Y317" s="74"/>
      <c r="Z317" s="104"/>
    </row>
    <row r="318" spans="3:26" ht="15" x14ac:dyDescent="0.25">
      <c r="C318" s="25" t="s">
        <v>179</v>
      </c>
    </row>
    <row r="319" spans="3:26" ht="18" customHeight="1" x14ac:dyDescent="0.2">
      <c r="C319" s="12"/>
      <c r="D319" s="13"/>
      <c r="E319" s="13" t="s">
        <v>1</v>
      </c>
      <c r="F319" s="13" t="s">
        <v>2</v>
      </c>
      <c r="G319" s="11">
        <f>G$1</f>
        <v>2011</v>
      </c>
      <c r="H319" s="11">
        <f t="shared" ref="H319:Z319" si="79">H$1</f>
        <v>2012</v>
      </c>
      <c r="I319" s="11">
        <f t="shared" si="79"/>
        <v>2013</v>
      </c>
      <c r="J319" s="11">
        <f t="shared" si="79"/>
        <v>2014</v>
      </c>
      <c r="K319" s="11">
        <f t="shared" si="79"/>
        <v>2015</v>
      </c>
      <c r="L319" s="11">
        <f t="shared" si="79"/>
        <v>2016</v>
      </c>
      <c r="M319" s="11">
        <f t="shared" si="79"/>
        <v>2017</v>
      </c>
      <c r="N319" s="11">
        <f t="shared" si="79"/>
        <v>2018</v>
      </c>
      <c r="O319" s="11">
        <f t="shared" si="79"/>
        <v>2019</v>
      </c>
      <c r="P319" s="11">
        <f t="shared" si="79"/>
        <v>2020</v>
      </c>
      <c r="Q319" s="11">
        <f t="shared" si="79"/>
        <v>2021</v>
      </c>
      <c r="R319" s="11">
        <f t="shared" si="79"/>
        <v>2022</v>
      </c>
      <c r="S319" s="11">
        <f t="shared" si="79"/>
        <v>2023</v>
      </c>
      <c r="T319" s="11">
        <f t="shared" si="79"/>
        <v>2024</v>
      </c>
      <c r="U319" s="11">
        <f t="shared" si="79"/>
        <v>2025</v>
      </c>
      <c r="V319" s="11">
        <f t="shared" si="79"/>
        <v>2026</v>
      </c>
      <c r="W319" s="11">
        <f t="shared" si="79"/>
        <v>2027</v>
      </c>
      <c r="X319" s="11">
        <f t="shared" si="79"/>
        <v>2028</v>
      </c>
      <c r="Y319" s="11">
        <f t="shared" si="79"/>
        <v>2029</v>
      </c>
      <c r="Z319" s="11">
        <f t="shared" si="79"/>
        <v>2030</v>
      </c>
    </row>
    <row r="320" spans="3:26" ht="18" customHeight="1" x14ac:dyDescent="0.2">
      <c r="C320" s="114" t="s">
        <v>66</v>
      </c>
      <c r="D320" s="8"/>
      <c r="E320" s="8" t="s">
        <v>155</v>
      </c>
      <c r="F320" s="8" t="s">
        <v>9</v>
      </c>
      <c r="G320" s="20"/>
      <c r="H320" s="20"/>
      <c r="I320" s="20"/>
      <c r="J320" s="20"/>
      <c r="K320" s="23"/>
      <c r="L320" s="84">
        <v>2500</v>
      </c>
      <c r="M320" s="84">
        <v>2500</v>
      </c>
      <c r="N320" s="84">
        <v>2500</v>
      </c>
      <c r="O320" s="84">
        <v>2500</v>
      </c>
      <c r="P320" s="84">
        <v>2500</v>
      </c>
      <c r="Q320" s="84">
        <v>2500</v>
      </c>
      <c r="R320" s="84">
        <v>2500</v>
      </c>
      <c r="S320" s="84">
        <v>2500</v>
      </c>
      <c r="T320" s="84">
        <v>2500</v>
      </c>
      <c r="U320" s="84">
        <v>2500</v>
      </c>
      <c r="V320" s="84">
        <v>2500</v>
      </c>
      <c r="W320" s="84">
        <v>2500</v>
      </c>
      <c r="X320" s="84">
        <v>2500</v>
      </c>
      <c r="Y320" s="84">
        <v>2500</v>
      </c>
      <c r="Z320" s="84">
        <v>2500</v>
      </c>
    </row>
    <row r="321" spans="3:26" ht="18" customHeight="1" x14ac:dyDescent="0.2">
      <c r="C321" s="116" t="s">
        <v>86</v>
      </c>
      <c r="D321" s="62"/>
      <c r="E321" s="60" t="s">
        <v>8</v>
      </c>
      <c r="F321" s="60" t="s">
        <v>8</v>
      </c>
      <c r="G321" s="81"/>
      <c r="H321" s="81"/>
      <c r="I321" s="81"/>
      <c r="J321" s="81"/>
      <c r="K321" s="44"/>
      <c r="L321" s="85">
        <v>6000</v>
      </c>
      <c r="M321" s="85">
        <v>6000</v>
      </c>
      <c r="N321" s="85">
        <v>6000</v>
      </c>
      <c r="O321" s="85">
        <v>6000</v>
      </c>
      <c r="P321" s="85">
        <v>6000</v>
      </c>
      <c r="Q321" s="85">
        <v>6000</v>
      </c>
      <c r="R321" s="85">
        <v>6000</v>
      </c>
      <c r="S321" s="85">
        <v>6000</v>
      </c>
      <c r="T321" s="85">
        <v>6000</v>
      </c>
      <c r="U321" s="85">
        <v>6000</v>
      </c>
      <c r="V321" s="85">
        <v>6000</v>
      </c>
      <c r="W321" s="85">
        <v>6000</v>
      </c>
      <c r="X321" s="85">
        <v>6000</v>
      </c>
      <c r="Y321" s="85">
        <v>6000</v>
      </c>
      <c r="Z321" s="85">
        <v>6000</v>
      </c>
    </row>
    <row r="322" spans="3:26" ht="14.25" customHeight="1" x14ac:dyDescent="0.2">
      <c r="C322" s="90"/>
      <c r="D322" s="8"/>
      <c r="E322" s="18"/>
      <c r="F322" s="18"/>
      <c r="G322" s="91"/>
      <c r="H322" s="91"/>
      <c r="I322" s="91"/>
      <c r="J322" s="91"/>
      <c r="K322" s="74"/>
      <c r="L322" s="74"/>
      <c r="M322" s="74"/>
      <c r="N322" s="74"/>
      <c r="O322" s="74"/>
      <c r="P322" s="104"/>
      <c r="Q322" s="74"/>
      <c r="R322" s="74"/>
      <c r="S322" s="74"/>
      <c r="T322" s="74"/>
      <c r="U322" s="104"/>
      <c r="V322" s="74"/>
      <c r="W322" s="74"/>
      <c r="X322" s="74"/>
      <c r="Y322" s="74"/>
      <c r="Z322" s="104"/>
    </row>
    <row r="323" spans="3:26" ht="14.25" customHeight="1" x14ac:dyDescent="0.2">
      <c r="C323" s="122" t="s">
        <v>9</v>
      </c>
      <c r="D323" s="73" t="s">
        <v>184</v>
      </c>
      <c r="E323" s="18"/>
      <c r="F323" s="18"/>
      <c r="G323" s="91"/>
      <c r="H323" s="91"/>
      <c r="I323" s="91"/>
      <c r="J323" s="91"/>
      <c r="K323" s="74"/>
      <c r="L323" s="74"/>
      <c r="M323" s="74"/>
      <c r="N323" s="74"/>
      <c r="O323" s="74"/>
      <c r="P323" s="104"/>
      <c r="Q323" s="74"/>
      <c r="R323" s="74"/>
      <c r="S323" s="74"/>
      <c r="T323" s="74"/>
      <c r="U323" s="104"/>
      <c r="V323" s="74"/>
      <c r="W323" s="74"/>
      <c r="X323" s="74"/>
      <c r="Y323" s="74"/>
      <c r="Z323" s="104"/>
    </row>
    <row r="324" spans="3:26" ht="14.25" customHeight="1" x14ac:dyDescent="0.2">
      <c r="C324" s="122"/>
      <c r="D324" s="73" t="s">
        <v>185</v>
      </c>
      <c r="E324" s="18"/>
      <c r="F324" s="18"/>
      <c r="G324" s="91"/>
      <c r="H324" s="91"/>
      <c r="I324" s="91"/>
      <c r="J324" s="91"/>
      <c r="K324" s="74"/>
      <c r="L324" s="74"/>
      <c r="M324" s="74"/>
      <c r="N324" s="74"/>
      <c r="O324" s="74"/>
      <c r="P324" s="104"/>
      <c r="Q324" s="74"/>
      <c r="R324" s="74"/>
      <c r="S324" s="74"/>
      <c r="T324" s="74"/>
      <c r="U324" s="104"/>
      <c r="V324" s="74"/>
      <c r="W324" s="74"/>
      <c r="X324" s="74"/>
      <c r="Y324" s="74"/>
      <c r="Z324" s="104"/>
    </row>
    <row r="325" spans="3:26" ht="14.25" customHeight="1" x14ac:dyDescent="0.2">
      <c r="C325" s="122"/>
      <c r="D325" s="73" t="s">
        <v>187</v>
      </c>
      <c r="E325" s="18"/>
      <c r="F325" s="18"/>
      <c r="G325" s="91"/>
      <c r="H325" s="91"/>
      <c r="I325" s="91"/>
      <c r="J325" s="91"/>
      <c r="K325" s="74"/>
      <c r="L325" s="74"/>
      <c r="M325" s="74"/>
      <c r="N325" s="74"/>
      <c r="O325" s="74"/>
      <c r="P325" s="104"/>
      <c r="Q325" s="74"/>
      <c r="R325" s="74"/>
      <c r="S325" s="74"/>
      <c r="T325" s="74"/>
      <c r="U325" s="104"/>
      <c r="V325" s="74"/>
      <c r="W325" s="74"/>
      <c r="X325" s="74"/>
      <c r="Y325" s="74"/>
      <c r="Z325" s="104"/>
    </row>
    <row r="326" spans="3:26" ht="14.25" customHeight="1" x14ac:dyDescent="0.2">
      <c r="C326" s="122"/>
      <c r="D326" s="73" t="s">
        <v>188</v>
      </c>
      <c r="E326" s="18"/>
      <c r="F326" s="18"/>
      <c r="G326" s="91"/>
      <c r="H326" s="91"/>
      <c r="I326" s="91"/>
      <c r="J326" s="91"/>
      <c r="K326" s="74"/>
      <c r="L326" s="74"/>
      <c r="M326" s="74"/>
      <c r="N326" s="74"/>
      <c r="O326" s="74"/>
      <c r="P326" s="104"/>
      <c r="Q326" s="74"/>
      <c r="R326" s="74"/>
      <c r="S326" s="74"/>
      <c r="T326" s="74"/>
      <c r="U326" s="104"/>
      <c r="V326" s="74"/>
      <c r="W326" s="74"/>
      <c r="X326" s="74"/>
      <c r="Y326" s="74"/>
      <c r="Z326" s="104"/>
    </row>
    <row r="327" spans="3:26" ht="14.25" customHeight="1" x14ac:dyDescent="0.2">
      <c r="C327" s="90"/>
      <c r="D327" s="8"/>
      <c r="E327" s="18"/>
      <c r="F327" s="18"/>
      <c r="G327" s="91"/>
      <c r="H327" s="91"/>
      <c r="I327" s="91"/>
      <c r="J327" s="91"/>
      <c r="K327" s="74"/>
      <c r="L327" s="74"/>
      <c r="M327" s="74"/>
      <c r="N327" s="74"/>
      <c r="O327" s="74"/>
      <c r="P327" s="104"/>
      <c r="Q327" s="74"/>
      <c r="R327" s="74"/>
      <c r="S327" s="74"/>
      <c r="T327" s="74"/>
      <c r="U327" s="104"/>
      <c r="V327" s="74"/>
      <c r="W327" s="74"/>
      <c r="X327" s="74"/>
      <c r="Y327" s="74"/>
      <c r="Z327" s="104"/>
    </row>
    <row r="328" spans="3:26" ht="15" x14ac:dyDescent="0.25">
      <c r="C328" s="25" t="s">
        <v>210</v>
      </c>
    </row>
    <row r="329" spans="3:26" ht="18" customHeight="1" x14ac:dyDescent="0.2">
      <c r="C329" s="12"/>
      <c r="D329" s="13"/>
      <c r="E329" s="13" t="s">
        <v>1</v>
      </c>
      <c r="F329" s="13" t="s">
        <v>2</v>
      </c>
      <c r="G329" s="11">
        <f>G$1</f>
        <v>2011</v>
      </c>
      <c r="H329" s="11">
        <f t="shared" ref="H329:Z329" si="80">H$1</f>
        <v>2012</v>
      </c>
      <c r="I329" s="11">
        <f t="shared" si="80"/>
        <v>2013</v>
      </c>
      <c r="J329" s="11">
        <f t="shared" si="80"/>
        <v>2014</v>
      </c>
      <c r="K329" s="11">
        <f t="shared" si="80"/>
        <v>2015</v>
      </c>
      <c r="L329" s="11">
        <f t="shared" si="80"/>
        <v>2016</v>
      </c>
      <c r="M329" s="11">
        <f t="shared" si="80"/>
        <v>2017</v>
      </c>
      <c r="N329" s="11">
        <f t="shared" si="80"/>
        <v>2018</v>
      </c>
      <c r="O329" s="11">
        <f t="shared" si="80"/>
        <v>2019</v>
      </c>
      <c r="P329" s="11">
        <f t="shared" si="80"/>
        <v>2020</v>
      </c>
      <c r="Q329" s="11">
        <f t="shared" si="80"/>
        <v>2021</v>
      </c>
      <c r="R329" s="11">
        <f t="shared" si="80"/>
        <v>2022</v>
      </c>
      <c r="S329" s="11">
        <f t="shared" si="80"/>
        <v>2023</v>
      </c>
      <c r="T329" s="11">
        <f t="shared" si="80"/>
        <v>2024</v>
      </c>
      <c r="U329" s="11">
        <f t="shared" si="80"/>
        <v>2025</v>
      </c>
      <c r="V329" s="11">
        <f t="shared" si="80"/>
        <v>2026</v>
      </c>
      <c r="W329" s="11">
        <f t="shared" si="80"/>
        <v>2027</v>
      </c>
      <c r="X329" s="11">
        <f t="shared" si="80"/>
        <v>2028</v>
      </c>
      <c r="Y329" s="11">
        <f t="shared" si="80"/>
        <v>2029</v>
      </c>
      <c r="Z329" s="11">
        <f t="shared" si="80"/>
        <v>2030</v>
      </c>
    </row>
    <row r="330" spans="3:26" ht="18" customHeight="1" x14ac:dyDescent="0.2">
      <c r="C330" s="56" t="s">
        <v>85</v>
      </c>
      <c r="D330" s="59"/>
      <c r="E330" s="59"/>
      <c r="F330" s="59"/>
      <c r="G330" s="105"/>
      <c r="H330" s="105"/>
      <c r="I330" s="105"/>
      <c r="J330" s="105"/>
      <c r="K330" s="105"/>
      <c r="L330" s="105"/>
      <c r="M330" s="105"/>
      <c r="N330" s="105"/>
      <c r="O330" s="105"/>
      <c r="P330" s="105"/>
      <c r="Q330" s="105"/>
      <c r="R330" s="105"/>
      <c r="S330" s="105"/>
      <c r="T330" s="105"/>
      <c r="U330" s="105"/>
      <c r="V330" s="105"/>
      <c r="W330" s="105"/>
      <c r="X330" s="105"/>
      <c r="Y330" s="105"/>
      <c r="Z330" s="105"/>
    </row>
    <row r="331" spans="3:26" ht="18" customHeight="1" x14ac:dyDescent="0.2">
      <c r="C331" s="82" t="s">
        <v>108</v>
      </c>
      <c r="D331" s="8" t="s">
        <v>120</v>
      </c>
      <c r="E331" s="8" t="s">
        <v>87</v>
      </c>
      <c r="F331" s="8" t="s">
        <v>9</v>
      </c>
      <c r="G331" s="20"/>
      <c r="H331" s="20"/>
      <c r="I331" s="20"/>
      <c r="J331" s="20"/>
      <c r="K331" s="23"/>
      <c r="L331" s="23">
        <f>L309*L320/10^3</f>
        <v>125</v>
      </c>
      <c r="M331" s="23">
        <f t="shared" ref="M331:Z331" si="81">M309*M320/10^3</f>
        <v>125</v>
      </c>
      <c r="N331" s="23">
        <f t="shared" si="81"/>
        <v>125</v>
      </c>
      <c r="O331" s="23">
        <f t="shared" si="81"/>
        <v>125</v>
      </c>
      <c r="P331" s="23">
        <f t="shared" si="81"/>
        <v>125</v>
      </c>
      <c r="Q331" s="23">
        <f t="shared" si="81"/>
        <v>125</v>
      </c>
      <c r="R331" s="23">
        <f t="shared" si="81"/>
        <v>125</v>
      </c>
      <c r="S331" s="23">
        <f t="shared" si="81"/>
        <v>125</v>
      </c>
      <c r="T331" s="23">
        <f t="shared" si="81"/>
        <v>125</v>
      </c>
      <c r="U331" s="23">
        <f t="shared" si="81"/>
        <v>125</v>
      </c>
      <c r="V331" s="23">
        <f t="shared" si="81"/>
        <v>125</v>
      </c>
      <c r="W331" s="23">
        <f t="shared" si="81"/>
        <v>125</v>
      </c>
      <c r="X331" s="23">
        <f t="shared" si="81"/>
        <v>125</v>
      </c>
      <c r="Y331" s="23">
        <f t="shared" si="81"/>
        <v>125</v>
      </c>
      <c r="Z331" s="23">
        <f t="shared" si="81"/>
        <v>125</v>
      </c>
    </row>
    <row r="332" spans="3:26" ht="18" customHeight="1" x14ac:dyDescent="0.2">
      <c r="C332" s="82"/>
      <c r="D332" s="8" t="s">
        <v>121</v>
      </c>
      <c r="E332" s="18" t="s">
        <v>8</v>
      </c>
      <c r="F332" s="8"/>
      <c r="G332" s="20"/>
      <c r="H332" s="20"/>
      <c r="I332" s="20"/>
      <c r="J332" s="20"/>
      <c r="K332" s="23"/>
      <c r="L332" s="23">
        <f>L309*L321/10^3</f>
        <v>300</v>
      </c>
      <c r="M332" s="23">
        <f t="shared" ref="M332:Z332" si="82">M309*M321/10^3</f>
        <v>300</v>
      </c>
      <c r="N332" s="23">
        <f t="shared" si="82"/>
        <v>300</v>
      </c>
      <c r="O332" s="23">
        <f t="shared" si="82"/>
        <v>300</v>
      </c>
      <c r="P332" s="23">
        <f t="shared" si="82"/>
        <v>300</v>
      </c>
      <c r="Q332" s="23">
        <f t="shared" si="82"/>
        <v>300</v>
      </c>
      <c r="R332" s="23">
        <f t="shared" si="82"/>
        <v>300</v>
      </c>
      <c r="S332" s="23">
        <f t="shared" si="82"/>
        <v>300</v>
      </c>
      <c r="T332" s="23">
        <f t="shared" si="82"/>
        <v>300</v>
      </c>
      <c r="U332" s="23">
        <f t="shared" si="82"/>
        <v>300</v>
      </c>
      <c r="V332" s="23">
        <f t="shared" si="82"/>
        <v>300</v>
      </c>
      <c r="W332" s="23">
        <f t="shared" si="82"/>
        <v>300</v>
      </c>
      <c r="X332" s="23">
        <f t="shared" si="82"/>
        <v>300</v>
      </c>
      <c r="Y332" s="23">
        <f t="shared" si="82"/>
        <v>300</v>
      </c>
      <c r="Z332" s="23">
        <f t="shared" si="82"/>
        <v>300</v>
      </c>
    </row>
    <row r="333" spans="3:26" ht="18" customHeight="1" x14ac:dyDescent="0.2">
      <c r="C333" s="82" t="s">
        <v>110</v>
      </c>
      <c r="D333" s="8" t="s">
        <v>120</v>
      </c>
      <c r="E333" s="18" t="s">
        <v>8</v>
      </c>
      <c r="F333" s="8"/>
      <c r="G333" s="20"/>
      <c r="H333" s="20"/>
      <c r="I333" s="20"/>
      <c r="J333" s="20"/>
      <c r="K333" s="23"/>
      <c r="L333" s="23">
        <f>L310*L320/10^3</f>
        <v>250</v>
      </c>
      <c r="M333" s="23">
        <f t="shared" ref="M333:Z333" si="83">M310*M320/10^3</f>
        <v>250</v>
      </c>
      <c r="N333" s="23">
        <f t="shared" si="83"/>
        <v>250</v>
      </c>
      <c r="O333" s="23">
        <f t="shared" si="83"/>
        <v>250</v>
      </c>
      <c r="P333" s="23">
        <f t="shared" si="83"/>
        <v>250</v>
      </c>
      <c r="Q333" s="23">
        <f t="shared" si="83"/>
        <v>250</v>
      </c>
      <c r="R333" s="23">
        <f t="shared" si="83"/>
        <v>250</v>
      </c>
      <c r="S333" s="23">
        <f t="shared" si="83"/>
        <v>250</v>
      </c>
      <c r="T333" s="23">
        <f t="shared" si="83"/>
        <v>250</v>
      </c>
      <c r="U333" s="23">
        <f t="shared" si="83"/>
        <v>250</v>
      </c>
      <c r="V333" s="23">
        <f t="shared" si="83"/>
        <v>250</v>
      </c>
      <c r="W333" s="23">
        <f t="shared" si="83"/>
        <v>250</v>
      </c>
      <c r="X333" s="23">
        <f t="shared" si="83"/>
        <v>250</v>
      </c>
      <c r="Y333" s="23">
        <f t="shared" si="83"/>
        <v>250</v>
      </c>
      <c r="Z333" s="23">
        <f t="shared" si="83"/>
        <v>250</v>
      </c>
    </row>
    <row r="334" spans="3:26" ht="18.75" customHeight="1" x14ac:dyDescent="0.2">
      <c r="C334" s="82"/>
      <c r="D334" s="8" t="s">
        <v>121</v>
      </c>
      <c r="E334" s="18" t="s">
        <v>8</v>
      </c>
      <c r="F334" s="18"/>
      <c r="G334" s="20"/>
      <c r="H334" s="20"/>
      <c r="I334" s="20"/>
      <c r="J334" s="20"/>
      <c r="K334" s="23"/>
      <c r="L334" s="23">
        <f>L310*L321/10^3</f>
        <v>600</v>
      </c>
      <c r="M334" s="23">
        <f t="shared" ref="M334:Z334" si="84">M310*M321/10^3</f>
        <v>600</v>
      </c>
      <c r="N334" s="23">
        <f t="shared" si="84"/>
        <v>600</v>
      </c>
      <c r="O334" s="23">
        <f t="shared" si="84"/>
        <v>600</v>
      </c>
      <c r="P334" s="23">
        <f t="shared" si="84"/>
        <v>600</v>
      </c>
      <c r="Q334" s="23">
        <f t="shared" si="84"/>
        <v>600</v>
      </c>
      <c r="R334" s="23">
        <f t="shared" si="84"/>
        <v>600</v>
      </c>
      <c r="S334" s="23">
        <f t="shared" si="84"/>
        <v>600</v>
      </c>
      <c r="T334" s="23">
        <f t="shared" si="84"/>
        <v>600</v>
      </c>
      <c r="U334" s="23">
        <f t="shared" si="84"/>
        <v>600</v>
      </c>
      <c r="V334" s="23">
        <f t="shared" si="84"/>
        <v>600</v>
      </c>
      <c r="W334" s="23">
        <f t="shared" si="84"/>
        <v>600</v>
      </c>
      <c r="X334" s="23">
        <f t="shared" si="84"/>
        <v>600</v>
      </c>
      <c r="Y334" s="23">
        <f t="shared" si="84"/>
        <v>600</v>
      </c>
      <c r="Z334" s="23">
        <f t="shared" si="84"/>
        <v>600</v>
      </c>
    </row>
    <row r="335" spans="3:26" ht="18" customHeight="1" x14ac:dyDescent="0.2">
      <c r="C335" s="56" t="s">
        <v>88</v>
      </c>
      <c r="D335" s="59"/>
      <c r="E335" s="59"/>
      <c r="F335" s="59"/>
      <c r="G335" s="105"/>
      <c r="H335" s="105"/>
      <c r="I335" s="105"/>
      <c r="J335" s="105"/>
      <c r="K335" s="105"/>
      <c r="L335" s="105"/>
      <c r="M335" s="105"/>
      <c r="N335" s="105"/>
      <c r="O335" s="105"/>
      <c r="P335" s="105"/>
      <c r="Q335" s="105"/>
      <c r="R335" s="105"/>
      <c r="S335" s="105"/>
      <c r="T335" s="105"/>
      <c r="U335" s="105"/>
      <c r="V335" s="105"/>
      <c r="W335" s="105"/>
      <c r="X335" s="105"/>
      <c r="Y335" s="105"/>
      <c r="Z335" s="105"/>
    </row>
    <row r="336" spans="3:26" ht="18" customHeight="1" x14ac:dyDescent="0.2">
      <c r="C336" s="82" t="s">
        <v>108</v>
      </c>
      <c r="D336" s="8" t="s">
        <v>120</v>
      </c>
      <c r="E336" s="8" t="s">
        <v>87</v>
      </c>
      <c r="F336" s="8"/>
      <c r="G336" s="20"/>
      <c r="H336" s="20"/>
      <c r="I336" s="20"/>
      <c r="J336" s="20"/>
      <c r="K336" s="23"/>
      <c r="L336" s="23">
        <f>SUM($L331:L331)</f>
        <v>125</v>
      </c>
      <c r="M336" s="23">
        <f>SUM($L331:M331)</f>
        <v>250</v>
      </c>
      <c r="N336" s="23">
        <f>SUM($L331:N331)</f>
        <v>375</v>
      </c>
      <c r="O336" s="23">
        <f>SUM($L331:O331)</f>
        <v>500</v>
      </c>
      <c r="P336" s="93">
        <f>SUM($L331:P331)</f>
        <v>625</v>
      </c>
      <c r="Q336" s="23">
        <f>SUM($L331:Q331)</f>
        <v>750</v>
      </c>
      <c r="R336" s="23">
        <f>SUM($L331:R331)</f>
        <v>875</v>
      </c>
      <c r="S336" s="23">
        <f>SUM($L331:S331)</f>
        <v>1000</v>
      </c>
      <c r="T336" s="23">
        <f>SUM($L331:T331)</f>
        <v>1125</v>
      </c>
      <c r="U336" s="93">
        <f>SUM($L331:U331)</f>
        <v>1250</v>
      </c>
      <c r="V336" s="23">
        <f>SUM($L331:V331)</f>
        <v>1375</v>
      </c>
      <c r="W336" s="23">
        <f>SUM($L331:W331)</f>
        <v>1500</v>
      </c>
      <c r="X336" s="23">
        <f>SUM($L331:X331)</f>
        <v>1625</v>
      </c>
      <c r="Y336" s="23">
        <f>SUM($L331:Y331)</f>
        <v>1750</v>
      </c>
      <c r="Z336" s="93">
        <f>SUM($L331:Z331)</f>
        <v>1875</v>
      </c>
    </row>
    <row r="337" spans="3:26" ht="18" customHeight="1" x14ac:dyDescent="0.2">
      <c r="C337" s="82"/>
      <c r="D337" s="8" t="s">
        <v>121</v>
      </c>
      <c r="E337" s="18" t="s">
        <v>8</v>
      </c>
      <c r="F337" s="8"/>
      <c r="G337" s="20"/>
      <c r="H337" s="20"/>
      <c r="I337" s="20"/>
      <c r="J337" s="20"/>
      <c r="K337" s="23"/>
      <c r="L337" s="23">
        <f>SUM($L332:L332)</f>
        <v>300</v>
      </c>
      <c r="M337" s="23">
        <f>SUM($L332:M332)</f>
        <v>600</v>
      </c>
      <c r="N337" s="23">
        <f>SUM($L332:N332)</f>
        <v>900</v>
      </c>
      <c r="O337" s="23">
        <f>SUM($L332:O332)</f>
        <v>1200</v>
      </c>
      <c r="P337" s="93">
        <f>SUM($L332:P332)</f>
        <v>1500</v>
      </c>
      <c r="Q337" s="23">
        <f>SUM($L332:Q332)</f>
        <v>1800</v>
      </c>
      <c r="R337" s="23">
        <f>SUM($L332:R332)</f>
        <v>2100</v>
      </c>
      <c r="S337" s="23">
        <f>SUM($L332:S332)</f>
        <v>2400</v>
      </c>
      <c r="T337" s="23">
        <f>SUM($L332:T332)</f>
        <v>2700</v>
      </c>
      <c r="U337" s="93">
        <f>SUM($L332:U332)</f>
        <v>3000</v>
      </c>
      <c r="V337" s="23">
        <f>SUM($L332:V332)</f>
        <v>3300</v>
      </c>
      <c r="W337" s="23">
        <f>SUM($L332:W332)</f>
        <v>3600</v>
      </c>
      <c r="X337" s="23">
        <f>SUM($L332:X332)</f>
        <v>3900</v>
      </c>
      <c r="Y337" s="23">
        <f>SUM($L332:Y332)</f>
        <v>4200</v>
      </c>
      <c r="Z337" s="93">
        <f>SUM($L332:Z332)</f>
        <v>4500</v>
      </c>
    </row>
    <row r="338" spans="3:26" ht="18" customHeight="1" x14ac:dyDescent="0.2">
      <c r="C338" s="82" t="s">
        <v>110</v>
      </c>
      <c r="D338" s="8" t="s">
        <v>120</v>
      </c>
      <c r="E338" s="18" t="s">
        <v>8</v>
      </c>
      <c r="F338" s="8"/>
      <c r="G338" s="20"/>
      <c r="H338" s="20"/>
      <c r="I338" s="20"/>
      <c r="J338" s="20"/>
      <c r="K338" s="23"/>
      <c r="L338" s="23">
        <f>SUM($L333:L333)</f>
        <v>250</v>
      </c>
      <c r="M338" s="23">
        <f>SUM($L333:M333)</f>
        <v>500</v>
      </c>
      <c r="N338" s="23">
        <f>SUM($L333:N333)</f>
        <v>750</v>
      </c>
      <c r="O338" s="23">
        <f>SUM($L333:O333)</f>
        <v>1000</v>
      </c>
      <c r="P338" s="93">
        <f>SUM($L333:P333)</f>
        <v>1250</v>
      </c>
      <c r="Q338" s="23">
        <f>SUM($L333:Q333)</f>
        <v>1500</v>
      </c>
      <c r="R338" s="23">
        <f>SUM($L333:R333)</f>
        <v>1750</v>
      </c>
      <c r="S338" s="23">
        <f>SUM($L333:S333)</f>
        <v>2000</v>
      </c>
      <c r="T338" s="23">
        <f>SUM($L333:T333)</f>
        <v>2250</v>
      </c>
      <c r="U338" s="93">
        <f>SUM($L333:U333)</f>
        <v>2500</v>
      </c>
      <c r="V338" s="23">
        <f>SUM($L333:V333)</f>
        <v>2750</v>
      </c>
      <c r="W338" s="23">
        <f>SUM($L333:W333)</f>
        <v>3000</v>
      </c>
      <c r="X338" s="23">
        <f>SUM($L333:X333)</f>
        <v>3250</v>
      </c>
      <c r="Y338" s="23">
        <f>SUM($L333:Y333)</f>
        <v>3500</v>
      </c>
      <c r="Z338" s="93">
        <f>SUM($L333:Z333)</f>
        <v>3750</v>
      </c>
    </row>
    <row r="339" spans="3:26" ht="18.75" customHeight="1" x14ac:dyDescent="0.2">
      <c r="C339" s="82"/>
      <c r="D339" s="8" t="s">
        <v>121</v>
      </c>
      <c r="E339" s="18" t="s">
        <v>8</v>
      </c>
      <c r="F339" s="18"/>
      <c r="G339" s="20"/>
      <c r="H339" s="20"/>
      <c r="I339" s="20"/>
      <c r="J339" s="20"/>
      <c r="K339" s="23"/>
      <c r="L339" s="23">
        <f>SUM($L334:L334)</f>
        <v>600</v>
      </c>
      <c r="M339" s="23">
        <f>SUM($L334:M334)</f>
        <v>1200</v>
      </c>
      <c r="N339" s="23">
        <f>SUM($L334:N334)</f>
        <v>1800</v>
      </c>
      <c r="O339" s="23">
        <f>SUM($L334:O334)</f>
        <v>2400</v>
      </c>
      <c r="P339" s="93">
        <f>SUM($L334:P334)</f>
        <v>3000</v>
      </c>
      <c r="Q339" s="23">
        <f>SUM($L334:Q334)</f>
        <v>3600</v>
      </c>
      <c r="R339" s="23">
        <f>SUM($L334:R334)</f>
        <v>4200</v>
      </c>
      <c r="S339" s="23">
        <f>SUM($L334:S334)</f>
        <v>4800</v>
      </c>
      <c r="T339" s="23">
        <f>SUM($L334:T334)</f>
        <v>5400</v>
      </c>
      <c r="U339" s="93">
        <f>SUM($L334:U334)</f>
        <v>6000</v>
      </c>
      <c r="V339" s="23">
        <f>SUM($L334:V334)</f>
        <v>6600</v>
      </c>
      <c r="W339" s="23">
        <f>SUM($L334:W334)</f>
        <v>7200</v>
      </c>
      <c r="X339" s="23">
        <f>SUM($L334:X334)</f>
        <v>7800</v>
      </c>
      <c r="Y339" s="23">
        <f>SUM($L334:Y334)</f>
        <v>8400</v>
      </c>
      <c r="Z339" s="93">
        <f>SUM($L334:Z334)</f>
        <v>9000</v>
      </c>
    </row>
    <row r="340" spans="3:26" ht="18.75" customHeight="1" x14ac:dyDescent="0.2">
      <c r="C340" s="115" t="s">
        <v>131</v>
      </c>
      <c r="D340" s="59"/>
      <c r="E340" s="107"/>
      <c r="F340" s="107"/>
      <c r="G340" s="111"/>
      <c r="H340" s="111"/>
      <c r="I340" s="111"/>
      <c r="J340" s="111"/>
      <c r="K340" s="112"/>
      <c r="L340" s="105"/>
      <c r="M340" s="105"/>
      <c r="N340" s="105"/>
      <c r="O340" s="105"/>
      <c r="P340" s="105"/>
      <c r="Q340" s="105"/>
      <c r="R340" s="105"/>
      <c r="S340" s="105"/>
      <c r="T340" s="105"/>
      <c r="U340" s="105"/>
      <c r="V340" s="105"/>
      <c r="W340" s="105"/>
      <c r="X340" s="105"/>
      <c r="Y340" s="105"/>
      <c r="Z340" s="105"/>
    </row>
    <row r="341" spans="3:26" ht="18.75" customHeight="1" x14ac:dyDescent="0.2">
      <c r="C341" s="114" t="s">
        <v>130</v>
      </c>
      <c r="D341" s="8"/>
      <c r="E341" s="18"/>
      <c r="F341" s="18"/>
      <c r="G341" s="20"/>
      <c r="H341" s="20"/>
      <c r="I341" s="20"/>
      <c r="J341" s="20"/>
      <c r="K341" s="23"/>
      <c r="L341" s="23">
        <f>MIN(L331:L334)</f>
        <v>125</v>
      </c>
      <c r="M341" s="23">
        <f t="shared" ref="M341:Z341" si="85">MIN(M331:M334)</f>
        <v>125</v>
      </c>
      <c r="N341" s="23">
        <f t="shared" si="85"/>
        <v>125</v>
      </c>
      <c r="O341" s="23">
        <f t="shared" si="85"/>
        <v>125</v>
      </c>
      <c r="P341" s="23">
        <f t="shared" si="85"/>
        <v>125</v>
      </c>
      <c r="Q341" s="23">
        <f t="shared" si="85"/>
        <v>125</v>
      </c>
      <c r="R341" s="23">
        <f t="shared" si="85"/>
        <v>125</v>
      </c>
      <c r="S341" s="23">
        <f t="shared" si="85"/>
        <v>125</v>
      </c>
      <c r="T341" s="23">
        <f t="shared" si="85"/>
        <v>125</v>
      </c>
      <c r="U341" s="23">
        <f t="shared" si="85"/>
        <v>125</v>
      </c>
      <c r="V341" s="23">
        <f t="shared" si="85"/>
        <v>125</v>
      </c>
      <c r="W341" s="23">
        <f t="shared" si="85"/>
        <v>125</v>
      </c>
      <c r="X341" s="23">
        <f t="shared" si="85"/>
        <v>125</v>
      </c>
      <c r="Y341" s="23">
        <f t="shared" si="85"/>
        <v>125</v>
      </c>
      <c r="Z341" s="23">
        <f t="shared" si="85"/>
        <v>125</v>
      </c>
    </row>
    <row r="342" spans="3:26" ht="18.75" customHeight="1" x14ac:dyDescent="0.2">
      <c r="C342" s="114" t="s">
        <v>123</v>
      </c>
      <c r="D342" s="8"/>
      <c r="E342" s="18"/>
      <c r="F342" s="18"/>
      <c r="G342" s="20"/>
      <c r="H342" s="20"/>
      <c r="I342" s="20"/>
      <c r="J342" s="20"/>
      <c r="K342" s="23"/>
      <c r="L342" s="23">
        <f>MIN(L331:L334)</f>
        <v>125</v>
      </c>
      <c r="M342" s="23">
        <f t="shared" ref="M342:Z342" si="86">MIN(M331:M334)</f>
        <v>125</v>
      </c>
      <c r="N342" s="23">
        <f t="shared" si="86"/>
        <v>125</v>
      </c>
      <c r="O342" s="23">
        <f t="shared" si="86"/>
        <v>125</v>
      </c>
      <c r="P342" s="23">
        <f t="shared" si="86"/>
        <v>125</v>
      </c>
      <c r="Q342" s="23">
        <f t="shared" si="86"/>
        <v>125</v>
      </c>
      <c r="R342" s="23">
        <f t="shared" si="86"/>
        <v>125</v>
      </c>
      <c r="S342" s="23">
        <f t="shared" si="86"/>
        <v>125</v>
      </c>
      <c r="T342" s="23">
        <f t="shared" si="86"/>
        <v>125</v>
      </c>
      <c r="U342" s="23">
        <f t="shared" si="86"/>
        <v>125</v>
      </c>
      <c r="V342" s="23">
        <f t="shared" si="86"/>
        <v>125</v>
      </c>
      <c r="W342" s="23">
        <f t="shared" si="86"/>
        <v>125</v>
      </c>
      <c r="X342" s="23">
        <f t="shared" si="86"/>
        <v>125</v>
      </c>
      <c r="Y342" s="23">
        <f t="shared" si="86"/>
        <v>125</v>
      </c>
      <c r="Z342" s="23">
        <f t="shared" si="86"/>
        <v>125</v>
      </c>
    </row>
    <row r="343" spans="3:26" ht="18.75" customHeight="1" x14ac:dyDescent="0.2">
      <c r="C343" s="114" t="s">
        <v>124</v>
      </c>
      <c r="D343" s="8"/>
      <c r="E343" s="18"/>
      <c r="F343" s="18"/>
      <c r="G343" s="20"/>
      <c r="H343" s="20"/>
      <c r="I343" s="20"/>
      <c r="J343" s="20"/>
      <c r="K343" s="23"/>
      <c r="L343" s="23">
        <f>L333-L331</f>
        <v>125</v>
      </c>
      <c r="M343" s="23">
        <f t="shared" ref="M343:Z343" si="87">M333-M331</f>
        <v>125</v>
      </c>
      <c r="N343" s="23">
        <f t="shared" si="87"/>
        <v>125</v>
      </c>
      <c r="O343" s="23">
        <f t="shared" si="87"/>
        <v>125</v>
      </c>
      <c r="P343" s="23">
        <f t="shared" si="87"/>
        <v>125</v>
      </c>
      <c r="Q343" s="23">
        <f t="shared" si="87"/>
        <v>125</v>
      </c>
      <c r="R343" s="23">
        <f t="shared" si="87"/>
        <v>125</v>
      </c>
      <c r="S343" s="23">
        <f t="shared" si="87"/>
        <v>125</v>
      </c>
      <c r="T343" s="23">
        <f t="shared" si="87"/>
        <v>125</v>
      </c>
      <c r="U343" s="23">
        <f t="shared" si="87"/>
        <v>125</v>
      </c>
      <c r="V343" s="23">
        <f t="shared" si="87"/>
        <v>125</v>
      </c>
      <c r="W343" s="23">
        <f t="shared" si="87"/>
        <v>125</v>
      </c>
      <c r="X343" s="23">
        <f t="shared" si="87"/>
        <v>125</v>
      </c>
      <c r="Y343" s="23">
        <f t="shared" si="87"/>
        <v>125</v>
      </c>
      <c r="Z343" s="23">
        <f t="shared" si="87"/>
        <v>125</v>
      </c>
    </row>
    <row r="344" spans="3:26" ht="18.75" customHeight="1" x14ac:dyDescent="0.2">
      <c r="C344" s="114" t="s">
        <v>125</v>
      </c>
      <c r="D344" s="8"/>
      <c r="E344" s="18"/>
      <c r="F344" s="18"/>
      <c r="G344" s="20"/>
      <c r="H344" s="20"/>
      <c r="I344" s="20"/>
      <c r="J344" s="20"/>
      <c r="K344" s="23"/>
      <c r="L344" s="23">
        <f>L334-L333</f>
        <v>350</v>
      </c>
      <c r="M344" s="23">
        <f t="shared" ref="M344:Z344" si="88">M334-M333</f>
        <v>350</v>
      </c>
      <c r="N344" s="23">
        <f t="shared" si="88"/>
        <v>350</v>
      </c>
      <c r="O344" s="23">
        <f t="shared" si="88"/>
        <v>350</v>
      </c>
      <c r="P344" s="23">
        <f t="shared" si="88"/>
        <v>350</v>
      </c>
      <c r="Q344" s="23">
        <f t="shared" si="88"/>
        <v>350</v>
      </c>
      <c r="R344" s="23">
        <f t="shared" si="88"/>
        <v>350</v>
      </c>
      <c r="S344" s="23">
        <f t="shared" si="88"/>
        <v>350</v>
      </c>
      <c r="T344" s="23">
        <f t="shared" si="88"/>
        <v>350</v>
      </c>
      <c r="U344" s="23">
        <f t="shared" si="88"/>
        <v>350</v>
      </c>
      <c r="V344" s="23">
        <f t="shared" si="88"/>
        <v>350</v>
      </c>
      <c r="W344" s="23">
        <f t="shared" si="88"/>
        <v>350</v>
      </c>
      <c r="X344" s="23">
        <f t="shared" si="88"/>
        <v>350</v>
      </c>
      <c r="Y344" s="23">
        <f t="shared" si="88"/>
        <v>350</v>
      </c>
      <c r="Z344" s="23">
        <f t="shared" si="88"/>
        <v>350</v>
      </c>
    </row>
    <row r="345" spans="3:26" ht="18.75" customHeight="1" x14ac:dyDescent="0.2">
      <c r="C345" s="116" t="s">
        <v>126</v>
      </c>
      <c r="D345" s="62"/>
      <c r="E345" s="60"/>
      <c r="F345" s="60"/>
      <c r="G345" s="81"/>
      <c r="H345" s="81"/>
      <c r="I345" s="81"/>
      <c r="J345" s="81"/>
      <c r="K345" s="44"/>
      <c r="L345" s="44">
        <f>MAX(L331:L334)</f>
        <v>600</v>
      </c>
      <c r="M345" s="44">
        <f t="shared" ref="M345:Z345" si="89">MAX(M331:M334)</f>
        <v>600</v>
      </c>
      <c r="N345" s="44">
        <f t="shared" si="89"/>
        <v>600</v>
      </c>
      <c r="O345" s="44">
        <f t="shared" si="89"/>
        <v>600</v>
      </c>
      <c r="P345" s="44">
        <f t="shared" si="89"/>
        <v>600</v>
      </c>
      <c r="Q345" s="44">
        <f t="shared" si="89"/>
        <v>600</v>
      </c>
      <c r="R345" s="44">
        <f t="shared" si="89"/>
        <v>600</v>
      </c>
      <c r="S345" s="44">
        <f t="shared" si="89"/>
        <v>600</v>
      </c>
      <c r="T345" s="44">
        <f t="shared" si="89"/>
        <v>600</v>
      </c>
      <c r="U345" s="44">
        <f t="shared" si="89"/>
        <v>600</v>
      </c>
      <c r="V345" s="44">
        <f t="shared" si="89"/>
        <v>600</v>
      </c>
      <c r="W345" s="44">
        <f t="shared" si="89"/>
        <v>600</v>
      </c>
      <c r="X345" s="44">
        <f t="shared" si="89"/>
        <v>600</v>
      </c>
      <c r="Y345" s="44">
        <f t="shared" si="89"/>
        <v>600</v>
      </c>
      <c r="Z345" s="44">
        <f t="shared" si="89"/>
        <v>600</v>
      </c>
    </row>
    <row r="346" spans="3:26" ht="14.25" customHeight="1" x14ac:dyDescent="0.2">
      <c r="C346" s="90"/>
      <c r="D346" s="8"/>
      <c r="E346" s="18"/>
      <c r="F346" s="18"/>
      <c r="G346" s="91"/>
      <c r="H346" s="91"/>
      <c r="I346" s="91"/>
      <c r="J346" s="91"/>
      <c r="K346" s="74"/>
      <c r="L346" s="74"/>
      <c r="M346" s="74"/>
      <c r="N346" s="74"/>
      <c r="O346" s="74"/>
      <c r="P346" s="104"/>
      <c r="Q346" s="74"/>
      <c r="R346" s="74"/>
      <c r="S346" s="74"/>
      <c r="T346" s="74"/>
      <c r="U346" s="104"/>
      <c r="V346" s="74"/>
      <c r="W346" s="74"/>
      <c r="X346" s="74"/>
      <c r="Y346" s="74"/>
      <c r="Z346" s="104"/>
    </row>
    <row r="347" spans="3:26" ht="14.25" customHeight="1" x14ac:dyDescent="0.2">
      <c r="C347" s="90"/>
      <c r="D347" s="8"/>
      <c r="E347" s="18"/>
      <c r="F347" s="18"/>
      <c r="G347" s="91"/>
      <c r="H347" s="91"/>
      <c r="I347" s="91"/>
      <c r="J347" s="91"/>
      <c r="K347" s="74"/>
      <c r="L347" s="74"/>
      <c r="M347" s="74"/>
      <c r="N347" s="74"/>
      <c r="O347" s="74"/>
      <c r="P347" s="104"/>
      <c r="Q347" s="74"/>
      <c r="R347" s="74"/>
      <c r="S347" s="74"/>
      <c r="T347" s="74"/>
      <c r="U347" s="104"/>
      <c r="V347" s="74"/>
      <c r="W347" s="74"/>
      <c r="X347" s="74"/>
      <c r="Y347" s="74"/>
      <c r="Z347" s="104"/>
    </row>
    <row r="348" spans="3:26" ht="14.25" customHeight="1" x14ac:dyDescent="0.2">
      <c r="C348" s="90"/>
      <c r="D348" s="8"/>
      <c r="E348" s="18"/>
      <c r="F348" s="18"/>
      <c r="G348" s="91"/>
      <c r="H348" s="91"/>
      <c r="I348" s="91"/>
      <c r="J348" s="91"/>
      <c r="K348" s="74"/>
      <c r="L348" s="74"/>
      <c r="M348" s="74"/>
      <c r="N348" s="74"/>
      <c r="O348" s="74"/>
      <c r="P348" s="104"/>
      <c r="Q348" s="74"/>
      <c r="R348" s="74"/>
      <c r="S348" s="74"/>
      <c r="T348" s="74"/>
      <c r="U348" s="104"/>
      <c r="V348" s="74"/>
      <c r="W348" s="74"/>
      <c r="X348" s="74"/>
      <c r="Y348" s="74"/>
      <c r="Z348" s="104"/>
    </row>
    <row r="349" spans="3:26" ht="14.25" customHeight="1" x14ac:dyDescent="0.2">
      <c r="C349" s="90"/>
      <c r="D349" s="8"/>
      <c r="E349" s="18"/>
      <c r="F349" s="18"/>
      <c r="G349" s="91"/>
      <c r="H349" s="91"/>
      <c r="I349" s="91"/>
      <c r="J349" s="91"/>
      <c r="K349" s="74"/>
      <c r="L349" s="74"/>
      <c r="M349" s="74"/>
      <c r="N349" s="74"/>
      <c r="O349" s="74"/>
      <c r="P349" s="104"/>
      <c r="Q349" s="74"/>
      <c r="R349" s="74"/>
      <c r="S349" s="74"/>
      <c r="T349" s="74"/>
      <c r="U349" s="104"/>
      <c r="V349" s="74"/>
      <c r="W349" s="74"/>
      <c r="X349" s="74"/>
      <c r="Y349" s="74"/>
      <c r="Z349" s="104"/>
    </row>
    <row r="350" spans="3:26" ht="14.25" customHeight="1" x14ac:dyDescent="0.2">
      <c r="C350" s="90"/>
      <c r="D350" s="8"/>
      <c r="E350" s="18"/>
      <c r="F350" s="18"/>
      <c r="G350" s="91"/>
      <c r="H350" s="91"/>
      <c r="I350" s="91"/>
      <c r="J350" s="91"/>
      <c r="K350" s="74"/>
      <c r="L350" s="74"/>
      <c r="M350" s="74"/>
      <c r="N350" s="74"/>
      <c r="O350" s="74"/>
      <c r="P350" s="104"/>
      <c r="Q350" s="74"/>
      <c r="R350" s="74"/>
      <c r="S350" s="74"/>
      <c r="T350" s="74"/>
      <c r="U350" s="104"/>
      <c r="V350" s="74"/>
      <c r="W350" s="74"/>
      <c r="X350" s="74"/>
      <c r="Y350" s="74"/>
      <c r="Z350" s="104"/>
    </row>
    <row r="351" spans="3:26" ht="14.25" customHeight="1" x14ac:dyDescent="0.2">
      <c r="C351" s="90"/>
      <c r="D351" s="8"/>
      <c r="E351" s="18"/>
      <c r="F351" s="18"/>
      <c r="G351" s="91"/>
      <c r="H351" s="91"/>
      <c r="I351" s="91"/>
      <c r="J351" s="91"/>
      <c r="K351" s="74"/>
      <c r="L351" s="74"/>
      <c r="M351" s="74"/>
      <c r="N351" s="74"/>
      <c r="O351" s="74"/>
      <c r="P351" s="104"/>
      <c r="Q351" s="74"/>
      <c r="R351" s="74"/>
      <c r="S351" s="74"/>
      <c r="T351" s="74"/>
      <c r="U351" s="104"/>
      <c r="V351" s="74"/>
      <c r="W351" s="74"/>
      <c r="X351" s="74"/>
      <c r="Y351" s="74"/>
      <c r="Z351" s="104"/>
    </row>
    <row r="352" spans="3:26" ht="14.25" customHeight="1" x14ac:dyDescent="0.2">
      <c r="C352" s="90"/>
      <c r="D352" s="8"/>
      <c r="E352" s="18"/>
      <c r="F352" s="18"/>
      <c r="G352" s="91"/>
      <c r="H352" s="91"/>
      <c r="I352" s="91"/>
      <c r="J352" s="91"/>
      <c r="K352" s="74"/>
      <c r="L352" s="74"/>
      <c r="M352" s="74"/>
      <c r="N352" s="74"/>
      <c r="O352" s="74"/>
      <c r="P352" s="104"/>
      <c r="Q352" s="74"/>
      <c r="R352" s="74"/>
      <c r="S352" s="74"/>
      <c r="T352" s="74"/>
      <c r="U352" s="104"/>
      <c r="V352" s="74"/>
      <c r="W352" s="74"/>
      <c r="X352" s="74"/>
      <c r="Y352" s="74"/>
      <c r="Z352" s="104"/>
    </row>
    <row r="353" spans="3:26" ht="14.25" customHeight="1" x14ac:dyDescent="0.2">
      <c r="C353" s="90"/>
      <c r="D353" s="8"/>
      <c r="E353" s="18"/>
      <c r="F353" s="18"/>
      <c r="G353" s="91"/>
      <c r="H353" s="91"/>
      <c r="I353" s="91"/>
      <c r="J353" s="91"/>
      <c r="K353" s="74"/>
      <c r="L353" s="74"/>
      <c r="M353" s="74"/>
      <c r="N353" s="74"/>
      <c r="O353" s="74"/>
      <c r="P353" s="104"/>
      <c r="Q353" s="74"/>
      <c r="R353" s="74"/>
      <c r="S353" s="74"/>
      <c r="T353" s="74"/>
      <c r="U353" s="104"/>
      <c r="V353" s="74"/>
      <c r="W353" s="74"/>
      <c r="X353" s="74"/>
      <c r="Y353" s="74"/>
      <c r="Z353" s="104"/>
    </row>
    <row r="354" spans="3:26" ht="14.25" customHeight="1" x14ac:dyDescent="0.2">
      <c r="C354" s="90"/>
      <c r="D354" s="8"/>
      <c r="E354" s="18"/>
      <c r="F354" s="18"/>
      <c r="G354" s="91"/>
      <c r="H354" s="91"/>
      <c r="I354" s="91"/>
      <c r="J354" s="91"/>
      <c r="K354" s="74"/>
      <c r="L354" s="74"/>
      <c r="M354" s="74"/>
      <c r="N354" s="74"/>
      <c r="O354" s="74"/>
      <c r="P354" s="104"/>
      <c r="Q354" s="74"/>
      <c r="R354" s="74"/>
      <c r="S354" s="74"/>
      <c r="T354" s="74"/>
      <c r="U354" s="104"/>
      <c r="V354" s="74"/>
      <c r="W354" s="74"/>
      <c r="X354" s="74"/>
      <c r="Y354" s="74"/>
      <c r="Z354" s="104"/>
    </row>
    <row r="355" spans="3:26" ht="14.25" customHeight="1" x14ac:dyDescent="0.2">
      <c r="C355" s="90"/>
      <c r="D355" s="8"/>
      <c r="E355" s="18"/>
      <c r="F355" s="18"/>
      <c r="G355" s="91"/>
      <c r="H355" s="91"/>
      <c r="I355" s="91"/>
      <c r="J355" s="91"/>
      <c r="K355" s="74"/>
      <c r="L355" s="74"/>
      <c r="M355" s="74"/>
      <c r="N355" s="74"/>
      <c r="O355" s="74"/>
      <c r="P355" s="104"/>
      <c r="Q355" s="74"/>
      <c r="R355" s="74"/>
      <c r="S355" s="74"/>
      <c r="T355" s="74"/>
      <c r="U355" s="104"/>
      <c r="V355" s="74"/>
      <c r="W355" s="74"/>
      <c r="X355" s="74"/>
      <c r="Y355" s="74"/>
      <c r="Z355" s="104"/>
    </row>
    <row r="356" spans="3:26" ht="14.25" customHeight="1" x14ac:dyDescent="0.2">
      <c r="C356" s="90"/>
      <c r="D356" s="8"/>
      <c r="E356" s="18"/>
      <c r="F356" s="18"/>
      <c r="G356" s="91"/>
      <c r="H356" s="91"/>
      <c r="I356" s="91"/>
      <c r="J356" s="91"/>
      <c r="K356" s="74"/>
      <c r="L356" s="74"/>
      <c r="M356" s="74"/>
      <c r="N356" s="74"/>
      <c r="O356" s="74"/>
      <c r="P356" s="104"/>
      <c r="Q356" s="74"/>
      <c r="R356" s="74"/>
      <c r="S356" s="74"/>
      <c r="T356" s="74"/>
      <c r="U356" s="104"/>
      <c r="V356" s="74"/>
      <c r="W356" s="74"/>
      <c r="X356" s="74"/>
      <c r="Y356" s="74"/>
      <c r="Z356" s="104"/>
    </row>
    <row r="357" spans="3:26" ht="14.25" customHeight="1" x14ac:dyDescent="0.2">
      <c r="C357" s="90"/>
      <c r="D357" s="8"/>
      <c r="E357" s="18"/>
      <c r="F357" s="18"/>
      <c r="G357" s="91"/>
      <c r="H357" s="91"/>
      <c r="I357" s="91"/>
      <c r="J357" s="91"/>
      <c r="K357" s="74"/>
      <c r="L357" s="74"/>
      <c r="M357" s="74"/>
      <c r="N357" s="74"/>
      <c r="O357" s="74"/>
      <c r="P357" s="104"/>
      <c r="Q357" s="74"/>
      <c r="R357" s="74"/>
      <c r="S357" s="74"/>
      <c r="T357" s="74"/>
      <c r="U357" s="104"/>
      <c r="V357" s="74"/>
      <c r="W357" s="74"/>
      <c r="X357" s="74"/>
      <c r="Y357" s="74"/>
      <c r="Z357" s="104"/>
    </row>
    <row r="358" spans="3:26" ht="14.25" customHeight="1" x14ac:dyDescent="0.2">
      <c r="C358" s="90"/>
      <c r="D358" s="8"/>
      <c r="E358" s="18"/>
      <c r="F358" s="18"/>
      <c r="G358" s="91"/>
      <c r="H358" s="91"/>
      <c r="I358" s="91"/>
      <c r="J358" s="91"/>
      <c r="K358" s="74"/>
      <c r="L358" s="74"/>
      <c r="M358" s="74"/>
      <c r="N358" s="74"/>
      <c r="O358" s="74"/>
      <c r="P358" s="104"/>
      <c r="Q358" s="74"/>
      <c r="R358" s="74"/>
      <c r="S358" s="74"/>
      <c r="T358" s="74"/>
      <c r="U358" s="104"/>
      <c r="V358" s="74"/>
      <c r="W358" s="74"/>
      <c r="X358" s="74"/>
      <c r="Y358" s="74"/>
      <c r="Z358" s="104"/>
    </row>
    <row r="359" spans="3:26" ht="14.25" customHeight="1" x14ac:dyDescent="0.2">
      <c r="C359" s="90"/>
      <c r="D359" s="8"/>
      <c r="E359" s="18"/>
      <c r="F359" s="18"/>
      <c r="G359" s="91"/>
      <c r="H359" s="91"/>
      <c r="I359" s="91"/>
      <c r="J359" s="91"/>
      <c r="K359" s="74"/>
      <c r="L359" s="74"/>
      <c r="M359" s="74"/>
      <c r="N359" s="74"/>
      <c r="O359" s="74"/>
      <c r="P359" s="104"/>
      <c r="Q359" s="74"/>
      <c r="R359" s="74"/>
      <c r="S359" s="74"/>
      <c r="T359" s="74"/>
      <c r="U359" s="104"/>
      <c r="V359" s="74"/>
      <c r="W359" s="74"/>
      <c r="X359" s="74"/>
      <c r="Y359" s="74"/>
      <c r="Z359" s="104"/>
    </row>
    <row r="360" spans="3:26" ht="14.25" customHeight="1" x14ac:dyDescent="0.2">
      <c r="C360" s="90"/>
      <c r="D360" s="8"/>
      <c r="E360" s="18"/>
      <c r="F360" s="18"/>
      <c r="G360" s="91"/>
      <c r="H360" s="91"/>
      <c r="I360" s="91"/>
      <c r="J360" s="91"/>
      <c r="K360" s="74"/>
      <c r="L360" s="74"/>
      <c r="M360" s="74"/>
      <c r="N360" s="74"/>
      <c r="O360" s="74"/>
      <c r="P360" s="104"/>
      <c r="Q360" s="74"/>
      <c r="R360" s="74"/>
      <c r="S360" s="74"/>
      <c r="T360" s="74"/>
      <c r="U360" s="104"/>
      <c r="V360" s="74"/>
      <c r="W360" s="74"/>
      <c r="X360" s="74"/>
      <c r="Y360" s="74"/>
      <c r="Z360" s="104"/>
    </row>
    <row r="361" spans="3:26" ht="14.25" customHeight="1" x14ac:dyDescent="0.2">
      <c r="C361" s="90"/>
      <c r="D361" s="8"/>
      <c r="E361" s="18"/>
      <c r="F361" s="18"/>
      <c r="G361" s="91"/>
      <c r="H361" s="91"/>
      <c r="I361" s="91"/>
      <c r="J361" s="91"/>
      <c r="K361" s="74"/>
      <c r="L361" s="74"/>
      <c r="M361" s="74"/>
      <c r="N361" s="74"/>
      <c r="O361" s="74"/>
      <c r="P361" s="104"/>
      <c r="Q361" s="74"/>
      <c r="R361" s="74"/>
      <c r="S361" s="74"/>
      <c r="T361" s="74"/>
      <c r="U361" s="104"/>
      <c r="V361" s="74"/>
      <c r="W361" s="74"/>
      <c r="X361" s="74"/>
      <c r="Y361" s="74"/>
      <c r="Z361" s="104"/>
    </row>
    <row r="362" spans="3:26" ht="14.25" customHeight="1" x14ac:dyDescent="0.2">
      <c r="C362" s="90"/>
      <c r="D362" s="8"/>
      <c r="E362" s="18"/>
      <c r="F362" s="18"/>
      <c r="G362" s="91"/>
      <c r="H362" s="91"/>
      <c r="I362" s="91"/>
      <c r="J362" s="91"/>
      <c r="K362" s="74"/>
      <c r="L362" s="74"/>
      <c r="M362" s="74"/>
      <c r="N362" s="74"/>
      <c r="O362" s="74"/>
      <c r="P362" s="104"/>
      <c r="Q362" s="74"/>
      <c r="R362" s="74"/>
      <c r="S362" s="74"/>
      <c r="T362" s="74"/>
      <c r="U362" s="104"/>
      <c r="V362" s="74"/>
      <c r="W362" s="74"/>
      <c r="X362" s="74"/>
      <c r="Y362" s="74"/>
      <c r="Z362" s="104"/>
    </row>
    <row r="363" spans="3:26" ht="14.25" customHeight="1" x14ac:dyDescent="0.2">
      <c r="C363" s="90"/>
      <c r="D363" s="8"/>
      <c r="E363" s="18"/>
      <c r="F363" s="18"/>
      <c r="G363" s="91"/>
      <c r="H363" s="91"/>
      <c r="I363" s="91"/>
      <c r="J363" s="91"/>
      <c r="K363" s="74"/>
      <c r="L363" s="74"/>
      <c r="M363" s="74"/>
      <c r="N363" s="74"/>
      <c r="O363" s="74"/>
      <c r="P363" s="104"/>
      <c r="Q363" s="74"/>
      <c r="R363" s="74"/>
      <c r="S363" s="74"/>
      <c r="T363" s="74"/>
      <c r="U363" s="104"/>
      <c r="V363" s="74"/>
      <c r="W363" s="74"/>
      <c r="X363" s="74"/>
      <c r="Y363" s="74"/>
      <c r="Z363" s="104"/>
    </row>
    <row r="364" spans="3:26" ht="14.25" customHeight="1" x14ac:dyDescent="0.2">
      <c r="C364" s="90"/>
      <c r="D364" s="8"/>
      <c r="E364" s="18"/>
      <c r="F364" s="18"/>
      <c r="G364" s="91"/>
      <c r="H364" s="91"/>
      <c r="I364" s="91"/>
      <c r="J364" s="91"/>
      <c r="K364" s="74"/>
      <c r="L364" s="74"/>
      <c r="M364" s="74"/>
      <c r="N364" s="74"/>
      <c r="O364" s="74"/>
      <c r="P364" s="104"/>
      <c r="Q364" s="74"/>
      <c r="R364" s="74"/>
      <c r="S364" s="74"/>
      <c r="T364" s="74"/>
      <c r="U364" s="104"/>
      <c r="V364" s="74"/>
      <c r="W364" s="74"/>
      <c r="X364" s="74"/>
      <c r="Y364" s="74"/>
      <c r="Z364" s="104"/>
    </row>
    <row r="365" spans="3:26" ht="14.25" customHeight="1" x14ac:dyDescent="0.2">
      <c r="C365" s="90"/>
      <c r="D365" s="8"/>
      <c r="E365" s="18"/>
      <c r="F365" s="18"/>
      <c r="G365" s="91"/>
      <c r="H365" s="91"/>
      <c r="I365" s="91"/>
      <c r="J365" s="91"/>
      <c r="K365" s="74"/>
      <c r="L365" s="74"/>
      <c r="M365" s="74"/>
      <c r="N365" s="74"/>
      <c r="O365" s="74"/>
      <c r="P365" s="104"/>
      <c r="Q365" s="74"/>
      <c r="R365" s="74"/>
      <c r="S365" s="74"/>
      <c r="T365" s="74"/>
      <c r="U365" s="104"/>
      <c r="V365" s="74"/>
      <c r="W365" s="74"/>
      <c r="X365" s="74"/>
      <c r="Y365" s="74"/>
      <c r="Z365" s="104"/>
    </row>
    <row r="366" spans="3:26" ht="14.25" customHeight="1" x14ac:dyDescent="0.2">
      <c r="C366" s="90"/>
      <c r="D366" s="8"/>
      <c r="E366" s="18"/>
      <c r="F366" s="18"/>
      <c r="G366" s="91"/>
      <c r="H366" s="91"/>
      <c r="I366" s="91"/>
      <c r="J366" s="91"/>
      <c r="K366" s="74"/>
      <c r="L366" s="74"/>
      <c r="M366" s="74"/>
      <c r="N366" s="74"/>
      <c r="O366" s="74"/>
      <c r="P366" s="104"/>
      <c r="Q366" s="74"/>
      <c r="R366" s="74"/>
      <c r="S366" s="74"/>
      <c r="T366" s="74"/>
      <c r="U366" s="104"/>
      <c r="V366" s="74"/>
      <c r="W366" s="74"/>
      <c r="X366" s="74"/>
      <c r="Y366" s="74"/>
      <c r="Z366" s="104"/>
    </row>
    <row r="367" spans="3:26" ht="14.25" customHeight="1" x14ac:dyDescent="0.2">
      <c r="C367" s="90"/>
      <c r="D367" s="8"/>
      <c r="E367" s="18"/>
      <c r="F367" s="18"/>
      <c r="G367" s="91"/>
      <c r="H367" s="91"/>
      <c r="I367" s="91"/>
      <c r="J367" s="91"/>
      <c r="K367" s="74"/>
      <c r="L367" s="74"/>
      <c r="M367" s="74"/>
      <c r="N367" s="74"/>
      <c r="O367" s="74"/>
      <c r="P367" s="104"/>
      <c r="Q367" s="74"/>
      <c r="R367" s="74"/>
      <c r="S367" s="74"/>
      <c r="T367" s="74"/>
      <c r="U367" s="104"/>
      <c r="V367" s="74"/>
      <c r="W367" s="74"/>
      <c r="X367" s="74"/>
      <c r="Y367" s="74"/>
      <c r="Z367" s="104"/>
    </row>
    <row r="368" spans="3:26" ht="14.25" customHeight="1" x14ac:dyDescent="0.2">
      <c r="C368" s="90"/>
      <c r="D368" s="8"/>
      <c r="E368" s="18"/>
      <c r="F368" s="18"/>
      <c r="G368" s="91"/>
      <c r="H368" s="91"/>
      <c r="I368" s="91"/>
      <c r="J368" s="91"/>
      <c r="K368" s="74"/>
      <c r="L368" s="74"/>
      <c r="M368" s="74"/>
      <c r="N368" s="74"/>
      <c r="O368" s="74"/>
      <c r="P368" s="104"/>
      <c r="Q368" s="74"/>
      <c r="R368" s="74"/>
      <c r="S368" s="74"/>
      <c r="T368" s="74"/>
      <c r="U368" s="104"/>
      <c r="V368" s="74"/>
      <c r="W368" s="74"/>
      <c r="X368" s="74"/>
      <c r="Y368" s="74"/>
      <c r="Z368" s="104"/>
    </row>
    <row r="369" spans="3:26" ht="14.25" customHeight="1" x14ac:dyDescent="0.2">
      <c r="C369" s="78" t="s">
        <v>189</v>
      </c>
      <c r="D369" s="8"/>
      <c r="E369" s="18"/>
      <c r="F369" s="18"/>
      <c r="G369" s="91"/>
      <c r="H369" s="91"/>
      <c r="I369" s="91"/>
      <c r="J369" s="91"/>
      <c r="K369" s="74"/>
      <c r="L369" s="74"/>
      <c r="M369" s="74"/>
      <c r="N369" s="74"/>
      <c r="O369" s="74"/>
      <c r="P369" s="104"/>
      <c r="Q369" s="74"/>
      <c r="R369" s="74"/>
      <c r="S369" s="74"/>
      <c r="T369" s="74"/>
      <c r="U369" s="104"/>
      <c r="V369" s="74"/>
      <c r="W369" s="74"/>
      <c r="X369" s="74"/>
      <c r="Y369" s="74"/>
      <c r="Z369" s="104"/>
    </row>
    <row r="370" spans="3:26" ht="14.25" customHeight="1" x14ac:dyDescent="0.2">
      <c r="C370" s="90"/>
      <c r="D370" s="8"/>
      <c r="E370" s="18"/>
      <c r="F370" s="18"/>
      <c r="G370" s="91"/>
      <c r="H370" s="91"/>
      <c r="I370" s="91"/>
      <c r="J370" s="91"/>
      <c r="K370" s="74"/>
      <c r="L370" s="74"/>
      <c r="M370" s="74"/>
      <c r="N370" s="74"/>
      <c r="O370" s="74"/>
      <c r="P370" s="104"/>
      <c r="Q370" s="74"/>
      <c r="R370" s="74"/>
      <c r="S370" s="74"/>
      <c r="T370" s="74"/>
      <c r="U370" s="104"/>
      <c r="V370" s="74"/>
      <c r="W370" s="74"/>
      <c r="X370" s="74"/>
      <c r="Y370" s="74"/>
      <c r="Z370" s="104"/>
    </row>
    <row r="371" spans="3:26" ht="18.75" customHeight="1" x14ac:dyDescent="0.2">
      <c r="C371" s="80" t="s">
        <v>170</v>
      </c>
      <c r="D371" s="80" t="s">
        <v>63</v>
      </c>
      <c r="E371" s="80" t="s">
        <v>61</v>
      </c>
      <c r="F371" s="80" t="s">
        <v>57</v>
      </c>
      <c r="H371" s="91"/>
      <c r="I371" s="91"/>
      <c r="J371" s="91"/>
      <c r="K371" s="74"/>
      <c r="L371" s="74"/>
      <c r="M371" s="74"/>
      <c r="N371" s="74"/>
      <c r="O371" s="74"/>
      <c r="P371" s="104"/>
      <c r="Q371" s="74"/>
      <c r="R371" s="74"/>
      <c r="S371" s="74"/>
      <c r="T371" s="74"/>
      <c r="U371" s="104"/>
      <c r="V371" s="74"/>
      <c r="W371" s="74"/>
      <c r="X371" s="74"/>
      <c r="Y371" s="74"/>
      <c r="Z371" s="104"/>
    </row>
    <row r="372" spans="3:26" ht="50.1" customHeight="1" x14ac:dyDescent="0.2">
      <c r="C372" s="118" t="s">
        <v>218</v>
      </c>
      <c r="D372" s="118" t="s">
        <v>101</v>
      </c>
      <c r="E372" s="118" t="s">
        <v>55</v>
      </c>
      <c r="F372" s="118" t="s">
        <v>58</v>
      </c>
      <c r="H372" s="91"/>
      <c r="I372" s="91"/>
      <c r="J372" s="91"/>
      <c r="K372" s="74"/>
      <c r="L372" s="74"/>
      <c r="M372" s="74"/>
      <c r="N372" s="74"/>
      <c r="O372" s="74"/>
      <c r="P372" s="104"/>
      <c r="Q372" s="74"/>
      <c r="R372" s="74"/>
      <c r="S372" s="74"/>
      <c r="T372" s="74"/>
      <c r="U372" s="104"/>
      <c r="V372" s="74"/>
      <c r="W372" s="74"/>
      <c r="X372" s="74"/>
      <c r="Y372" s="74"/>
      <c r="Z372" s="104"/>
    </row>
    <row r="373" spans="3:26" ht="50.1" customHeight="1" x14ac:dyDescent="0.2">
      <c r="C373" s="118" t="s">
        <v>218</v>
      </c>
      <c r="D373" s="118" t="s">
        <v>60</v>
      </c>
      <c r="E373" s="119" t="s">
        <v>217</v>
      </c>
      <c r="F373" s="118" t="s">
        <v>58</v>
      </c>
      <c r="H373" s="91"/>
      <c r="I373" s="91"/>
      <c r="J373" s="91"/>
      <c r="K373" s="74"/>
      <c r="L373" s="74"/>
      <c r="M373" s="74"/>
      <c r="N373" s="74"/>
      <c r="O373" s="74"/>
      <c r="P373" s="104"/>
      <c r="Q373" s="74"/>
      <c r="R373" s="74"/>
      <c r="S373" s="74"/>
      <c r="T373" s="74"/>
      <c r="U373" s="104"/>
      <c r="V373" s="74"/>
      <c r="W373" s="74"/>
      <c r="X373" s="74"/>
      <c r="Y373" s="74"/>
      <c r="Z373" s="104"/>
    </row>
    <row r="374" spans="3:26" ht="50.1" customHeight="1" x14ac:dyDescent="0.2">
      <c r="C374" s="118" t="s">
        <v>171</v>
      </c>
      <c r="D374" s="118" t="s">
        <v>219</v>
      </c>
      <c r="E374" s="118" t="s">
        <v>216</v>
      </c>
      <c r="F374" s="118" t="s">
        <v>215</v>
      </c>
      <c r="H374" s="91"/>
      <c r="I374" s="91"/>
      <c r="J374" s="91"/>
      <c r="K374" s="74"/>
      <c r="L374" s="74"/>
      <c r="M374" s="74"/>
      <c r="N374" s="74"/>
      <c r="O374" s="74"/>
      <c r="P374" s="104"/>
      <c r="Q374" s="74"/>
      <c r="R374" s="74"/>
      <c r="S374" s="74"/>
      <c r="T374" s="74"/>
      <c r="U374" s="104"/>
      <c r="V374" s="74"/>
      <c r="W374" s="74"/>
      <c r="X374" s="74"/>
      <c r="Y374" s="74"/>
      <c r="Z374" s="104"/>
    </row>
    <row r="375" spans="3:26" ht="14.25" customHeight="1" x14ac:dyDescent="0.2">
      <c r="C375" s="90"/>
      <c r="D375" s="8"/>
      <c r="E375" s="18"/>
      <c r="F375" s="18"/>
      <c r="G375" s="91"/>
      <c r="H375" s="91"/>
      <c r="I375" s="91"/>
      <c r="J375" s="91"/>
      <c r="K375" s="74"/>
      <c r="L375" s="74"/>
      <c r="M375" s="74"/>
      <c r="N375" s="74"/>
      <c r="O375" s="74"/>
      <c r="P375" s="104"/>
      <c r="Q375" s="74"/>
      <c r="R375" s="74"/>
      <c r="S375" s="74"/>
      <c r="T375" s="74"/>
      <c r="U375" s="104"/>
      <c r="V375" s="74"/>
      <c r="W375" s="74"/>
      <c r="X375" s="74"/>
      <c r="Y375" s="74"/>
      <c r="Z375" s="104"/>
    </row>
    <row r="376" spans="3:26" ht="15" x14ac:dyDescent="0.25">
      <c r="C376" s="25" t="s">
        <v>190</v>
      </c>
    </row>
    <row r="377" spans="3:26" ht="18" customHeight="1" x14ac:dyDescent="0.2">
      <c r="C377" s="12"/>
      <c r="D377" s="13"/>
      <c r="E377" s="13" t="s">
        <v>1</v>
      </c>
      <c r="F377" s="13" t="s">
        <v>2</v>
      </c>
      <c r="G377" s="11">
        <f>G$1</f>
        <v>2011</v>
      </c>
      <c r="H377" s="11">
        <f t="shared" ref="H377:Z377" si="90">H$1</f>
        <v>2012</v>
      </c>
      <c r="I377" s="11">
        <f t="shared" si="90"/>
        <v>2013</v>
      </c>
      <c r="J377" s="11">
        <f t="shared" si="90"/>
        <v>2014</v>
      </c>
      <c r="K377" s="11">
        <f t="shared" si="90"/>
        <v>2015</v>
      </c>
      <c r="L377" s="11">
        <f t="shared" si="90"/>
        <v>2016</v>
      </c>
      <c r="M377" s="11">
        <f t="shared" si="90"/>
        <v>2017</v>
      </c>
      <c r="N377" s="11">
        <f t="shared" si="90"/>
        <v>2018</v>
      </c>
      <c r="O377" s="11">
        <f t="shared" si="90"/>
        <v>2019</v>
      </c>
      <c r="P377" s="11">
        <f t="shared" si="90"/>
        <v>2020</v>
      </c>
      <c r="Q377" s="11">
        <f t="shared" si="90"/>
        <v>2021</v>
      </c>
      <c r="R377" s="11">
        <f t="shared" si="90"/>
        <v>2022</v>
      </c>
      <c r="S377" s="11">
        <f t="shared" si="90"/>
        <v>2023</v>
      </c>
      <c r="T377" s="11">
        <f t="shared" si="90"/>
        <v>2024</v>
      </c>
      <c r="U377" s="11">
        <f t="shared" si="90"/>
        <v>2025</v>
      </c>
      <c r="V377" s="11">
        <f t="shared" si="90"/>
        <v>2026</v>
      </c>
      <c r="W377" s="11">
        <f t="shared" si="90"/>
        <v>2027</v>
      </c>
      <c r="X377" s="11">
        <f t="shared" si="90"/>
        <v>2028</v>
      </c>
      <c r="Y377" s="11">
        <f t="shared" si="90"/>
        <v>2029</v>
      </c>
      <c r="Z377" s="11">
        <f t="shared" si="90"/>
        <v>2030</v>
      </c>
    </row>
    <row r="378" spans="3:26" ht="18" customHeight="1" x14ac:dyDescent="0.2">
      <c r="C378" s="15" t="s">
        <v>191</v>
      </c>
      <c r="D378" s="8"/>
      <c r="E378" s="8"/>
      <c r="F378" s="8"/>
      <c r="G378" s="49"/>
      <c r="H378" s="49"/>
      <c r="I378" s="49"/>
      <c r="J378" s="49"/>
      <c r="K378" s="49"/>
      <c r="L378" s="49"/>
      <c r="M378" s="49"/>
      <c r="N378" s="49"/>
      <c r="O378" s="49"/>
      <c r="P378" s="49"/>
      <c r="Q378" s="49"/>
      <c r="R378" s="49"/>
      <c r="S378" s="49"/>
      <c r="T378" s="49"/>
      <c r="U378" s="49"/>
      <c r="V378" s="49"/>
      <c r="W378" s="49"/>
      <c r="X378" s="49"/>
      <c r="Y378" s="49"/>
      <c r="Z378" s="49"/>
    </row>
    <row r="379" spans="3:26" ht="18" customHeight="1" x14ac:dyDescent="0.2">
      <c r="C379" s="82" t="s">
        <v>66</v>
      </c>
      <c r="D379" s="8"/>
      <c r="E379" s="8" t="s">
        <v>33</v>
      </c>
      <c r="F379" s="8" t="s">
        <v>9</v>
      </c>
      <c r="G379" s="20"/>
      <c r="H379" s="20"/>
      <c r="I379" s="20"/>
      <c r="J379" s="20"/>
      <c r="K379" s="23"/>
      <c r="L379" s="37">
        <v>50</v>
      </c>
      <c r="M379" s="37">
        <v>50</v>
      </c>
      <c r="N379" s="37">
        <v>50</v>
      </c>
      <c r="O379" s="37">
        <v>50</v>
      </c>
      <c r="P379" s="37">
        <v>50</v>
      </c>
      <c r="Q379" s="37">
        <v>50</v>
      </c>
      <c r="R379" s="37">
        <v>50</v>
      </c>
      <c r="S379" s="37">
        <v>50</v>
      </c>
      <c r="T379" s="84">
        <v>50</v>
      </c>
      <c r="U379" s="84">
        <v>50</v>
      </c>
      <c r="V379" s="84">
        <v>50</v>
      </c>
      <c r="W379" s="84">
        <v>50</v>
      </c>
      <c r="X379" s="84">
        <v>50</v>
      </c>
      <c r="Y379" s="84">
        <v>50</v>
      </c>
      <c r="Z379" s="84">
        <v>50</v>
      </c>
    </row>
    <row r="380" spans="3:26" ht="18" customHeight="1" x14ac:dyDescent="0.2">
      <c r="C380" s="83" t="s">
        <v>86</v>
      </c>
      <c r="D380" s="62"/>
      <c r="E380" s="60" t="s">
        <v>8</v>
      </c>
      <c r="F380" s="60" t="s">
        <v>8</v>
      </c>
      <c r="G380" s="81"/>
      <c r="H380" s="81"/>
      <c r="I380" s="81"/>
      <c r="J380" s="81"/>
      <c r="K380" s="44"/>
      <c r="L380" s="63">
        <v>60</v>
      </c>
      <c r="M380" s="63">
        <v>60</v>
      </c>
      <c r="N380" s="63">
        <v>60</v>
      </c>
      <c r="O380" s="63">
        <v>60</v>
      </c>
      <c r="P380" s="63">
        <v>60</v>
      </c>
      <c r="Q380" s="63">
        <v>60</v>
      </c>
      <c r="R380" s="63">
        <v>60</v>
      </c>
      <c r="S380" s="63">
        <v>60</v>
      </c>
      <c r="T380" s="85">
        <v>60</v>
      </c>
      <c r="U380" s="85">
        <v>60</v>
      </c>
      <c r="V380" s="85">
        <v>60</v>
      </c>
      <c r="W380" s="85">
        <v>60</v>
      </c>
      <c r="X380" s="85">
        <v>60</v>
      </c>
      <c r="Y380" s="85">
        <v>60</v>
      </c>
      <c r="Z380" s="85">
        <v>60</v>
      </c>
    </row>
    <row r="381" spans="3:26" ht="18" customHeight="1" x14ac:dyDescent="0.2">
      <c r="C381" s="15" t="s">
        <v>192</v>
      </c>
      <c r="D381" s="8"/>
      <c r="E381" s="8"/>
      <c r="F381" s="8"/>
      <c r="G381" s="49"/>
      <c r="H381" s="49"/>
      <c r="I381" s="49"/>
      <c r="J381" s="49"/>
      <c r="K381" s="49"/>
      <c r="L381" s="49"/>
      <c r="M381" s="49"/>
      <c r="N381" s="49"/>
      <c r="O381" s="49"/>
      <c r="P381" s="49"/>
      <c r="Q381" s="49"/>
      <c r="R381" s="49"/>
      <c r="S381" s="49"/>
      <c r="T381" s="49"/>
      <c r="U381" s="49"/>
      <c r="V381" s="49"/>
      <c r="W381" s="49"/>
      <c r="X381" s="49"/>
      <c r="Y381" s="49"/>
      <c r="Z381" s="49"/>
    </row>
    <row r="382" spans="3:26" ht="18" customHeight="1" x14ac:dyDescent="0.2">
      <c r="C382" s="82" t="s">
        <v>66</v>
      </c>
      <c r="D382" s="8"/>
      <c r="E382" s="8" t="s">
        <v>33</v>
      </c>
      <c r="F382" s="8" t="s">
        <v>9</v>
      </c>
      <c r="G382" s="20"/>
      <c r="H382" s="20"/>
      <c r="I382" s="20"/>
      <c r="J382" s="20"/>
      <c r="K382" s="23"/>
      <c r="L382" s="37">
        <v>20</v>
      </c>
      <c r="M382" s="37">
        <v>20</v>
      </c>
      <c r="N382" s="37">
        <v>20</v>
      </c>
      <c r="O382" s="37">
        <v>20</v>
      </c>
      <c r="P382" s="37">
        <v>20</v>
      </c>
      <c r="Q382" s="37">
        <v>20</v>
      </c>
      <c r="R382" s="37">
        <v>20</v>
      </c>
      <c r="S382" s="37">
        <v>20</v>
      </c>
      <c r="T382" s="84">
        <v>20</v>
      </c>
      <c r="U382" s="84">
        <v>20</v>
      </c>
      <c r="V382" s="84">
        <v>20</v>
      </c>
      <c r="W382" s="84">
        <v>20</v>
      </c>
      <c r="X382" s="84">
        <v>20</v>
      </c>
      <c r="Y382" s="84">
        <v>20</v>
      </c>
      <c r="Z382" s="84">
        <v>20</v>
      </c>
    </row>
    <row r="383" spans="3:26" ht="18" customHeight="1" x14ac:dyDescent="0.2">
      <c r="C383" s="83" t="s">
        <v>86</v>
      </c>
      <c r="D383" s="62"/>
      <c r="E383" s="60" t="s">
        <v>8</v>
      </c>
      <c r="F383" s="60" t="s">
        <v>8</v>
      </c>
      <c r="G383" s="81"/>
      <c r="H383" s="81"/>
      <c r="I383" s="81"/>
      <c r="J383" s="81"/>
      <c r="K383" s="44"/>
      <c r="L383" s="63">
        <v>30</v>
      </c>
      <c r="M383" s="63">
        <v>30</v>
      </c>
      <c r="N383" s="63">
        <v>30</v>
      </c>
      <c r="O383" s="63">
        <v>30</v>
      </c>
      <c r="P383" s="63">
        <v>30</v>
      </c>
      <c r="Q383" s="63">
        <v>30</v>
      </c>
      <c r="R383" s="63">
        <v>30</v>
      </c>
      <c r="S383" s="63">
        <v>30</v>
      </c>
      <c r="T383" s="85">
        <v>30</v>
      </c>
      <c r="U383" s="85">
        <v>30</v>
      </c>
      <c r="V383" s="85">
        <v>30</v>
      </c>
      <c r="W383" s="85">
        <v>30</v>
      </c>
      <c r="X383" s="85">
        <v>30</v>
      </c>
      <c r="Y383" s="85">
        <v>30</v>
      </c>
      <c r="Z383" s="85">
        <v>30</v>
      </c>
    </row>
    <row r="384" spans="3:26" ht="18" customHeight="1" x14ac:dyDescent="0.2">
      <c r="C384" s="15" t="s">
        <v>194</v>
      </c>
      <c r="D384" s="8"/>
      <c r="E384" s="8"/>
      <c r="F384" s="8"/>
      <c r="G384" s="49"/>
      <c r="H384" s="49"/>
      <c r="I384" s="49"/>
      <c r="J384" s="49"/>
      <c r="K384" s="49"/>
      <c r="L384" s="49"/>
      <c r="M384" s="49"/>
      <c r="N384" s="49"/>
      <c r="O384" s="49"/>
      <c r="P384" s="49"/>
      <c r="Q384" s="49"/>
      <c r="R384" s="49"/>
      <c r="S384" s="49"/>
      <c r="T384" s="49"/>
      <c r="U384" s="49"/>
      <c r="V384" s="49"/>
      <c r="W384" s="49"/>
      <c r="X384" s="49"/>
      <c r="Y384" s="49"/>
      <c r="Z384" s="49"/>
    </row>
    <row r="385" spans="3:26" ht="18" customHeight="1" x14ac:dyDescent="0.2">
      <c r="C385" s="83" t="s">
        <v>180</v>
      </c>
      <c r="D385" s="62"/>
      <c r="E385" s="62" t="s">
        <v>33</v>
      </c>
      <c r="F385" s="62" t="s">
        <v>9</v>
      </c>
      <c r="G385" s="81"/>
      <c r="H385" s="81"/>
      <c r="I385" s="81"/>
      <c r="J385" s="81"/>
      <c r="K385" s="44"/>
      <c r="L385" s="44">
        <f>L379-L382</f>
        <v>30</v>
      </c>
      <c r="M385" s="44">
        <f t="shared" ref="M385:Z385" si="91">M379-M382</f>
        <v>30</v>
      </c>
      <c r="N385" s="44">
        <f t="shared" si="91"/>
        <v>30</v>
      </c>
      <c r="O385" s="44">
        <f t="shared" si="91"/>
        <v>30</v>
      </c>
      <c r="P385" s="44">
        <f t="shared" si="91"/>
        <v>30</v>
      </c>
      <c r="Q385" s="44">
        <f t="shared" si="91"/>
        <v>30</v>
      </c>
      <c r="R385" s="44">
        <f t="shared" si="91"/>
        <v>30</v>
      </c>
      <c r="S385" s="44">
        <f t="shared" si="91"/>
        <v>30</v>
      </c>
      <c r="T385" s="44">
        <f t="shared" si="91"/>
        <v>30</v>
      </c>
      <c r="U385" s="44">
        <f t="shared" si="91"/>
        <v>30</v>
      </c>
      <c r="V385" s="44">
        <f t="shared" si="91"/>
        <v>30</v>
      </c>
      <c r="W385" s="44">
        <f t="shared" si="91"/>
        <v>30</v>
      </c>
      <c r="X385" s="44">
        <f t="shared" si="91"/>
        <v>30</v>
      </c>
      <c r="Y385" s="44">
        <f t="shared" si="91"/>
        <v>30</v>
      </c>
      <c r="Z385" s="44">
        <f t="shared" si="91"/>
        <v>30</v>
      </c>
    </row>
    <row r="386" spans="3:26" ht="14.25" customHeight="1" x14ac:dyDescent="0.2">
      <c r="C386" s="90"/>
      <c r="D386" s="8"/>
      <c r="E386" s="18"/>
      <c r="F386" s="18"/>
      <c r="G386" s="91"/>
      <c r="H386" s="91"/>
      <c r="I386" s="91"/>
      <c r="J386" s="91"/>
      <c r="K386" s="74"/>
      <c r="L386" s="74"/>
      <c r="M386" s="74"/>
      <c r="N386" s="74"/>
      <c r="O386" s="74"/>
      <c r="P386" s="104"/>
      <c r="Q386" s="74"/>
      <c r="R386" s="74"/>
      <c r="S386" s="74"/>
      <c r="T386" s="74"/>
      <c r="U386" s="104"/>
      <c r="V386" s="74"/>
      <c r="W386" s="74"/>
      <c r="X386" s="74"/>
      <c r="Y386" s="74"/>
      <c r="Z386" s="104"/>
    </row>
    <row r="387" spans="3:26" ht="14.25" customHeight="1" x14ac:dyDescent="0.2">
      <c r="C387" s="70" t="s">
        <v>183</v>
      </c>
      <c r="D387" s="50" t="s">
        <v>178</v>
      </c>
      <c r="E387" s="18"/>
      <c r="F387" s="18"/>
      <c r="G387" s="91"/>
      <c r="H387" s="91"/>
      <c r="I387" s="91"/>
      <c r="J387" s="91"/>
      <c r="K387" s="74"/>
      <c r="L387" s="74"/>
      <c r="M387" s="74"/>
      <c r="N387" s="74"/>
      <c r="O387" s="74"/>
      <c r="P387" s="104"/>
      <c r="Q387" s="74"/>
      <c r="R387" s="74"/>
      <c r="S387" s="74"/>
      <c r="T387" s="74"/>
      <c r="U387" s="104"/>
      <c r="V387" s="74"/>
      <c r="W387" s="74"/>
      <c r="X387" s="74"/>
      <c r="Y387" s="74"/>
      <c r="Z387" s="104"/>
    </row>
    <row r="388" spans="3:26" ht="14.25" customHeight="1" x14ac:dyDescent="0.2">
      <c r="C388" s="90"/>
      <c r="D388" s="50" t="s">
        <v>193</v>
      </c>
      <c r="E388" s="18"/>
      <c r="F388" s="18"/>
      <c r="G388" s="91"/>
      <c r="H388" s="91"/>
      <c r="I388" s="91"/>
      <c r="J388" s="91"/>
      <c r="K388" s="74"/>
      <c r="L388" s="74"/>
      <c r="M388" s="74"/>
      <c r="N388" s="74"/>
      <c r="O388" s="74"/>
      <c r="P388" s="104"/>
      <c r="Q388" s="74"/>
      <c r="R388" s="74"/>
      <c r="S388" s="74"/>
      <c r="T388" s="74"/>
      <c r="U388" s="104"/>
      <c r="V388" s="74"/>
      <c r="W388" s="74"/>
      <c r="X388" s="74"/>
      <c r="Y388" s="74"/>
      <c r="Z388" s="104"/>
    </row>
    <row r="389" spans="3:26" ht="14.25" customHeight="1" x14ac:dyDescent="0.2">
      <c r="C389" s="90"/>
      <c r="D389" s="8"/>
      <c r="E389" s="18"/>
      <c r="F389" s="18"/>
      <c r="G389" s="91"/>
      <c r="H389" s="91"/>
      <c r="I389" s="91"/>
      <c r="J389" s="91"/>
      <c r="K389" s="74"/>
      <c r="L389" s="74"/>
      <c r="M389" s="74"/>
      <c r="N389" s="74"/>
      <c r="O389" s="74"/>
      <c r="P389" s="104"/>
      <c r="Q389" s="74"/>
      <c r="R389" s="74"/>
      <c r="S389" s="74"/>
      <c r="T389" s="74"/>
      <c r="U389" s="104"/>
      <c r="V389" s="74"/>
      <c r="W389" s="74"/>
      <c r="X389" s="74"/>
      <c r="Y389" s="74"/>
      <c r="Z389" s="104"/>
    </row>
    <row r="390" spans="3:26" ht="14.25" customHeight="1" x14ac:dyDescent="0.2">
      <c r="C390" s="127" t="s">
        <v>181</v>
      </c>
      <c r="D390" s="73" t="s">
        <v>182</v>
      </c>
      <c r="E390" s="18"/>
      <c r="F390" s="18"/>
      <c r="G390" s="91"/>
      <c r="H390" s="91"/>
      <c r="I390" s="91"/>
      <c r="J390" s="91"/>
      <c r="K390" s="74"/>
      <c r="L390" s="74"/>
      <c r="M390" s="74"/>
      <c r="N390" s="74"/>
      <c r="O390" s="74"/>
      <c r="P390" s="104"/>
      <c r="Q390" s="74"/>
      <c r="R390" s="74"/>
      <c r="S390" s="74"/>
      <c r="T390" s="74"/>
      <c r="U390" s="104"/>
      <c r="V390" s="74"/>
      <c r="W390" s="74"/>
      <c r="X390" s="74"/>
      <c r="Y390" s="74"/>
      <c r="Z390" s="104"/>
    </row>
    <row r="391" spans="3:26" ht="14.25" customHeight="1" x14ac:dyDescent="0.2">
      <c r="C391" s="90"/>
      <c r="D391" s="8"/>
      <c r="E391" s="18"/>
      <c r="F391" s="18"/>
      <c r="G391" s="91"/>
      <c r="H391" s="91"/>
      <c r="I391" s="91"/>
      <c r="J391" s="91"/>
      <c r="K391" s="74"/>
      <c r="L391" s="74"/>
      <c r="M391" s="74"/>
      <c r="N391" s="74"/>
      <c r="O391" s="74"/>
      <c r="P391" s="104"/>
      <c r="Q391" s="74"/>
      <c r="R391" s="74"/>
      <c r="S391" s="74"/>
      <c r="T391" s="74"/>
      <c r="U391" s="104"/>
      <c r="V391" s="74"/>
      <c r="W391" s="74"/>
      <c r="X391" s="74"/>
      <c r="Y391" s="74"/>
      <c r="Z391" s="104"/>
    </row>
    <row r="392" spans="3:26" ht="14.25" customHeight="1" x14ac:dyDescent="0.2">
      <c r="C392" s="127" t="s">
        <v>29</v>
      </c>
      <c r="D392" s="73" t="s">
        <v>195</v>
      </c>
      <c r="E392" s="18"/>
      <c r="F392" s="18"/>
      <c r="G392" s="91"/>
      <c r="H392" s="91"/>
      <c r="I392" s="91"/>
      <c r="J392" s="91"/>
      <c r="K392" s="74"/>
      <c r="L392" s="74"/>
      <c r="M392" s="74"/>
      <c r="N392" s="74"/>
      <c r="O392" s="74"/>
      <c r="P392" s="104"/>
      <c r="Q392" s="74"/>
      <c r="R392" s="74"/>
      <c r="S392" s="74"/>
      <c r="T392" s="74"/>
      <c r="U392" s="104"/>
      <c r="V392" s="74"/>
      <c r="W392" s="74"/>
      <c r="X392" s="74"/>
      <c r="Y392" s="74"/>
      <c r="Z392" s="104"/>
    </row>
    <row r="393" spans="3:26" ht="14.25" customHeight="1" x14ac:dyDescent="0.2">
      <c r="C393" s="90"/>
      <c r="D393" s="8"/>
      <c r="E393" s="18"/>
      <c r="F393" s="18"/>
      <c r="G393" s="91"/>
      <c r="H393" s="91"/>
      <c r="I393" s="91"/>
      <c r="J393" s="91"/>
      <c r="K393" s="74"/>
      <c r="L393" s="74"/>
      <c r="M393" s="74"/>
      <c r="N393" s="74"/>
      <c r="O393" s="74"/>
      <c r="P393" s="104"/>
      <c r="Q393" s="74"/>
      <c r="R393" s="74"/>
      <c r="S393" s="74"/>
      <c r="T393" s="74"/>
      <c r="U393" s="104"/>
      <c r="V393" s="74"/>
      <c r="W393" s="74"/>
      <c r="X393" s="74"/>
      <c r="Y393" s="74"/>
      <c r="Z393" s="104"/>
    </row>
    <row r="394" spans="3:26" ht="15" x14ac:dyDescent="0.25">
      <c r="C394" s="25" t="s">
        <v>196</v>
      </c>
    </row>
    <row r="395" spans="3:26" ht="18" customHeight="1" x14ac:dyDescent="0.2">
      <c r="C395" s="12"/>
      <c r="D395" s="13"/>
      <c r="E395" s="13" t="s">
        <v>1</v>
      </c>
      <c r="F395" s="13" t="s">
        <v>2</v>
      </c>
      <c r="G395" s="11">
        <f>G$1</f>
        <v>2011</v>
      </c>
      <c r="H395" s="11">
        <f t="shared" ref="H395:Z395" si="92">H$1</f>
        <v>2012</v>
      </c>
      <c r="I395" s="11">
        <f t="shared" si="92"/>
        <v>2013</v>
      </c>
      <c r="J395" s="11">
        <f t="shared" si="92"/>
        <v>2014</v>
      </c>
      <c r="K395" s="11">
        <f t="shared" si="92"/>
        <v>2015</v>
      </c>
      <c r="L395" s="11">
        <f t="shared" si="92"/>
        <v>2016</v>
      </c>
      <c r="M395" s="11">
        <f t="shared" si="92"/>
        <v>2017</v>
      </c>
      <c r="N395" s="11">
        <f t="shared" si="92"/>
        <v>2018</v>
      </c>
      <c r="O395" s="11">
        <f t="shared" si="92"/>
        <v>2019</v>
      </c>
      <c r="P395" s="11">
        <f t="shared" si="92"/>
        <v>2020</v>
      </c>
      <c r="Q395" s="11">
        <f t="shared" si="92"/>
        <v>2021</v>
      </c>
      <c r="R395" s="11">
        <f t="shared" si="92"/>
        <v>2022</v>
      </c>
      <c r="S395" s="11">
        <f t="shared" si="92"/>
        <v>2023</v>
      </c>
      <c r="T395" s="11">
        <f t="shared" si="92"/>
        <v>2024</v>
      </c>
      <c r="U395" s="11">
        <f t="shared" si="92"/>
        <v>2025</v>
      </c>
      <c r="V395" s="11">
        <f t="shared" si="92"/>
        <v>2026</v>
      </c>
      <c r="W395" s="11">
        <f t="shared" si="92"/>
        <v>2027</v>
      </c>
      <c r="X395" s="11">
        <f t="shared" si="92"/>
        <v>2028</v>
      </c>
      <c r="Y395" s="11">
        <f t="shared" si="92"/>
        <v>2029</v>
      </c>
      <c r="Z395" s="11">
        <f t="shared" si="92"/>
        <v>2030</v>
      </c>
    </row>
    <row r="396" spans="3:26" ht="18" customHeight="1" x14ac:dyDescent="0.2">
      <c r="C396" s="15" t="s">
        <v>197</v>
      </c>
      <c r="D396" s="8"/>
      <c r="E396" s="8"/>
      <c r="F396" s="8"/>
      <c r="G396" s="49"/>
      <c r="H396" s="49"/>
      <c r="I396" s="49"/>
      <c r="J396" s="49"/>
      <c r="K396" s="49"/>
      <c r="L396" s="49"/>
      <c r="M396" s="49"/>
      <c r="N396" s="49"/>
      <c r="O396" s="49"/>
      <c r="P396" s="49"/>
      <c r="Q396" s="49"/>
      <c r="R396" s="49"/>
      <c r="S396" s="49"/>
      <c r="T396" s="49"/>
      <c r="U396" s="49"/>
      <c r="V396" s="49"/>
      <c r="W396" s="49"/>
      <c r="X396" s="49"/>
      <c r="Y396" s="49"/>
      <c r="Z396" s="49"/>
    </row>
    <row r="397" spans="3:26" ht="18" customHeight="1" x14ac:dyDescent="0.2">
      <c r="C397" s="114" t="s">
        <v>205</v>
      </c>
      <c r="D397" s="8"/>
      <c r="E397" s="8" t="s">
        <v>155</v>
      </c>
      <c r="F397" s="8" t="s">
        <v>9</v>
      </c>
      <c r="G397" s="20"/>
      <c r="H397" s="20"/>
      <c r="I397" s="20"/>
      <c r="J397" s="20"/>
      <c r="K397" s="23"/>
      <c r="L397" s="84">
        <v>5000</v>
      </c>
      <c r="M397" s="84">
        <v>5000</v>
      </c>
      <c r="N397" s="84">
        <v>5000</v>
      </c>
      <c r="O397" s="84">
        <v>5000</v>
      </c>
      <c r="P397" s="84">
        <v>5000</v>
      </c>
      <c r="Q397" s="84">
        <v>5000</v>
      </c>
      <c r="R397" s="84">
        <v>5000</v>
      </c>
      <c r="S397" s="84">
        <v>5000</v>
      </c>
      <c r="T397" s="84">
        <v>5000</v>
      </c>
      <c r="U397" s="84">
        <v>5000</v>
      </c>
      <c r="V397" s="84">
        <v>5000</v>
      </c>
      <c r="W397" s="84">
        <v>5000</v>
      </c>
      <c r="X397" s="84">
        <v>5000</v>
      </c>
      <c r="Y397" s="84">
        <v>5000</v>
      </c>
      <c r="Z397" s="84">
        <v>5000</v>
      </c>
    </row>
    <row r="398" spans="3:26" ht="18" customHeight="1" x14ac:dyDescent="0.2">
      <c r="C398" s="116" t="s">
        <v>206</v>
      </c>
      <c r="D398" s="62"/>
      <c r="E398" s="60" t="s">
        <v>8</v>
      </c>
      <c r="F398" s="60" t="s">
        <v>8</v>
      </c>
      <c r="G398" s="81"/>
      <c r="H398" s="81"/>
      <c r="I398" s="81"/>
      <c r="J398" s="81"/>
      <c r="K398" s="44"/>
      <c r="L398" s="85">
        <v>8000</v>
      </c>
      <c r="M398" s="85">
        <v>8000</v>
      </c>
      <c r="N398" s="85">
        <v>8000</v>
      </c>
      <c r="O398" s="85">
        <v>8000</v>
      </c>
      <c r="P398" s="85">
        <v>8000</v>
      </c>
      <c r="Q398" s="85">
        <v>8000</v>
      </c>
      <c r="R398" s="85">
        <v>8000</v>
      </c>
      <c r="S398" s="85">
        <v>8000</v>
      </c>
      <c r="T398" s="85">
        <v>8000</v>
      </c>
      <c r="U398" s="85">
        <v>8000</v>
      </c>
      <c r="V398" s="85">
        <v>8000</v>
      </c>
      <c r="W398" s="85">
        <v>8000</v>
      </c>
      <c r="X398" s="85">
        <v>8000</v>
      </c>
      <c r="Y398" s="85">
        <v>8000</v>
      </c>
      <c r="Z398" s="85">
        <v>8000</v>
      </c>
    </row>
    <row r="399" spans="3:26" ht="18" customHeight="1" x14ac:dyDescent="0.2">
      <c r="C399" s="15" t="s">
        <v>198</v>
      </c>
      <c r="D399" s="8"/>
      <c r="E399" s="8"/>
      <c r="F399" s="8"/>
      <c r="G399" s="49"/>
      <c r="H399" s="49"/>
      <c r="I399" s="49"/>
      <c r="J399" s="49"/>
      <c r="K399" s="49"/>
      <c r="L399" s="49"/>
      <c r="M399" s="49"/>
      <c r="N399" s="49"/>
      <c r="O399" s="49"/>
      <c r="P399" s="49"/>
      <c r="Q399" s="49"/>
      <c r="R399" s="49"/>
      <c r="S399" s="49"/>
      <c r="T399" s="49"/>
      <c r="U399" s="49"/>
      <c r="V399" s="49"/>
      <c r="W399" s="49"/>
      <c r="X399" s="49"/>
      <c r="Y399" s="49"/>
      <c r="Z399" s="49"/>
    </row>
    <row r="400" spans="3:26" ht="18" customHeight="1" x14ac:dyDescent="0.2">
      <c r="C400" s="114" t="s">
        <v>205</v>
      </c>
      <c r="D400" s="8"/>
      <c r="E400" s="8" t="s">
        <v>155</v>
      </c>
      <c r="F400" s="8" t="s">
        <v>29</v>
      </c>
      <c r="G400" s="20"/>
      <c r="H400" s="20"/>
      <c r="I400" s="20"/>
      <c r="J400" s="20"/>
      <c r="K400" s="23"/>
      <c r="L400" s="84">
        <v>1500</v>
      </c>
      <c r="M400" s="84">
        <v>1500</v>
      </c>
      <c r="N400" s="84">
        <v>1500</v>
      </c>
      <c r="O400" s="84">
        <v>1500</v>
      </c>
      <c r="P400" s="84">
        <v>1500</v>
      </c>
      <c r="Q400" s="84">
        <v>1500</v>
      </c>
      <c r="R400" s="84">
        <v>1500</v>
      </c>
      <c r="S400" s="84">
        <v>1500</v>
      </c>
      <c r="T400" s="84">
        <v>1500</v>
      </c>
      <c r="U400" s="84">
        <v>1500</v>
      </c>
      <c r="V400" s="84">
        <v>1500</v>
      </c>
      <c r="W400" s="84">
        <v>1500</v>
      </c>
      <c r="X400" s="84">
        <v>1500</v>
      </c>
      <c r="Y400" s="84">
        <v>1500</v>
      </c>
      <c r="Z400" s="84">
        <v>1500</v>
      </c>
    </row>
    <row r="401" spans="3:26" ht="18" customHeight="1" x14ac:dyDescent="0.2">
      <c r="C401" s="116" t="s">
        <v>206</v>
      </c>
      <c r="D401" s="62"/>
      <c r="E401" s="60" t="s">
        <v>8</v>
      </c>
      <c r="F401" s="60" t="s">
        <v>8</v>
      </c>
      <c r="G401" s="81"/>
      <c r="H401" s="81"/>
      <c r="I401" s="81"/>
      <c r="J401" s="81"/>
      <c r="K401" s="44"/>
      <c r="L401" s="85">
        <v>5000</v>
      </c>
      <c r="M401" s="85">
        <v>5000</v>
      </c>
      <c r="N401" s="85">
        <v>5000</v>
      </c>
      <c r="O401" s="85">
        <v>5000</v>
      </c>
      <c r="P401" s="85">
        <v>5000</v>
      </c>
      <c r="Q401" s="85">
        <v>5000</v>
      </c>
      <c r="R401" s="85">
        <v>5000</v>
      </c>
      <c r="S401" s="85">
        <v>5000</v>
      </c>
      <c r="T401" s="85">
        <v>5000</v>
      </c>
      <c r="U401" s="85">
        <v>5000</v>
      </c>
      <c r="V401" s="85">
        <v>5000</v>
      </c>
      <c r="W401" s="85">
        <v>5000</v>
      </c>
      <c r="X401" s="85">
        <v>5000</v>
      </c>
      <c r="Y401" s="85">
        <v>5000</v>
      </c>
      <c r="Z401" s="85">
        <v>5000</v>
      </c>
    </row>
    <row r="402" spans="3:26" ht="14.25" customHeight="1" x14ac:dyDescent="0.2">
      <c r="C402" s="90"/>
      <c r="D402" s="8"/>
      <c r="E402" s="18"/>
      <c r="F402" s="18"/>
      <c r="G402" s="91"/>
      <c r="H402" s="91"/>
      <c r="I402" s="91"/>
      <c r="J402" s="91"/>
      <c r="K402" s="74"/>
      <c r="L402" s="74"/>
      <c r="M402" s="74"/>
      <c r="N402" s="74"/>
      <c r="O402" s="74"/>
      <c r="P402" s="104"/>
      <c r="Q402" s="74"/>
      <c r="R402" s="74"/>
      <c r="S402" s="74"/>
      <c r="T402" s="74"/>
      <c r="U402" s="104"/>
      <c r="V402" s="74"/>
      <c r="W402" s="74"/>
      <c r="X402" s="74"/>
      <c r="Y402" s="74"/>
      <c r="Z402" s="104"/>
    </row>
    <row r="403" spans="3:26" ht="14.25" customHeight="1" x14ac:dyDescent="0.2">
      <c r="C403" s="122" t="s">
        <v>9</v>
      </c>
      <c r="D403" s="73" t="s">
        <v>199</v>
      </c>
      <c r="E403" s="18"/>
      <c r="F403" s="18"/>
      <c r="G403" s="91"/>
      <c r="H403" s="91"/>
      <c r="I403" s="91"/>
      <c r="J403" s="91"/>
      <c r="K403" s="74"/>
      <c r="L403" s="74"/>
      <c r="M403" s="74"/>
      <c r="N403" s="74"/>
      <c r="O403" s="74"/>
      <c r="P403" s="104"/>
      <c r="Q403" s="74"/>
      <c r="R403" s="74"/>
      <c r="S403" s="74"/>
      <c r="T403" s="74"/>
      <c r="U403" s="104"/>
      <c r="V403" s="74"/>
      <c r="W403" s="74"/>
      <c r="X403" s="74"/>
      <c r="Y403" s="74"/>
      <c r="Z403" s="104"/>
    </row>
    <row r="404" spans="3:26" ht="14.25" customHeight="1" x14ac:dyDescent="0.2">
      <c r="C404" s="122"/>
      <c r="D404" s="73" t="s">
        <v>200</v>
      </c>
      <c r="E404" s="18"/>
      <c r="F404" s="18"/>
      <c r="G404" s="91"/>
      <c r="H404" s="91"/>
      <c r="I404" s="91"/>
      <c r="J404" s="91"/>
      <c r="K404" s="74"/>
      <c r="L404" s="74"/>
      <c r="M404" s="74"/>
      <c r="N404" s="74"/>
      <c r="O404" s="74"/>
      <c r="P404" s="104"/>
      <c r="Q404" s="74"/>
      <c r="R404" s="74"/>
      <c r="S404" s="74"/>
      <c r="T404" s="74"/>
      <c r="U404" s="104"/>
      <c r="V404" s="74"/>
      <c r="W404" s="74"/>
      <c r="X404" s="74"/>
      <c r="Y404" s="74"/>
      <c r="Z404" s="104"/>
    </row>
    <row r="405" spans="3:26" ht="14.25" customHeight="1" x14ac:dyDescent="0.2">
      <c r="C405" s="122"/>
      <c r="D405" s="73" t="s">
        <v>201</v>
      </c>
      <c r="E405" s="18"/>
      <c r="F405" s="18"/>
      <c r="G405" s="91"/>
      <c r="H405" s="91"/>
      <c r="I405" s="91"/>
      <c r="J405" s="91"/>
      <c r="K405" s="74"/>
      <c r="L405" s="74"/>
      <c r="M405" s="74"/>
      <c r="N405" s="74"/>
      <c r="O405" s="74"/>
      <c r="P405" s="104"/>
      <c r="Q405" s="74"/>
      <c r="R405" s="74"/>
      <c r="S405" s="74"/>
      <c r="T405" s="74"/>
      <c r="U405" s="104"/>
      <c r="V405" s="74"/>
      <c r="W405" s="74"/>
      <c r="X405" s="74"/>
      <c r="Y405" s="74"/>
      <c r="Z405" s="104"/>
    </row>
    <row r="406" spans="3:26" ht="14.25" customHeight="1" x14ac:dyDescent="0.2">
      <c r="C406" s="122"/>
      <c r="D406" s="73" t="s">
        <v>202</v>
      </c>
      <c r="E406" s="18"/>
      <c r="F406" s="18"/>
      <c r="G406" s="91"/>
      <c r="H406" s="91"/>
      <c r="I406" s="91"/>
      <c r="J406" s="91"/>
      <c r="K406" s="74"/>
      <c r="L406" s="74"/>
      <c r="M406" s="74"/>
      <c r="N406" s="74"/>
      <c r="O406" s="74"/>
      <c r="P406" s="104"/>
      <c r="Q406" s="74"/>
      <c r="R406" s="74"/>
      <c r="S406" s="74"/>
      <c r="T406" s="74"/>
      <c r="U406" s="104"/>
      <c r="V406" s="74"/>
      <c r="W406" s="74"/>
      <c r="X406" s="74"/>
      <c r="Y406" s="74"/>
      <c r="Z406" s="104"/>
    </row>
    <row r="407" spans="3:26" ht="14.25" customHeight="1" x14ac:dyDescent="0.2">
      <c r="C407" s="90"/>
      <c r="D407" s="132" t="s">
        <v>203</v>
      </c>
      <c r="E407" s="18"/>
      <c r="F407" s="18"/>
      <c r="G407" s="91"/>
      <c r="H407" s="91"/>
      <c r="I407" s="91"/>
      <c r="J407" s="91"/>
      <c r="K407" s="74"/>
      <c r="L407" s="74"/>
      <c r="M407" s="74"/>
      <c r="N407" s="74"/>
      <c r="O407" s="74"/>
      <c r="P407" s="104"/>
      <c r="Q407" s="74"/>
      <c r="R407" s="74"/>
      <c r="S407" s="74"/>
      <c r="T407" s="74"/>
      <c r="U407" s="104"/>
      <c r="V407" s="74"/>
      <c r="W407" s="74"/>
      <c r="X407" s="74"/>
      <c r="Y407" s="74"/>
      <c r="Z407" s="104"/>
    </row>
    <row r="408" spans="3:26" ht="14.25" customHeight="1" x14ac:dyDescent="0.2">
      <c r="C408" s="90"/>
      <c r="D408" s="132" t="s">
        <v>204</v>
      </c>
      <c r="E408" s="18"/>
      <c r="F408" s="18"/>
      <c r="G408" s="91"/>
      <c r="H408" s="91"/>
      <c r="I408" s="91"/>
      <c r="J408" s="91"/>
      <c r="K408" s="74"/>
      <c r="L408" s="74"/>
      <c r="M408" s="74"/>
      <c r="N408" s="74"/>
      <c r="O408" s="74"/>
      <c r="P408" s="104"/>
      <c r="Q408" s="74"/>
      <c r="R408" s="74"/>
      <c r="S408" s="74"/>
      <c r="T408" s="74"/>
      <c r="U408" s="104"/>
      <c r="V408" s="74"/>
      <c r="W408" s="74"/>
      <c r="X408" s="74"/>
      <c r="Y408" s="74"/>
      <c r="Z408" s="104"/>
    </row>
    <row r="409" spans="3:26" ht="14.25" customHeight="1" x14ac:dyDescent="0.2">
      <c r="C409" s="90"/>
      <c r="D409" s="8"/>
      <c r="E409" s="18"/>
      <c r="F409" s="18"/>
      <c r="G409" s="91"/>
      <c r="H409" s="91"/>
      <c r="I409" s="91"/>
      <c r="J409" s="91"/>
      <c r="K409" s="74"/>
      <c r="L409" s="74"/>
      <c r="M409" s="74"/>
      <c r="N409" s="74"/>
      <c r="O409" s="74"/>
      <c r="P409" s="104"/>
      <c r="Q409" s="74"/>
      <c r="R409" s="74"/>
      <c r="S409" s="74"/>
      <c r="T409" s="74"/>
      <c r="U409" s="104"/>
      <c r="V409" s="74"/>
      <c r="W409" s="74"/>
      <c r="X409" s="74"/>
      <c r="Y409" s="74"/>
      <c r="Z409" s="104"/>
    </row>
    <row r="410" spans="3:26" ht="14.25" customHeight="1" x14ac:dyDescent="0.2">
      <c r="C410" s="122" t="s">
        <v>29</v>
      </c>
      <c r="D410" s="73" t="s">
        <v>207</v>
      </c>
      <c r="E410" s="18"/>
      <c r="F410" s="18"/>
      <c r="G410" s="91"/>
      <c r="H410" s="91"/>
      <c r="I410" s="91"/>
      <c r="J410" s="91"/>
      <c r="K410" s="74"/>
      <c r="L410" s="74"/>
      <c r="M410" s="74"/>
      <c r="N410" s="74"/>
      <c r="O410" s="74"/>
      <c r="P410" s="104"/>
      <c r="Q410" s="74"/>
      <c r="R410" s="74"/>
      <c r="S410" s="74"/>
      <c r="T410" s="74"/>
      <c r="U410" s="104"/>
      <c r="V410" s="74"/>
      <c r="W410" s="74"/>
      <c r="X410" s="74"/>
      <c r="Y410" s="74"/>
      <c r="Z410" s="104"/>
    </row>
    <row r="411" spans="3:26" ht="14.25" customHeight="1" x14ac:dyDescent="0.2">
      <c r="C411" s="122"/>
      <c r="D411" s="73" t="s">
        <v>208</v>
      </c>
      <c r="E411" s="18"/>
      <c r="F411" s="18"/>
      <c r="G411" s="91"/>
      <c r="H411" s="91"/>
      <c r="I411" s="91"/>
      <c r="J411" s="91"/>
      <c r="K411" s="74"/>
      <c r="L411" s="74"/>
      <c r="M411" s="74"/>
      <c r="N411" s="74"/>
      <c r="O411" s="74"/>
      <c r="P411" s="104"/>
      <c r="Q411" s="74"/>
      <c r="R411" s="74"/>
      <c r="S411" s="74"/>
      <c r="T411" s="74"/>
      <c r="U411" s="104"/>
      <c r="V411" s="74"/>
      <c r="W411" s="74"/>
      <c r="X411" s="74"/>
      <c r="Y411" s="74"/>
      <c r="Z411" s="104"/>
    </row>
    <row r="412" spans="3:26" ht="14.25" customHeight="1" x14ac:dyDescent="0.2">
      <c r="C412" s="90"/>
      <c r="D412" s="132" t="s">
        <v>209</v>
      </c>
      <c r="E412" s="18"/>
      <c r="F412" s="18"/>
      <c r="G412" s="91"/>
      <c r="H412" s="91"/>
      <c r="I412" s="91"/>
      <c r="J412" s="91"/>
      <c r="K412" s="74"/>
      <c r="L412" s="74"/>
      <c r="M412" s="74"/>
      <c r="N412" s="74"/>
      <c r="O412" s="74"/>
      <c r="P412" s="104"/>
      <c r="Q412" s="74"/>
      <c r="R412" s="74"/>
      <c r="S412" s="74"/>
      <c r="T412" s="74"/>
      <c r="U412" s="104"/>
      <c r="V412" s="74"/>
      <c r="W412" s="74"/>
      <c r="X412" s="74"/>
      <c r="Y412" s="74"/>
      <c r="Z412" s="104"/>
    </row>
    <row r="413" spans="3:26" ht="14.25" customHeight="1" x14ac:dyDescent="0.2">
      <c r="C413" s="90"/>
      <c r="D413" s="8"/>
      <c r="E413" s="18"/>
      <c r="F413" s="18"/>
      <c r="G413" s="91"/>
      <c r="H413" s="91"/>
      <c r="I413" s="91"/>
      <c r="J413" s="91"/>
      <c r="K413" s="74"/>
      <c r="L413" s="74"/>
      <c r="M413" s="74"/>
      <c r="N413" s="74"/>
      <c r="O413" s="74"/>
      <c r="P413" s="104"/>
      <c r="Q413" s="74"/>
      <c r="R413" s="74"/>
      <c r="S413" s="74"/>
      <c r="T413" s="74"/>
      <c r="U413" s="104"/>
      <c r="V413" s="74"/>
      <c r="W413" s="74"/>
      <c r="X413" s="74"/>
      <c r="Y413" s="74"/>
      <c r="Z413" s="104"/>
    </row>
    <row r="414" spans="3:26" ht="15" x14ac:dyDescent="0.25">
      <c r="C414" s="25" t="s">
        <v>211</v>
      </c>
    </row>
    <row r="415" spans="3:26" ht="18" customHeight="1" x14ac:dyDescent="0.2">
      <c r="C415" s="12"/>
      <c r="D415" s="13"/>
      <c r="E415" s="13" t="s">
        <v>1</v>
      </c>
      <c r="F415" s="13" t="s">
        <v>2</v>
      </c>
      <c r="G415" s="11">
        <f>G$1</f>
        <v>2011</v>
      </c>
      <c r="H415" s="11">
        <f t="shared" ref="H415:Z415" si="93">H$1</f>
        <v>2012</v>
      </c>
      <c r="I415" s="11">
        <f t="shared" si="93"/>
        <v>2013</v>
      </c>
      <c r="J415" s="11">
        <f t="shared" si="93"/>
        <v>2014</v>
      </c>
      <c r="K415" s="11">
        <f t="shared" si="93"/>
        <v>2015</v>
      </c>
      <c r="L415" s="11">
        <f t="shared" si="93"/>
        <v>2016</v>
      </c>
      <c r="M415" s="11">
        <f t="shared" si="93"/>
        <v>2017</v>
      </c>
      <c r="N415" s="11">
        <f t="shared" si="93"/>
        <v>2018</v>
      </c>
      <c r="O415" s="11">
        <f t="shared" si="93"/>
        <v>2019</v>
      </c>
      <c r="P415" s="11">
        <f t="shared" si="93"/>
        <v>2020</v>
      </c>
      <c r="Q415" s="11">
        <f t="shared" si="93"/>
        <v>2021</v>
      </c>
      <c r="R415" s="11">
        <f t="shared" si="93"/>
        <v>2022</v>
      </c>
      <c r="S415" s="11">
        <f t="shared" si="93"/>
        <v>2023</v>
      </c>
      <c r="T415" s="11">
        <f t="shared" si="93"/>
        <v>2024</v>
      </c>
      <c r="U415" s="11">
        <f t="shared" si="93"/>
        <v>2025</v>
      </c>
      <c r="V415" s="11">
        <f t="shared" si="93"/>
        <v>2026</v>
      </c>
      <c r="W415" s="11">
        <f t="shared" si="93"/>
        <v>2027</v>
      </c>
      <c r="X415" s="11">
        <f t="shared" si="93"/>
        <v>2028</v>
      </c>
      <c r="Y415" s="11">
        <f t="shared" si="93"/>
        <v>2029</v>
      </c>
      <c r="Z415" s="11">
        <f t="shared" si="93"/>
        <v>2030</v>
      </c>
    </row>
    <row r="416" spans="3:26" ht="18" customHeight="1" x14ac:dyDescent="0.2">
      <c r="C416" s="56" t="s">
        <v>197</v>
      </c>
      <c r="D416" s="59"/>
      <c r="E416" s="59"/>
      <c r="F416" s="59"/>
      <c r="G416" s="105"/>
      <c r="H416" s="105"/>
      <c r="I416" s="105"/>
      <c r="J416" s="105"/>
      <c r="K416" s="105"/>
      <c r="L416" s="105"/>
      <c r="M416" s="105"/>
      <c r="N416" s="105"/>
      <c r="O416" s="105"/>
      <c r="P416" s="105"/>
      <c r="Q416" s="105"/>
      <c r="R416" s="105"/>
      <c r="S416" s="105"/>
      <c r="T416" s="105"/>
      <c r="U416" s="105"/>
      <c r="V416" s="105"/>
      <c r="W416" s="105"/>
      <c r="X416" s="105"/>
      <c r="Y416" s="105"/>
      <c r="Z416" s="105"/>
    </row>
    <row r="417" spans="3:26" ht="18" customHeight="1" x14ac:dyDescent="0.2">
      <c r="C417" s="98" t="s">
        <v>212</v>
      </c>
      <c r="D417" s="8" t="s">
        <v>120</v>
      </c>
      <c r="E417" s="8" t="s">
        <v>42</v>
      </c>
      <c r="F417" s="8" t="s">
        <v>9</v>
      </c>
      <c r="G417" s="49"/>
      <c r="H417" s="49"/>
      <c r="I417" s="49"/>
      <c r="J417" s="49"/>
      <c r="K417" s="49"/>
      <c r="L417" s="133">
        <f>L382*L397/10^3</f>
        <v>100</v>
      </c>
      <c r="M417" s="133">
        <f t="shared" ref="M417:Z417" si="94">M382*M397/10^3</f>
        <v>100</v>
      </c>
      <c r="N417" s="133">
        <f t="shared" si="94"/>
        <v>100</v>
      </c>
      <c r="O417" s="133">
        <f t="shared" si="94"/>
        <v>100</v>
      </c>
      <c r="P417" s="133">
        <f t="shared" si="94"/>
        <v>100</v>
      </c>
      <c r="Q417" s="133">
        <f t="shared" si="94"/>
        <v>100</v>
      </c>
      <c r="R417" s="133">
        <f t="shared" si="94"/>
        <v>100</v>
      </c>
      <c r="S417" s="133">
        <f t="shared" si="94"/>
        <v>100</v>
      </c>
      <c r="T417" s="133">
        <f t="shared" si="94"/>
        <v>100</v>
      </c>
      <c r="U417" s="133">
        <f t="shared" si="94"/>
        <v>100</v>
      </c>
      <c r="V417" s="133">
        <f t="shared" si="94"/>
        <v>100</v>
      </c>
      <c r="W417" s="133">
        <f t="shared" si="94"/>
        <v>100</v>
      </c>
      <c r="X417" s="133">
        <f t="shared" si="94"/>
        <v>100</v>
      </c>
      <c r="Y417" s="133">
        <f t="shared" si="94"/>
        <v>100</v>
      </c>
      <c r="Z417" s="133">
        <f t="shared" si="94"/>
        <v>100</v>
      </c>
    </row>
    <row r="418" spans="3:26" ht="18" customHeight="1" x14ac:dyDescent="0.2">
      <c r="C418" s="15"/>
      <c r="D418" s="8" t="s">
        <v>121</v>
      </c>
      <c r="E418" s="18" t="s">
        <v>8</v>
      </c>
      <c r="F418" s="8"/>
      <c r="G418" s="49"/>
      <c r="H418" s="49"/>
      <c r="I418" s="49"/>
      <c r="J418" s="49"/>
      <c r="K418" s="49"/>
      <c r="L418" s="133">
        <f>L383*L397/10^3</f>
        <v>150</v>
      </c>
      <c r="M418" s="133">
        <f t="shared" ref="M418:Z418" si="95">M383*M397/10^3</f>
        <v>150</v>
      </c>
      <c r="N418" s="133">
        <f t="shared" si="95"/>
        <v>150</v>
      </c>
      <c r="O418" s="133">
        <f t="shared" si="95"/>
        <v>150</v>
      </c>
      <c r="P418" s="133">
        <f t="shared" si="95"/>
        <v>150</v>
      </c>
      <c r="Q418" s="133">
        <f t="shared" si="95"/>
        <v>150</v>
      </c>
      <c r="R418" s="133">
        <f t="shared" si="95"/>
        <v>150</v>
      </c>
      <c r="S418" s="133">
        <f t="shared" si="95"/>
        <v>150</v>
      </c>
      <c r="T418" s="133">
        <f t="shared" si="95"/>
        <v>150</v>
      </c>
      <c r="U418" s="133">
        <f t="shared" si="95"/>
        <v>150</v>
      </c>
      <c r="V418" s="133">
        <f t="shared" si="95"/>
        <v>150</v>
      </c>
      <c r="W418" s="133">
        <f t="shared" si="95"/>
        <v>150</v>
      </c>
      <c r="X418" s="133">
        <f t="shared" si="95"/>
        <v>150</v>
      </c>
      <c r="Y418" s="133">
        <f t="shared" si="95"/>
        <v>150</v>
      </c>
      <c r="Z418" s="133">
        <f t="shared" si="95"/>
        <v>150</v>
      </c>
    </row>
    <row r="419" spans="3:26" ht="18" customHeight="1" x14ac:dyDescent="0.2">
      <c r="C419" s="98" t="s">
        <v>213</v>
      </c>
      <c r="D419" s="8" t="s">
        <v>120</v>
      </c>
      <c r="E419" s="18" t="s">
        <v>8</v>
      </c>
      <c r="F419" s="8"/>
      <c r="G419" s="49"/>
      <c r="H419" s="49"/>
      <c r="I419" s="49"/>
      <c r="J419" s="49"/>
      <c r="K419" s="49"/>
      <c r="L419" s="133">
        <f>L383*L397/10^3</f>
        <v>150</v>
      </c>
      <c r="M419" s="133">
        <f t="shared" ref="M419:Z419" si="96">M383*M397/10^3</f>
        <v>150</v>
      </c>
      <c r="N419" s="133">
        <f t="shared" si="96"/>
        <v>150</v>
      </c>
      <c r="O419" s="133">
        <f t="shared" si="96"/>
        <v>150</v>
      </c>
      <c r="P419" s="133">
        <f t="shared" si="96"/>
        <v>150</v>
      </c>
      <c r="Q419" s="133">
        <f t="shared" si="96"/>
        <v>150</v>
      </c>
      <c r="R419" s="133">
        <f t="shared" si="96"/>
        <v>150</v>
      </c>
      <c r="S419" s="133">
        <f t="shared" si="96"/>
        <v>150</v>
      </c>
      <c r="T419" s="133">
        <f t="shared" si="96"/>
        <v>150</v>
      </c>
      <c r="U419" s="133">
        <f t="shared" si="96"/>
        <v>150</v>
      </c>
      <c r="V419" s="133">
        <f t="shared" si="96"/>
        <v>150</v>
      </c>
      <c r="W419" s="133">
        <f t="shared" si="96"/>
        <v>150</v>
      </c>
      <c r="X419" s="133">
        <f t="shared" si="96"/>
        <v>150</v>
      </c>
      <c r="Y419" s="133">
        <f t="shared" si="96"/>
        <v>150</v>
      </c>
      <c r="Z419" s="133">
        <f t="shared" si="96"/>
        <v>150</v>
      </c>
    </row>
    <row r="420" spans="3:26" ht="18" customHeight="1" x14ac:dyDescent="0.2">
      <c r="C420" s="15"/>
      <c r="D420" s="8" t="s">
        <v>121</v>
      </c>
      <c r="E420" s="18" t="s">
        <v>8</v>
      </c>
      <c r="F420" s="8"/>
      <c r="G420" s="49"/>
      <c r="H420" s="49"/>
      <c r="I420" s="49"/>
      <c r="J420" s="49"/>
      <c r="K420" s="49"/>
      <c r="L420" s="133">
        <f>L383*L398/10^3</f>
        <v>240</v>
      </c>
      <c r="M420" s="133">
        <f t="shared" ref="M420:Z420" si="97">M383*M398/10^3</f>
        <v>240</v>
      </c>
      <c r="N420" s="133">
        <f t="shared" si="97"/>
        <v>240</v>
      </c>
      <c r="O420" s="133">
        <f t="shared" si="97"/>
        <v>240</v>
      </c>
      <c r="P420" s="133">
        <f t="shared" si="97"/>
        <v>240</v>
      </c>
      <c r="Q420" s="133">
        <f t="shared" si="97"/>
        <v>240</v>
      </c>
      <c r="R420" s="133">
        <f t="shared" si="97"/>
        <v>240</v>
      </c>
      <c r="S420" s="133">
        <f t="shared" si="97"/>
        <v>240</v>
      </c>
      <c r="T420" s="133">
        <f t="shared" si="97"/>
        <v>240</v>
      </c>
      <c r="U420" s="133">
        <f t="shared" si="97"/>
        <v>240</v>
      </c>
      <c r="V420" s="133">
        <f t="shared" si="97"/>
        <v>240</v>
      </c>
      <c r="W420" s="133">
        <f t="shared" si="97"/>
        <v>240</v>
      </c>
      <c r="X420" s="133">
        <f t="shared" si="97"/>
        <v>240</v>
      </c>
      <c r="Y420" s="133">
        <f t="shared" si="97"/>
        <v>240</v>
      </c>
      <c r="Z420" s="133">
        <f t="shared" si="97"/>
        <v>240</v>
      </c>
    </row>
    <row r="421" spans="3:26" ht="18" customHeight="1" x14ac:dyDescent="0.2">
      <c r="C421" s="15" t="s">
        <v>198</v>
      </c>
      <c r="D421" s="8"/>
      <c r="E421" s="8"/>
      <c r="F421" s="8"/>
      <c r="G421" s="49"/>
      <c r="H421" s="49"/>
      <c r="I421" s="49"/>
      <c r="J421" s="49"/>
      <c r="K421" s="49"/>
      <c r="L421" s="133"/>
      <c r="M421" s="133"/>
      <c r="N421" s="133"/>
      <c r="O421" s="133"/>
      <c r="P421" s="133"/>
      <c r="Q421" s="133"/>
      <c r="R421" s="133"/>
      <c r="S421" s="133"/>
      <c r="T421" s="133"/>
      <c r="U421" s="133"/>
      <c r="V421" s="133"/>
      <c r="W421" s="133"/>
      <c r="X421" s="133"/>
      <c r="Y421" s="133"/>
      <c r="Z421" s="133"/>
    </row>
    <row r="422" spans="3:26" ht="18" customHeight="1" x14ac:dyDescent="0.2">
      <c r="C422" s="98" t="s">
        <v>214</v>
      </c>
      <c r="D422" s="8" t="s">
        <v>120</v>
      </c>
      <c r="E422" s="8"/>
      <c r="F422" s="8"/>
      <c r="G422" s="49"/>
      <c r="H422" s="49"/>
      <c r="I422" s="49"/>
      <c r="J422" s="49"/>
      <c r="K422" s="49"/>
      <c r="L422" s="133">
        <f>L$385*L400/10^3</f>
        <v>45</v>
      </c>
      <c r="M422" s="133">
        <f t="shared" ref="M422:Z422" si="98">M$385*M400/10^3</f>
        <v>45</v>
      </c>
      <c r="N422" s="133">
        <f t="shared" si="98"/>
        <v>45</v>
      </c>
      <c r="O422" s="133">
        <f t="shared" si="98"/>
        <v>45</v>
      </c>
      <c r="P422" s="133">
        <f t="shared" si="98"/>
        <v>45</v>
      </c>
      <c r="Q422" s="133">
        <f t="shared" si="98"/>
        <v>45</v>
      </c>
      <c r="R422" s="133">
        <f t="shared" si="98"/>
        <v>45</v>
      </c>
      <c r="S422" s="133">
        <f t="shared" si="98"/>
        <v>45</v>
      </c>
      <c r="T422" s="133">
        <f t="shared" si="98"/>
        <v>45</v>
      </c>
      <c r="U422" s="133">
        <f t="shared" si="98"/>
        <v>45</v>
      </c>
      <c r="V422" s="133">
        <f t="shared" si="98"/>
        <v>45</v>
      </c>
      <c r="W422" s="133">
        <f t="shared" si="98"/>
        <v>45</v>
      </c>
      <c r="X422" s="133">
        <f t="shared" si="98"/>
        <v>45</v>
      </c>
      <c r="Y422" s="133">
        <f t="shared" si="98"/>
        <v>45</v>
      </c>
      <c r="Z422" s="133">
        <f t="shared" si="98"/>
        <v>45</v>
      </c>
    </row>
    <row r="423" spans="3:26" ht="18" customHeight="1" x14ac:dyDescent="0.2">
      <c r="C423" s="15"/>
      <c r="D423" s="8" t="s">
        <v>121</v>
      </c>
      <c r="E423" s="8"/>
      <c r="F423" s="8"/>
      <c r="G423" s="49"/>
      <c r="H423" s="49"/>
      <c r="I423" s="49"/>
      <c r="J423" s="49"/>
      <c r="K423" s="49"/>
      <c r="L423" s="133">
        <f>L$385*L401/10^3</f>
        <v>150</v>
      </c>
      <c r="M423" s="133">
        <f t="shared" ref="M423:Z423" si="99">M$385*M401/10^3</f>
        <v>150</v>
      </c>
      <c r="N423" s="133">
        <f t="shared" si="99"/>
        <v>150</v>
      </c>
      <c r="O423" s="133">
        <f t="shared" si="99"/>
        <v>150</v>
      </c>
      <c r="P423" s="133">
        <f t="shared" si="99"/>
        <v>150</v>
      </c>
      <c r="Q423" s="133">
        <f t="shared" si="99"/>
        <v>150</v>
      </c>
      <c r="R423" s="133">
        <f t="shared" si="99"/>
        <v>150</v>
      </c>
      <c r="S423" s="133">
        <f t="shared" si="99"/>
        <v>150</v>
      </c>
      <c r="T423" s="133">
        <f t="shared" si="99"/>
        <v>150</v>
      </c>
      <c r="U423" s="133">
        <f t="shared" si="99"/>
        <v>150</v>
      </c>
      <c r="V423" s="133">
        <f t="shared" si="99"/>
        <v>150</v>
      </c>
      <c r="W423" s="133">
        <f t="shared" si="99"/>
        <v>150</v>
      </c>
      <c r="X423" s="133">
        <f t="shared" si="99"/>
        <v>150</v>
      </c>
      <c r="Y423" s="133">
        <f t="shared" si="99"/>
        <v>150</v>
      </c>
      <c r="Z423" s="133">
        <f t="shared" si="99"/>
        <v>150</v>
      </c>
    </row>
    <row r="424" spans="3:26" ht="18" customHeight="1" x14ac:dyDescent="0.2">
      <c r="C424" s="56" t="s">
        <v>85</v>
      </c>
      <c r="D424" s="59"/>
      <c r="E424" s="59"/>
      <c r="F424" s="59"/>
      <c r="G424" s="105"/>
      <c r="H424" s="105"/>
      <c r="I424" s="105"/>
      <c r="J424" s="105"/>
      <c r="K424" s="105"/>
      <c r="L424" s="105"/>
      <c r="M424" s="105"/>
      <c r="N424" s="105"/>
      <c r="O424" s="105"/>
      <c r="P424" s="105"/>
      <c r="Q424" s="105"/>
      <c r="R424" s="105"/>
      <c r="S424" s="105"/>
      <c r="T424" s="105"/>
      <c r="U424" s="105"/>
      <c r="V424" s="105"/>
      <c r="W424" s="105"/>
      <c r="X424" s="105"/>
      <c r="Y424" s="105"/>
      <c r="Z424" s="105"/>
    </row>
    <row r="425" spans="3:26" ht="18" customHeight="1" x14ac:dyDescent="0.2">
      <c r="C425" s="82" t="s">
        <v>108</v>
      </c>
      <c r="D425" s="8" t="s">
        <v>120</v>
      </c>
      <c r="E425" s="8" t="s">
        <v>87</v>
      </c>
      <c r="F425" s="8" t="s">
        <v>9</v>
      </c>
      <c r="G425" s="20"/>
      <c r="H425" s="20"/>
      <c r="I425" s="20"/>
      <c r="J425" s="20"/>
      <c r="K425" s="23"/>
      <c r="L425" s="23">
        <f>L417+L422</f>
        <v>145</v>
      </c>
      <c r="M425" s="23">
        <f t="shared" ref="M425:Z425" si="100">M417+M422</f>
        <v>145</v>
      </c>
      <c r="N425" s="23">
        <f t="shared" si="100"/>
        <v>145</v>
      </c>
      <c r="O425" s="23">
        <f t="shared" si="100"/>
        <v>145</v>
      </c>
      <c r="P425" s="23">
        <f t="shared" si="100"/>
        <v>145</v>
      </c>
      <c r="Q425" s="23">
        <f t="shared" si="100"/>
        <v>145</v>
      </c>
      <c r="R425" s="23">
        <f t="shared" si="100"/>
        <v>145</v>
      </c>
      <c r="S425" s="23">
        <f t="shared" si="100"/>
        <v>145</v>
      </c>
      <c r="T425" s="23">
        <f t="shared" si="100"/>
        <v>145</v>
      </c>
      <c r="U425" s="23">
        <f t="shared" si="100"/>
        <v>145</v>
      </c>
      <c r="V425" s="23">
        <f t="shared" si="100"/>
        <v>145</v>
      </c>
      <c r="W425" s="23">
        <f t="shared" si="100"/>
        <v>145</v>
      </c>
      <c r="X425" s="23">
        <f t="shared" si="100"/>
        <v>145</v>
      </c>
      <c r="Y425" s="23">
        <f t="shared" si="100"/>
        <v>145</v>
      </c>
      <c r="Z425" s="23">
        <f t="shared" si="100"/>
        <v>145</v>
      </c>
    </row>
    <row r="426" spans="3:26" ht="18" customHeight="1" x14ac:dyDescent="0.2">
      <c r="C426" s="82"/>
      <c r="D426" s="8" t="s">
        <v>121</v>
      </c>
      <c r="E426" s="18" t="s">
        <v>8</v>
      </c>
      <c r="F426" s="8"/>
      <c r="G426" s="20"/>
      <c r="H426" s="20"/>
      <c r="I426" s="20"/>
      <c r="J426" s="20"/>
      <c r="K426" s="23"/>
      <c r="L426" s="23">
        <f>L418+L423</f>
        <v>300</v>
      </c>
      <c r="M426" s="23">
        <f t="shared" ref="M426:Z426" si="101">M418+M423</f>
        <v>300</v>
      </c>
      <c r="N426" s="23">
        <f t="shared" si="101"/>
        <v>300</v>
      </c>
      <c r="O426" s="23">
        <f t="shared" si="101"/>
        <v>300</v>
      </c>
      <c r="P426" s="23">
        <f t="shared" si="101"/>
        <v>300</v>
      </c>
      <c r="Q426" s="23">
        <f t="shared" si="101"/>
        <v>300</v>
      </c>
      <c r="R426" s="23">
        <f t="shared" si="101"/>
        <v>300</v>
      </c>
      <c r="S426" s="23">
        <f t="shared" si="101"/>
        <v>300</v>
      </c>
      <c r="T426" s="23">
        <f t="shared" si="101"/>
        <v>300</v>
      </c>
      <c r="U426" s="23">
        <f t="shared" si="101"/>
        <v>300</v>
      </c>
      <c r="V426" s="23">
        <f t="shared" si="101"/>
        <v>300</v>
      </c>
      <c r="W426" s="23">
        <f t="shared" si="101"/>
        <v>300</v>
      </c>
      <c r="X426" s="23">
        <f t="shared" si="101"/>
        <v>300</v>
      </c>
      <c r="Y426" s="23">
        <f t="shared" si="101"/>
        <v>300</v>
      </c>
      <c r="Z426" s="23">
        <f t="shared" si="101"/>
        <v>300</v>
      </c>
    </row>
    <row r="427" spans="3:26" ht="18" customHeight="1" x14ac:dyDescent="0.2">
      <c r="C427" s="82" t="s">
        <v>110</v>
      </c>
      <c r="D427" s="8" t="s">
        <v>120</v>
      </c>
      <c r="E427" s="18" t="s">
        <v>8</v>
      </c>
      <c r="F427" s="8"/>
      <c r="G427" s="20"/>
      <c r="H427" s="20"/>
      <c r="I427" s="20"/>
      <c r="J427" s="20"/>
      <c r="K427" s="23"/>
      <c r="L427" s="23">
        <f>L419+L422</f>
        <v>195</v>
      </c>
      <c r="M427" s="23">
        <f t="shared" ref="M427:Z427" si="102">M419+M422</f>
        <v>195</v>
      </c>
      <c r="N427" s="23">
        <f t="shared" si="102"/>
        <v>195</v>
      </c>
      <c r="O427" s="23">
        <f t="shared" si="102"/>
        <v>195</v>
      </c>
      <c r="P427" s="23">
        <f t="shared" si="102"/>
        <v>195</v>
      </c>
      <c r="Q427" s="23">
        <f t="shared" si="102"/>
        <v>195</v>
      </c>
      <c r="R427" s="23">
        <f t="shared" si="102"/>
        <v>195</v>
      </c>
      <c r="S427" s="23">
        <f t="shared" si="102"/>
        <v>195</v>
      </c>
      <c r="T427" s="23">
        <f t="shared" si="102"/>
        <v>195</v>
      </c>
      <c r="U427" s="23">
        <f t="shared" si="102"/>
        <v>195</v>
      </c>
      <c r="V427" s="23">
        <f t="shared" si="102"/>
        <v>195</v>
      </c>
      <c r="W427" s="23">
        <f t="shared" si="102"/>
        <v>195</v>
      </c>
      <c r="X427" s="23">
        <f t="shared" si="102"/>
        <v>195</v>
      </c>
      <c r="Y427" s="23">
        <f t="shared" si="102"/>
        <v>195</v>
      </c>
      <c r="Z427" s="23">
        <f t="shared" si="102"/>
        <v>195</v>
      </c>
    </row>
    <row r="428" spans="3:26" ht="18.75" customHeight="1" x14ac:dyDescent="0.2">
      <c r="C428" s="82"/>
      <c r="D428" s="8" t="s">
        <v>121</v>
      </c>
      <c r="E428" s="18" t="s">
        <v>8</v>
      </c>
      <c r="F428" s="18"/>
      <c r="G428" s="20"/>
      <c r="H428" s="20"/>
      <c r="I428" s="20"/>
      <c r="J428" s="20"/>
      <c r="K428" s="23"/>
      <c r="L428" s="23">
        <f t="shared" ref="L428:Z428" si="103">L420+L423</f>
        <v>390</v>
      </c>
      <c r="M428" s="23">
        <f t="shared" si="103"/>
        <v>390</v>
      </c>
      <c r="N428" s="23">
        <f t="shared" si="103"/>
        <v>390</v>
      </c>
      <c r="O428" s="23">
        <f t="shared" si="103"/>
        <v>390</v>
      </c>
      <c r="P428" s="23">
        <f t="shared" si="103"/>
        <v>390</v>
      </c>
      <c r="Q428" s="23">
        <f t="shared" si="103"/>
        <v>390</v>
      </c>
      <c r="R428" s="23">
        <f t="shared" si="103"/>
        <v>390</v>
      </c>
      <c r="S428" s="23">
        <f t="shared" si="103"/>
        <v>390</v>
      </c>
      <c r="T428" s="23">
        <f t="shared" si="103"/>
        <v>390</v>
      </c>
      <c r="U428" s="23">
        <f t="shared" si="103"/>
        <v>390</v>
      </c>
      <c r="V428" s="23">
        <f t="shared" si="103"/>
        <v>390</v>
      </c>
      <c r="W428" s="23">
        <f t="shared" si="103"/>
        <v>390</v>
      </c>
      <c r="X428" s="23">
        <f t="shared" si="103"/>
        <v>390</v>
      </c>
      <c r="Y428" s="23">
        <f t="shared" si="103"/>
        <v>390</v>
      </c>
      <c r="Z428" s="23">
        <f t="shared" si="103"/>
        <v>390</v>
      </c>
    </row>
    <row r="429" spans="3:26" ht="18" customHeight="1" x14ac:dyDescent="0.2">
      <c r="C429" s="56" t="s">
        <v>88</v>
      </c>
      <c r="D429" s="59"/>
      <c r="E429" s="59"/>
      <c r="F429" s="59"/>
      <c r="G429" s="105"/>
      <c r="H429" s="105"/>
      <c r="I429" s="105"/>
      <c r="J429" s="105"/>
      <c r="K429" s="105"/>
      <c r="L429" s="105"/>
      <c r="M429" s="105"/>
      <c r="N429" s="105"/>
      <c r="O429" s="105"/>
      <c r="P429" s="105"/>
      <c r="Q429" s="105"/>
      <c r="R429" s="105"/>
      <c r="S429" s="105"/>
      <c r="T429" s="105"/>
      <c r="U429" s="105"/>
      <c r="V429" s="105"/>
      <c r="W429" s="105"/>
      <c r="X429" s="105"/>
      <c r="Y429" s="105"/>
      <c r="Z429" s="105"/>
    </row>
    <row r="430" spans="3:26" ht="18" customHeight="1" x14ac:dyDescent="0.2">
      <c r="C430" s="82" t="s">
        <v>108</v>
      </c>
      <c r="D430" s="8" t="s">
        <v>120</v>
      </c>
      <c r="E430" s="8" t="s">
        <v>87</v>
      </c>
      <c r="F430" s="8"/>
      <c r="G430" s="20"/>
      <c r="H430" s="20"/>
      <c r="I430" s="20"/>
      <c r="J430" s="20"/>
      <c r="K430" s="23"/>
      <c r="L430" s="23">
        <f>SUM($L425:L425)</f>
        <v>145</v>
      </c>
      <c r="M430" s="23">
        <f>SUM($L425:M425)</f>
        <v>290</v>
      </c>
      <c r="N430" s="23">
        <f>SUM($L425:N425)</f>
        <v>435</v>
      </c>
      <c r="O430" s="23">
        <f>SUM($L425:O425)</f>
        <v>580</v>
      </c>
      <c r="P430" s="93">
        <f>SUM($L425:P425)</f>
        <v>725</v>
      </c>
      <c r="Q430" s="23">
        <f>SUM($L425:Q425)</f>
        <v>870</v>
      </c>
      <c r="R430" s="23">
        <f>SUM($L425:R425)</f>
        <v>1015</v>
      </c>
      <c r="S430" s="23">
        <f>SUM($L425:S425)</f>
        <v>1160</v>
      </c>
      <c r="T430" s="23">
        <f>SUM($L425:T425)</f>
        <v>1305</v>
      </c>
      <c r="U430" s="93">
        <f>SUM($L425:U425)</f>
        <v>1450</v>
      </c>
      <c r="V430" s="23">
        <f>SUM($L425:V425)</f>
        <v>1595</v>
      </c>
      <c r="W430" s="23">
        <f>SUM($L425:W425)</f>
        <v>1740</v>
      </c>
      <c r="X430" s="23">
        <f>SUM($L425:X425)</f>
        <v>1885</v>
      </c>
      <c r="Y430" s="23">
        <f>SUM($L425:Y425)</f>
        <v>2030</v>
      </c>
      <c r="Z430" s="93">
        <f>SUM($L425:Z425)</f>
        <v>2175</v>
      </c>
    </row>
    <row r="431" spans="3:26" ht="18" customHeight="1" x14ac:dyDescent="0.2">
      <c r="C431" s="82"/>
      <c r="D431" s="8" t="s">
        <v>121</v>
      </c>
      <c r="E431" s="18" t="s">
        <v>8</v>
      </c>
      <c r="F431" s="8"/>
      <c r="G431" s="20"/>
      <c r="H431" s="20"/>
      <c r="I431" s="20"/>
      <c r="J431" s="20"/>
      <c r="K431" s="23"/>
      <c r="L431" s="23">
        <f>SUM($L426:L426)</f>
        <v>300</v>
      </c>
      <c r="M431" s="23">
        <f>SUM($L426:M426)</f>
        <v>600</v>
      </c>
      <c r="N431" s="23">
        <f>SUM($L426:N426)</f>
        <v>900</v>
      </c>
      <c r="O431" s="23">
        <f>SUM($L426:O426)</f>
        <v>1200</v>
      </c>
      <c r="P431" s="93">
        <f>SUM($L426:P426)</f>
        <v>1500</v>
      </c>
      <c r="Q431" s="23">
        <f>SUM($L426:Q426)</f>
        <v>1800</v>
      </c>
      <c r="R431" s="23">
        <f>SUM($L426:R426)</f>
        <v>2100</v>
      </c>
      <c r="S431" s="23">
        <f>SUM($L426:S426)</f>
        <v>2400</v>
      </c>
      <c r="T431" s="23">
        <f>SUM($L426:T426)</f>
        <v>2700</v>
      </c>
      <c r="U431" s="93">
        <f>SUM($L426:U426)</f>
        <v>3000</v>
      </c>
      <c r="V431" s="23">
        <f>SUM($L426:V426)</f>
        <v>3300</v>
      </c>
      <c r="W431" s="23">
        <f>SUM($L426:W426)</f>
        <v>3600</v>
      </c>
      <c r="X431" s="23">
        <f>SUM($L426:X426)</f>
        <v>3900</v>
      </c>
      <c r="Y431" s="23">
        <f>SUM($L426:Y426)</f>
        <v>4200</v>
      </c>
      <c r="Z431" s="93">
        <f>SUM($L426:Z426)</f>
        <v>4500</v>
      </c>
    </row>
    <row r="432" spans="3:26" ht="18" customHeight="1" x14ac:dyDescent="0.2">
      <c r="C432" s="82" t="s">
        <v>110</v>
      </c>
      <c r="D432" s="8" t="s">
        <v>120</v>
      </c>
      <c r="E432" s="18" t="s">
        <v>8</v>
      </c>
      <c r="F432" s="8"/>
      <c r="G432" s="20"/>
      <c r="H432" s="20"/>
      <c r="I432" s="20"/>
      <c r="J432" s="20"/>
      <c r="K432" s="23"/>
      <c r="L432" s="23">
        <f>SUM($L427:L427)</f>
        <v>195</v>
      </c>
      <c r="M432" s="23">
        <f>SUM($L427:M427)</f>
        <v>390</v>
      </c>
      <c r="N432" s="23">
        <f>SUM($L427:N427)</f>
        <v>585</v>
      </c>
      <c r="O432" s="23">
        <f>SUM($L427:O427)</f>
        <v>780</v>
      </c>
      <c r="P432" s="93">
        <f>SUM($L427:P427)</f>
        <v>975</v>
      </c>
      <c r="Q432" s="23">
        <f>SUM($L427:Q427)</f>
        <v>1170</v>
      </c>
      <c r="R432" s="23">
        <f>SUM($L427:R427)</f>
        <v>1365</v>
      </c>
      <c r="S432" s="23">
        <f>SUM($L427:S427)</f>
        <v>1560</v>
      </c>
      <c r="T432" s="23">
        <f>SUM($L427:T427)</f>
        <v>1755</v>
      </c>
      <c r="U432" s="93">
        <f>SUM($L427:U427)</f>
        <v>1950</v>
      </c>
      <c r="V432" s="23">
        <f>SUM($L427:V427)</f>
        <v>2145</v>
      </c>
      <c r="W432" s="23">
        <f>SUM($L427:W427)</f>
        <v>2340</v>
      </c>
      <c r="X432" s="23">
        <f>SUM($L427:X427)</f>
        <v>2535</v>
      </c>
      <c r="Y432" s="23">
        <f>SUM($L427:Y427)</f>
        <v>2730</v>
      </c>
      <c r="Z432" s="93">
        <f>SUM($L427:Z427)</f>
        <v>2925</v>
      </c>
    </row>
    <row r="433" spans="3:26" ht="18.75" customHeight="1" x14ac:dyDescent="0.2">
      <c r="C433" s="82"/>
      <c r="D433" s="8" t="s">
        <v>121</v>
      </c>
      <c r="E433" s="18" t="s">
        <v>8</v>
      </c>
      <c r="F433" s="18"/>
      <c r="G433" s="20"/>
      <c r="H433" s="20"/>
      <c r="I433" s="20"/>
      <c r="J433" s="20"/>
      <c r="K433" s="23"/>
      <c r="L433" s="23">
        <f>SUM($L428:L428)</f>
        <v>390</v>
      </c>
      <c r="M433" s="23">
        <f>SUM($L428:M428)</f>
        <v>780</v>
      </c>
      <c r="N433" s="23">
        <f>SUM($L428:N428)</f>
        <v>1170</v>
      </c>
      <c r="O433" s="23">
        <f>SUM($L428:O428)</f>
        <v>1560</v>
      </c>
      <c r="P433" s="93">
        <f>SUM($L428:P428)</f>
        <v>1950</v>
      </c>
      <c r="Q433" s="23">
        <f>SUM($L428:Q428)</f>
        <v>2340</v>
      </c>
      <c r="R433" s="23">
        <f>SUM($L428:R428)</f>
        <v>2730</v>
      </c>
      <c r="S433" s="23">
        <f>SUM($L428:S428)</f>
        <v>3120</v>
      </c>
      <c r="T433" s="23">
        <f>SUM($L428:T428)</f>
        <v>3510</v>
      </c>
      <c r="U433" s="93">
        <f>SUM($L428:U428)</f>
        <v>3900</v>
      </c>
      <c r="V433" s="23">
        <f>SUM($L428:V428)</f>
        <v>4290</v>
      </c>
      <c r="W433" s="23">
        <f>SUM($L428:W428)</f>
        <v>4680</v>
      </c>
      <c r="X433" s="23">
        <f>SUM($L428:X428)</f>
        <v>5070</v>
      </c>
      <c r="Y433" s="23">
        <f>SUM($L428:Y428)</f>
        <v>5460</v>
      </c>
      <c r="Z433" s="93">
        <f>SUM($L428:Z428)</f>
        <v>5850</v>
      </c>
    </row>
    <row r="434" spans="3:26" ht="18.75" customHeight="1" x14ac:dyDescent="0.2">
      <c r="C434" s="115" t="s">
        <v>131</v>
      </c>
      <c r="D434" s="59"/>
      <c r="E434" s="107"/>
      <c r="F434" s="107"/>
      <c r="G434" s="111"/>
      <c r="H434" s="111"/>
      <c r="I434" s="111"/>
      <c r="J434" s="111"/>
      <c r="K434" s="112"/>
      <c r="L434" s="105"/>
      <c r="M434" s="105"/>
      <c r="N434" s="105"/>
      <c r="O434" s="105"/>
      <c r="P434" s="105"/>
      <c r="Q434" s="105"/>
      <c r="R434" s="105"/>
      <c r="S434" s="105"/>
      <c r="T434" s="105"/>
      <c r="U434" s="105"/>
      <c r="V434" s="105"/>
      <c r="W434" s="105"/>
      <c r="X434" s="105"/>
      <c r="Y434" s="105"/>
      <c r="Z434" s="105"/>
    </row>
    <row r="435" spans="3:26" ht="18.75" customHeight="1" x14ac:dyDescent="0.2">
      <c r="C435" s="114" t="s">
        <v>130</v>
      </c>
      <c r="D435" s="8"/>
      <c r="E435" s="18"/>
      <c r="F435" s="18"/>
      <c r="G435" s="20"/>
      <c r="H435" s="20"/>
      <c r="I435" s="20"/>
      <c r="J435" s="20"/>
      <c r="K435" s="23"/>
      <c r="L435" s="23">
        <f>MIN(L425:L428)</f>
        <v>145</v>
      </c>
      <c r="M435" s="23">
        <f t="shared" ref="M435:Z435" si="104">MIN(M425:M428)</f>
        <v>145</v>
      </c>
      <c r="N435" s="23">
        <f t="shared" si="104"/>
        <v>145</v>
      </c>
      <c r="O435" s="23">
        <f t="shared" si="104"/>
        <v>145</v>
      </c>
      <c r="P435" s="23">
        <f t="shared" si="104"/>
        <v>145</v>
      </c>
      <c r="Q435" s="23">
        <f t="shared" si="104"/>
        <v>145</v>
      </c>
      <c r="R435" s="23">
        <f t="shared" si="104"/>
        <v>145</v>
      </c>
      <c r="S435" s="23">
        <f t="shared" si="104"/>
        <v>145</v>
      </c>
      <c r="T435" s="23">
        <f t="shared" si="104"/>
        <v>145</v>
      </c>
      <c r="U435" s="23">
        <f t="shared" si="104"/>
        <v>145</v>
      </c>
      <c r="V435" s="23">
        <f t="shared" si="104"/>
        <v>145</v>
      </c>
      <c r="W435" s="23">
        <f t="shared" si="104"/>
        <v>145</v>
      </c>
      <c r="X435" s="23">
        <f t="shared" si="104"/>
        <v>145</v>
      </c>
      <c r="Y435" s="23">
        <f t="shared" si="104"/>
        <v>145</v>
      </c>
      <c r="Z435" s="23">
        <f t="shared" si="104"/>
        <v>145</v>
      </c>
    </row>
    <row r="436" spans="3:26" ht="18.75" customHeight="1" x14ac:dyDescent="0.2">
      <c r="C436" s="114" t="s">
        <v>123</v>
      </c>
      <c r="D436" s="8"/>
      <c r="E436" s="18"/>
      <c r="F436" s="18"/>
      <c r="G436" s="20"/>
      <c r="H436" s="20"/>
      <c r="I436" s="20"/>
      <c r="J436" s="20"/>
      <c r="K436" s="23"/>
      <c r="L436" s="23">
        <f>MIN(L425:L428)</f>
        <v>145</v>
      </c>
      <c r="M436" s="23">
        <f t="shared" ref="M436:Z436" si="105">MIN(M425:M428)</f>
        <v>145</v>
      </c>
      <c r="N436" s="23">
        <f t="shared" si="105"/>
        <v>145</v>
      </c>
      <c r="O436" s="23">
        <f t="shared" si="105"/>
        <v>145</v>
      </c>
      <c r="P436" s="23">
        <f t="shared" si="105"/>
        <v>145</v>
      </c>
      <c r="Q436" s="23">
        <f t="shared" si="105"/>
        <v>145</v>
      </c>
      <c r="R436" s="23">
        <f t="shared" si="105"/>
        <v>145</v>
      </c>
      <c r="S436" s="23">
        <f t="shared" si="105"/>
        <v>145</v>
      </c>
      <c r="T436" s="23">
        <f t="shared" si="105"/>
        <v>145</v>
      </c>
      <c r="U436" s="23">
        <f t="shared" si="105"/>
        <v>145</v>
      </c>
      <c r="V436" s="23">
        <f t="shared" si="105"/>
        <v>145</v>
      </c>
      <c r="W436" s="23">
        <f t="shared" si="105"/>
        <v>145</v>
      </c>
      <c r="X436" s="23">
        <f t="shared" si="105"/>
        <v>145</v>
      </c>
      <c r="Y436" s="23">
        <f t="shared" si="105"/>
        <v>145</v>
      </c>
      <c r="Z436" s="23">
        <f t="shared" si="105"/>
        <v>145</v>
      </c>
    </row>
    <row r="437" spans="3:26" ht="18.75" customHeight="1" x14ac:dyDescent="0.2">
      <c r="C437" s="114" t="s">
        <v>124</v>
      </c>
      <c r="D437" s="8"/>
      <c r="E437" s="18"/>
      <c r="F437" s="18"/>
      <c r="G437" s="20"/>
      <c r="H437" s="20"/>
      <c r="I437" s="20"/>
      <c r="J437" s="20"/>
      <c r="K437" s="23"/>
      <c r="L437" s="23">
        <f>L427-L425</f>
        <v>50</v>
      </c>
      <c r="M437" s="23">
        <f t="shared" ref="M437:Z437" si="106">M427-M425</f>
        <v>50</v>
      </c>
      <c r="N437" s="23">
        <f t="shared" si="106"/>
        <v>50</v>
      </c>
      <c r="O437" s="23">
        <f t="shared" si="106"/>
        <v>50</v>
      </c>
      <c r="P437" s="23">
        <f t="shared" si="106"/>
        <v>50</v>
      </c>
      <c r="Q437" s="23">
        <f t="shared" si="106"/>
        <v>50</v>
      </c>
      <c r="R437" s="23">
        <f t="shared" si="106"/>
        <v>50</v>
      </c>
      <c r="S437" s="23">
        <f t="shared" si="106"/>
        <v>50</v>
      </c>
      <c r="T437" s="23">
        <f t="shared" si="106"/>
        <v>50</v>
      </c>
      <c r="U437" s="23">
        <f t="shared" si="106"/>
        <v>50</v>
      </c>
      <c r="V437" s="23">
        <f t="shared" si="106"/>
        <v>50</v>
      </c>
      <c r="W437" s="23">
        <f t="shared" si="106"/>
        <v>50</v>
      </c>
      <c r="X437" s="23">
        <f t="shared" si="106"/>
        <v>50</v>
      </c>
      <c r="Y437" s="23">
        <f t="shared" si="106"/>
        <v>50</v>
      </c>
      <c r="Z437" s="23">
        <f t="shared" si="106"/>
        <v>50</v>
      </c>
    </row>
    <row r="438" spans="3:26" ht="18.75" customHeight="1" x14ac:dyDescent="0.2">
      <c r="C438" s="114" t="s">
        <v>125</v>
      </c>
      <c r="D438" s="8"/>
      <c r="E438" s="18"/>
      <c r="F438" s="18"/>
      <c r="G438" s="20"/>
      <c r="H438" s="20"/>
      <c r="I438" s="20"/>
      <c r="J438" s="20"/>
      <c r="K438" s="23"/>
      <c r="L438" s="23">
        <f>L428-L427</f>
        <v>195</v>
      </c>
      <c r="M438" s="23">
        <f t="shared" ref="M438:Z438" si="107">M428-M427</f>
        <v>195</v>
      </c>
      <c r="N438" s="23">
        <f t="shared" si="107"/>
        <v>195</v>
      </c>
      <c r="O438" s="23">
        <f t="shared" si="107"/>
        <v>195</v>
      </c>
      <c r="P438" s="23">
        <f t="shared" si="107"/>
        <v>195</v>
      </c>
      <c r="Q438" s="23">
        <f t="shared" si="107"/>
        <v>195</v>
      </c>
      <c r="R438" s="23">
        <f t="shared" si="107"/>
        <v>195</v>
      </c>
      <c r="S438" s="23">
        <f t="shared" si="107"/>
        <v>195</v>
      </c>
      <c r="T438" s="23">
        <f t="shared" si="107"/>
        <v>195</v>
      </c>
      <c r="U438" s="23">
        <f t="shared" si="107"/>
        <v>195</v>
      </c>
      <c r="V438" s="23">
        <f t="shared" si="107"/>
        <v>195</v>
      </c>
      <c r="W438" s="23">
        <f t="shared" si="107"/>
        <v>195</v>
      </c>
      <c r="X438" s="23">
        <f t="shared" si="107"/>
        <v>195</v>
      </c>
      <c r="Y438" s="23">
        <f t="shared" si="107"/>
        <v>195</v>
      </c>
      <c r="Z438" s="23">
        <f t="shared" si="107"/>
        <v>195</v>
      </c>
    </row>
    <row r="439" spans="3:26" ht="18.75" customHeight="1" x14ac:dyDescent="0.2">
      <c r="C439" s="116" t="s">
        <v>126</v>
      </c>
      <c r="D439" s="62"/>
      <c r="E439" s="60"/>
      <c r="F439" s="60"/>
      <c r="G439" s="81"/>
      <c r="H439" s="81"/>
      <c r="I439" s="81"/>
      <c r="J439" s="81"/>
      <c r="K439" s="44"/>
      <c r="L439" s="44">
        <f>MAX(L425:L428)</f>
        <v>390</v>
      </c>
      <c r="M439" s="44">
        <f t="shared" ref="M439:Z439" si="108">MAX(M425:M428)</f>
        <v>390</v>
      </c>
      <c r="N439" s="44">
        <f t="shared" si="108"/>
        <v>390</v>
      </c>
      <c r="O439" s="44">
        <f t="shared" si="108"/>
        <v>390</v>
      </c>
      <c r="P439" s="44">
        <f t="shared" si="108"/>
        <v>390</v>
      </c>
      <c r="Q439" s="44">
        <f t="shared" si="108"/>
        <v>390</v>
      </c>
      <c r="R439" s="44">
        <f t="shared" si="108"/>
        <v>390</v>
      </c>
      <c r="S439" s="44">
        <f t="shared" si="108"/>
        <v>390</v>
      </c>
      <c r="T439" s="44">
        <f t="shared" si="108"/>
        <v>390</v>
      </c>
      <c r="U439" s="44">
        <f t="shared" si="108"/>
        <v>390</v>
      </c>
      <c r="V439" s="44">
        <f t="shared" si="108"/>
        <v>390</v>
      </c>
      <c r="W439" s="44">
        <f t="shared" si="108"/>
        <v>390</v>
      </c>
      <c r="X439" s="44">
        <f t="shared" si="108"/>
        <v>390</v>
      </c>
      <c r="Y439" s="44">
        <f t="shared" si="108"/>
        <v>390</v>
      </c>
      <c r="Z439" s="44">
        <f t="shared" si="108"/>
        <v>390</v>
      </c>
    </row>
    <row r="440" spans="3:26" ht="14.25" customHeight="1" x14ac:dyDescent="0.2">
      <c r="C440" s="90"/>
      <c r="D440" s="8"/>
      <c r="E440" s="18"/>
      <c r="F440" s="18"/>
      <c r="G440" s="91"/>
      <c r="H440" s="91"/>
      <c r="I440" s="91"/>
      <c r="J440" s="91"/>
      <c r="K440" s="74"/>
      <c r="L440" s="74"/>
      <c r="M440" s="74"/>
      <c r="N440" s="74"/>
      <c r="O440" s="74"/>
      <c r="P440" s="104"/>
      <c r="Q440" s="74"/>
      <c r="R440" s="74"/>
      <c r="S440" s="74"/>
      <c r="T440" s="74"/>
      <c r="U440" s="104"/>
      <c r="V440" s="74"/>
      <c r="W440" s="74"/>
      <c r="X440" s="74"/>
      <c r="Y440" s="74"/>
      <c r="Z440" s="104"/>
    </row>
    <row r="441" spans="3:26" ht="14.25" customHeight="1" x14ac:dyDescent="0.2">
      <c r="C441" s="90"/>
      <c r="D441" s="8"/>
      <c r="E441" s="18"/>
      <c r="F441" s="18"/>
      <c r="G441" s="91"/>
      <c r="H441" s="91"/>
      <c r="I441" s="91"/>
      <c r="J441" s="91"/>
      <c r="K441" s="74"/>
      <c r="L441" s="74"/>
      <c r="M441" s="74"/>
      <c r="N441" s="74"/>
      <c r="O441" s="74"/>
      <c r="P441" s="104"/>
      <c r="Q441" s="74"/>
      <c r="R441" s="74"/>
      <c r="S441" s="74"/>
      <c r="T441" s="74"/>
      <c r="U441" s="104"/>
      <c r="V441" s="74"/>
      <c r="W441" s="74"/>
      <c r="X441" s="74"/>
      <c r="Y441" s="74"/>
      <c r="Z441" s="104"/>
    </row>
    <row r="442" spans="3:26" ht="14.25" customHeight="1" x14ac:dyDescent="0.2">
      <c r="C442" s="90"/>
      <c r="D442" s="8"/>
      <c r="E442" s="18"/>
      <c r="F442" s="18"/>
      <c r="G442" s="91"/>
      <c r="H442" s="91"/>
      <c r="I442" s="91"/>
      <c r="J442" s="91"/>
      <c r="K442" s="74"/>
      <c r="L442" s="74"/>
      <c r="M442" s="74"/>
      <c r="N442" s="74"/>
      <c r="O442" s="74"/>
      <c r="P442" s="104"/>
      <c r="Q442" s="74"/>
      <c r="R442" s="74"/>
      <c r="S442" s="74"/>
      <c r="T442" s="74"/>
      <c r="U442" s="104"/>
      <c r="V442" s="74"/>
      <c r="W442" s="74"/>
      <c r="X442" s="74"/>
      <c r="Y442" s="74"/>
      <c r="Z442" s="104"/>
    </row>
    <row r="443" spans="3:26" ht="14.25" customHeight="1" x14ac:dyDescent="0.2">
      <c r="C443" s="90"/>
      <c r="D443" s="8"/>
      <c r="E443" s="18"/>
      <c r="F443" s="18"/>
      <c r="G443" s="91"/>
      <c r="H443" s="91"/>
      <c r="I443" s="91"/>
      <c r="J443" s="91"/>
      <c r="K443" s="74"/>
      <c r="L443" s="74"/>
      <c r="M443" s="74"/>
      <c r="N443" s="74"/>
      <c r="O443" s="74"/>
      <c r="P443" s="104"/>
      <c r="Q443" s="74"/>
      <c r="R443" s="74"/>
      <c r="S443" s="74"/>
      <c r="T443" s="74"/>
      <c r="U443" s="104"/>
      <c r="V443" s="74"/>
      <c r="W443" s="74"/>
      <c r="X443" s="74"/>
      <c r="Y443" s="74"/>
      <c r="Z443" s="104"/>
    </row>
    <row r="444" spans="3:26" ht="14.25" customHeight="1" x14ac:dyDescent="0.2">
      <c r="C444" s="90"/>
      <c r="D444" s="8"/>
      <c r="E444" s="18"/>
      <c r="F444" s="18"/>
      <c r="G444" s="91"/>
      <c r="H444" s="91"/>
      <c r="I444" s="91"/>
      <c r="J444" s="91"/>
      <c r="K444" s="74"/>
      <c r="L444" s="74"/>
      <c r="M444" s="74"/>
      <c r="N444" s="74"/>
      <c r="O444" s="74"/>
      <c r="P444" s="104"/>
      <c r="Q444" s="74"/>
      <c r="R444" s="74"/>
      <c r="S444" s="74"/>
      <c r="T444" s="74"/>
      <c r="U444" s="104"/>
      <c r="V444" s="74"/>
      <c r="W444" s="74"/>
      <c r="X444" s="74"/>
      <c r="Y444" s="74"/>
      <c r="Z444" s="104"/>
    </row>
    <row r="445" spans="3:26" ht="14.25" customHeight="1" x14ac:dyDescent="0.2">
      <c r="C445" s="90"/>
      <c r="D445" s="8"/>
      <c r="E445" s="18"/>
      <c r="F445" s="18"/>
      <c r="G445" s="91"/>
      <c r="H445" s="91"/>
      <c r="I445" s="91"/>
      <c r="J445" s="91"/>
      <c r="K445" s="74"/>
      <c r="L445" s="74"/>
      <c r="M445" s="74"/>
      <c r="N445" s="74"/>
      <c r="O445" s="74"/>
      <c r="P445" s="104"/>
      <c r="Q445" s="74"/>
      <c r="R445" s="74"/>
      <c r="S445" s="74"/>
      <c r="T445" s="74"/>
      <c r="U445" s="104"/>
      <c r="V445" s="74"/>
      <c r="W445" s="74"/>
      <c r="X445" s="74"/>
      <c r="Y445" s="74"/>
      <c r="Z445" s="104"/>
    </row>
    <row r="446" spans="3:26" ht="14.25" customHeight="1" x14ac:dyDescent="0.2">
      <c r="C446" s="90"/>
      <c r="D446" s="8"/>
      <c r="E446" s="18"/>
      <c r="F446" s="18"/>
      <c r="G446" s="91"/>
      <c r="H446" s="91"/>
      <c r="I446" s="91"/>
      <c r="J446" s="91"/>
      <c r="K446" s="74"/>
      <c r="L446" s="74"/>
      <c r="M446" s="74"/>
      <c r="N446" s="74"/>
      <c r="O446" s="74"/>
      <c r="P446" s="104"/>
      <c r="Q446" s="74"/>
      <c r="R446" s="74"/>
      <c r="S446" s="74"/>
      <c r="T446" s="74"/>
      <c r="U446" s="104"/>
      <c r="V446" s="74"/>
      <c r="W446" s="74"/>
      <c r="X446" s="74"/>
      <c r="Y446" s="74"/>
      <c r="Z446" s="104"/>
    </row>
    <row r="447" spans="3:26" ht="14.25" customHeight="1" x14ac:dyDescent="0.2">
      <c r="C447" s="90"/>
      <c r="D447" s="8"/>
      <c r="E447" s="18"/>
      <c r="F447" s="18"/>
      <c r="G447" s="91"/>
      <c r="H447" s="91"/>
      <c r="I447" s="91"/>
      <c r="J447" s="91"/>
      <c r="K447" s="74"/>
      <c r="L447" s="74"/>
      <c r="M447" s="74"/>
      <c r="N447" s="74"/>
      <c r="O447" s="74"/>
      <c r="P447" s="104"/>
      <c r="Q447" s="74"/>
      <c r="R447" s="74"/>
      <c r="S447" s="74"/>
      <c r="T447" s="74"/>
      <c r="U447" s="104"/>
      <c r="V447" s="74"/>
      <c r="W447" s="74"/>
      <c r="X447" s="74"/>
      <c r="Y447" s="74"/>
      <c r="Z447" s="104"/>
    </row>
    <row r="448" spans="3:26" ht="14.25" customHeight="1" x14ac:dyDescent="0.2">
      <c r="C448" s="90"/>
      <c r="D448" s="8"/>
      <c r="E448" s="18"/>
      <c r="F448" s="18"/>
      <c r="G448" s="91"/>
      <c r="H448" s="91"/>
      <c r="I448" s="91"/>
      <c r="J448" s="91"/>
      <c r="K448" s="74"/>
      <c r="L448" s="74"/>
      <c r="M448" s="74"/>
      <c r="N448" s="74"/>
      <c r="O448" s="74"/>
      <c r="P448" s="104"/>
      <c r="Q448" s="74"/>
      <c r="R448" s="74"/>
      <c r="S448" s="74"/>
      <c r="T448" s="74"/>
      <c r="U448" s="104"/>
      <c r="V448" s="74"/>
      <c r="W448" s="74"/>
      <c r="X448" s="74"/>
      <c r="Y448" s="74"/>
      <c r="Z448" s="104"/>
    </row>
    <row r="449" spans="3:26" ht="14.25" customHeight="1" x14ac:dyDescent="0.2">
      <c r="C449" s="90"/>
      <c r="D449" s="8"/>
      <c r="E449" s="18"/>
      <c r="F449" s="18"/>
      <c r="G449" s="91"/>
      <c r="H449" s="91"/>
      <c r="I449" s="91"/>
      <c r="J449" s="91"/>
      <c r="K449" s="74"/>
      <c r="L449" s="74"/>
      <c r="M449" s="74"/>
      <c r="N449" s="74"/>
      <c r="O449" s="74"/>
      <c r="P449" s="104"/>
      <c r="Q449" s="74"/>
      <c r="R449" s="74"/>
      <c r="S449" s="74"/>
      <c r="T449" s="74"/>
      <c r="U449" s="104"/>
      <c r="V449" s="74"/>
      <c r="W449" s="74"/>
      <c r="X449" s="74"/>
      <c r="Y449" s="74"/>
      <c r="Z449" s="104"/>
    </row>
    <row r="450" spans="3:26" ht="14.25" customHeight="1" x14ac:dyDescent="0.2">
      <c r="C450" s="90"/>
      <c r="D450" s="8"/>
      <c r="E450" s="18"/>
      <c r="F450" s="18"/>
      <c r="G450" s="91"/>
      <c r="H450" s="91"/>
      <c r="I450" s="91"/>
      <c r="J450" s="91"/>
      <c r="K450" s="74"/>
      <c r="L450" s="74"/>
      <c r="M450" s="74"/>
      <c r="N450" s="74"/>
      <c r="O450" s="74"/>
      <c r="P450" s="104"/>
      <c r="Q450" s="74"/>
      <c r="R450" s="74"/>
      <c r="S450" s="74"/>
      <c r="T450" s="74"/>
      <c r="U450" s="104"/>
      <c r="V450" s="74"/>
      <c r="W450" s="74"/>
      <c r="X450" s="74"/>
      <c r="Y450" s="74"/>
      <c r="Z450" s="104"/>
    </row>
    <row r="451" spans="3:26" ht="14.25" customHeight="1" x14ac:dyDescent="0.2">
      <c r="C451" s="90"/>
      <c r="D451" s="8"/>
      <c r="E451" s="18"/>
      <c r="F451" s="18"/>
      <c r="G451" s="91"/>
      <c r="H451" s="91"/>
      <c r="I451" s="91"/>
      <c r="J451" s="91"/>
      <c r="K451" s="74"/>
      <c r="L451" s="74"/>
      <c r="M451" s="74"/>
      <c r="N451" s="74"/>
      <c r="O451" s="74"/>
      <c r="P451" s="104"/>
      <c r="Q451" s="74"/>
      <c r="R451" s="74"/>
      <c r="S451" s="74"/>
      <c r="T451" s="74"/>
      <c r="U451" s="104"/>
      <c r="V451" s="74"/>
      <c r="W451" s="74"/>
      <c r="X451" s="74"/>
      <c r="Y451" s="74"/>
      <c r="Z451" s="104"/>
    </row>
    <row r="452" spans="3:26" ht="14.25" customHeight="1" x14ac:dyDescent="0.2">
      <c r="C452" s="90"/>
      <c r="D452" s="8"/>
      <c r="E452" s="18"/>
      <c r="F452" s="18"/>
      <c r="G452" s="91"/>
      <c r="H452" s="91"/>
      <c r="I452" s="91"/>
      <c r="J452" s="91"/>
      <c r="K452" s="74"/>
      <c r="L452" s="74"/>
      <c r="M452" s="74"/>
      <c r="N452" s="74"/>
      <c r="O452" s="74"/>
      <c r="P452" s="104"/>
      <c r="Q452" s="74"/>
      <c r="R452" s="74"/>
      <c r="S452" s="74"/>
      <c r="T452" s="74"/>
      <c r="U452" s="104"/>
      <c r="V452" s="74"/>
      <c r="W452" s="74"/>
      <c r="X452" s="74"/>
      <c r="Y452" s="74"/>
      <c r="Z452" s="104"/>
    </row>
    <row r="453" spans="3:26" ht="14.25" customHeight="1" x14ac:dyDescent="0.2">
      <c r="C453" s="90"/>
      <c r="D453" s="8"/>
      <c r="E453" s="18"/>
      <c r="F453" s="18"/>
      <c r="G453" s="91"/>
      <c r="H453" s="91"/>
      <c r="I453" s="91"/>
      <c r="J453" s="91"/>
      <c r="K453" s="74"/>
      <c r="L453" s="74"/>
      <c r="M453" s="74"/>
      <c r="N453" s="74"/>
      <c r="O453" s="74"/>
      <c r="P453" s="104"/>
      <c r="Q453" s="74"/>
      <c r="R453" s="74"/>
      <c r="S453" s="74"/>
      <c r="T453" s="74"/>
      <c r="U453" s="104"/>
      <c r="V453" s="74"/>
      <c r="W453" s="74"/>
      <c r="X453" s="74"/>
      <c r="Y453" s="74"/>
      <c r="Z453" s="104"/>
    </row>
    <row r="454" spans="3:26" ht="14.25" customHeight="1" x14ac:dyDescent="0.2">
      <c r="C454" s="90"/>
      <c r="D454" s="8"/>
      <c r="E454" s="18"/>
      <c r="F454" s="18"/>
      <c r="G454" s="91"/>
      <c r="H454" s="91"/>
      <c r="I454" s="91"/>
      <c r="J454" s="91"/>
      <c r="K454" s="74"/>
      <c r="L454" s="74"/>
      <c r="M454" s="74"/>
      <c r="N454" s="74"/>
      <c r="O454" s="74"/>
      <c r="P454" s="104"/>
      <c r="Q454" s="74"/>
      <c r="R454" s="74"/>
      <c r="S454" s="74"/>
      <c r="T454" s="74"/>
      <c r="U454" s="104"/>
      <c r="V454" s="74"/>
      <c r="W454" s="74"/>
      <c r="X454" s="74"/>
      <c r="Y454" s="74"/>
      <c r="Z454" s="104"/>
    </row>
    <row r="455" spans="3:26" ht="14.25" customHeight="1" x14ac:dyDescent="0.2">
      <c r="C455" s="90"/>
      <c r="D455" s="8"/>
      <c r="E455" s="18"/>
      <c r="F455" s="18"/>
      <c r="G455" s="91"/>
      <c r="H455" s="91"/>
      <c r="I455" s="91"/>
      <c r="J455" s="91"/>
      <c r="K455" s="74"/>
      <c r="L455" s="74"/>
      <c r="M455" s="74"/>
      <c r="N455" s="74"/>
      <c r="O455" s="74"/>
      <c r="P455" s="104"/>
      <c r="Q455" s="74"/>
      <c r="R455" s="74"/>
      <c r="S455" s="74"/>
      <c r="T455" s="74"/>
      <c r="U455" s="104"/>
      <c r="V455" s="74"/>
      <c r="W455" s="74"/>
      <c r="X455" s="74"/>
      <c r="Y455" s="74"/>
      <c r="Z455" s="104"/>
    </row>
    <row r="456" spans="3:26" ht="14.25" customHeight="1" x14ac:dyDescent="0.2">
      <c r="C456" s="90"/>
      <c r="D456" s="8"/>
      <c r="E456" s="18"/>
      <c r="F456" s="18"/>
      <c r="G456" s="91"/>
      <c r="H456" s="91"/>
      <c r="I456" s="91"/>
      <c r="J456" s="91"/>
      <c r="K456" s="74"/>
      <c r="L456" s="74"/>
      <c r="M456" s="74"/>
      <c r="N456" s="74"/>
      <c r="O456" s="74"/>
      <c r="P456" s="104"/>
      <c r="Q456" s="74"/>
      <c r="R456" s="74"/>
      <c r="S456" s="74"/>
      <c r="T456" s="74"/>
      <c r="U456" s="104"/>
      <c r="V456" s="74"/>
      <c r="W456" s="74"/>
      <c r="X456" s="74"/>
      <c r="Y456" s="74"/>
      <c r="Z456" s="104"/>
    </row>
    <row r="457" spans="3:26" ht="14.25" customHeight="1" x14ac:dyDescent="0.2">
      <c r="C457" s="90"/>
      <c r="D457" s="8"/>
      <c r="E457" s="18"/>
      <c r="F457" s="18"/>
      <c r="G457" s="91"/>
      <c r="H457" s="91"/>
      <c r="I457" s="91"/>
      <c r="J457" s="91"/>
      <c r="K457" s="74"/>
      <c r="L457" s="74"/>
      <c r="M457" s="74"/>
      <c r="N457" s="74"/>
      <c r="O457" s="74"/>
      <c r="P457" s="104"/>
      <c r="Q457" s="74"/>
      <c r="R457" s="74"/>
      <c r="S457" s="74"/>
      <c r="T457" s="74"/>
      <c r="U457" s="104"/>
      <c r="V457" s="74"/>
      <c r="W457" s="74"/>
      <c r="X457" s="74"/>
      <c r="Y457" s="74"/>
      <c r="Z457" s="104"/>
    </row>
    <row r="458" spans="3:26" ht="14.25" customHeight="1" x14ac:dyDescent="0.2">
      <c r="C458" s="90"/>
      <c r="D458" s="8"/>
      <c r="E458" s="18"/>
      <c r="F458" s="18"/>
      <c r="G458" s="91"/>
      <c r="H458" s="91"/>
      <c r="I458" s="91"/>
      <c r="J458" s="91"/>
      <c r="K458" s="74"/>
      <c r="L458" s="74"/>
      <c r="M458" s="74"/>
      <c r="N458" s="74"/>
      <c r="O458" s="74"/>
      <c r="P458" s="104"/>
      <c r="Q458" s="74"/>
      <c r="R458" s="74"/>
      <c r="S458" s="74"/>
      <c r="T458" s="74"/>
      <c r="U458" s="104"/>
      <c r="V458" s="74"/>
      <c r="W458" s="74"/>
      <c r="X458" s="74"/>
      <c r="Y458" s="74"/>
      <c r="Z458" s="104"/>
    </row>
    <row r="459" spans="3:26" ht="14.25" customHeight="1" x14ac:dyDescent="0.2">
      <c r="C459" s="90"/>
      <c r="D459" s="8"/>
      <c r="E459" s="18"/>
      <c r="F459" s="18"/>
      <c r="G459" s="91"/>
      <c r="H459" s="91"/>
      <c r="I459" s="91"/>
      <c r="J459" s="91"/>
      <c r="K459" s="74"/>
      <c r="L459" s="74"/>
      <c r="M459" s="74"/>
      <c r="N459" s="74"/>
      <c r="O459" s="74"/>
      <c r="P459" s="104"/>
      <c r="Q459" s="74"/>
      <c r="R459" s="74"/>
      <c r="S459" s="74"/>
      <c r="T459" s="74"/>
      <c r="U459" s="104"/>
      <c r="V459" s="74"/>
      <c r="W459" s="74"/>
      <c r="X459" s="74"/>
      <c r="Y459" s="74"/>
      <c r="Z459" s="104"/>
    </row>
    <row r="460" spans="3:26" ht="14.25" customHeight="1" x14ac:dyDescent="0.2">
      <c r="C460" s="90"/>
      <c r="D460" s="8"/>
      <c r="E460" s="18"/>
      <c r="F460" s="18"/>
      <c r="G460" s="91"/>
      <c r="H460" s="91"/>
      <c r="I460" s="91"/>
      <c r="J460" s="91"/>
      <c r="K460" s="74"/>
      <c r="L460" s="74"/>
      <c r="M460" s="74"/>
      <c r="N460" s="74"/>
      <c r="O460" s="74"/>
      <c r="P460" s="104"/>
      <c r="Q460" s="74"/>
      <c r="R460" s="74"/>
      <c r="S460" s="74"/>
      <c r="T460" s="74"/>
      <c r="U460" s="104"/>
      <c r="V460" s="74"/>
      <c r="W460" s="74"/>
      <c r="X460" s="74"/>
      <c r="Y460" s="74"/>
      <c r="Z460" s="104"/>
    </row>
    <row r="461" spans="3:26" ht="18" customHeight="1" x14ac:dyDescent="0.25">
      <c r="C461" s="72"/>
      <c r="D461" s="71"/>
      <c r="E461" s="71"/>
      <c r="F461" s="71"/>
      <c r="G461" s="30"/>
      <c r="H461" s="30"/>
      <c r="I461" s="30"/>
      <c r="J461" s="30"/>
      <c r="K461" s="30"/>
      <c r="L461" s="30"/>
      <c r="M461" s="30"/>
      <c r="N461" s="30"/>
      <c r="O461" s="30"/>
      <c r="P461" s="30"/>
      <c r="Q461" s="30"/>
      <c r="R461" s="30"/>
      <c r="S461" s="30"/>
      <c r="T461" s="30"/>
      <c r="U461" s="30"/>
      <c r="V461" s="30"/>
      <c r="W461" s="30"/>
      <c r="X461" s="30"/>
    </row>
    <row r="462" spans="3:26" ht="18" customHeight="1" x14ac:dyDescent="0.25">
      <c r="C462" s="21" t="s">
        <v>34</v>
      </c>
      <c r="D462" s="50"/>
      <c r="E462" s="8"/>
      <c r="F462" s="8"/>
      <c r="G462" s="30"/>
      <c r="H462" s="30"/>
      <c r="I462" s="30"/>
      <c r="J462" s="30"/>
      <c r="K462" s="30"/>
      <c r="L462" s="30"/>
      <c r="M462" s="30"/>
      <c r="N462" s="30"/>
      <c r="O462" s="30"/>
      <c r="P462" s="30"/>
      <c r="Q462" s="30"/>
      <c r="R462" s="30"/>
      <c r="S462" s="30"/>
      <c r="T462" s="30"/>
      <c r="U462" s="30"/>
      <c r="V462" s="30"/>
      <c r="W462" s="30"/>
    </row>
    <row r="463" spans="3:26" ht="14.25" customHeight="1" x14ac:dyDescent="0.2">
      <c r="C463" s="50" t="s">
        <v>290</v>
      </c>
      <c r="D463" s="50"/>
      <c r="E463" s="8"/>
      <c r="F463" s="8"/>
      <c r="G463" s="30"/>
      <c r="H463" s="30"/>
      <c r="I463" s="30"/>
      <c r="J463" s="30"/>
      <c r="K463" s="30"/>
      <c r="L463" s="30"/>
      <c r="M463" s="30"/>
      <c r="N463" s="30"/>
      <c r="O463" s="30"/>
      <c r="P463" s="30"/>
      <c r="Q463" s="30"/>
      <c r="R463" s="30"/>
      <c r="S463" s="30"/>
      <c r="T463" s="30"/>
      <c r="U463" s="30"/>
      <c r="V463" s="30"/>
      <c r="W463" s="30"/>
    </row>
    <row r="464" spans="3:26" ht="14.25" customHeight="1" x14ac:dyDescent="0.2">
      <c r="C464" s="50" t="s">
        <v>291</v>
      </c>
      <c r="D464" s="50"/>
      <c r="E464" s="8"/>
      <c r="F464" s="8"/>
      <c r="G464" s="30"/>
      <c r="H464" s="30"/>
      <c r="I464" s="30"/>
      <c r="J464" s="30"/>
      <c r="K464" s="30"/>
      <c r="L464" s="30"/>
      <c r="M464" s="30"/>
      <c r="N464" s="30"/>
      <c r="O464" s="30"/>
      <c r="P464" s="30"/>
      <c r="Q464" s="30"/>
      <c r="R464" s="30"/>
      <c r="S464" s="30"/>
      <c r="T464" s="30"/>
      <c r="U464" s="30"/>
      <c r="V464" s="30"/>
      <c r="W464" s="30"/>
    </row>
    <row r="465" spans="2:26" ht="14.25" customHeight="1" x14ac:dyDescent="0.2">
      <c r="C465" s="50"/>
      <c r="D465" s="50"/>
      <c r="E465" s="8"/>
      <c r="F465" s="8"/>
      <c r="G465" s="30"/>
      <c r="H465" s="30"/>
      <c r="I465" s="30"/>
      <c r="J465" s="30"/>
      <c r="K465" s="30"/>
      <c r="L465" s="30"/>
      <c r="M465" s="30"/>
      <c r="N465" s="30"/>
      <c r="O465" s="30"/>
      <c r="P465" s="30"/>
      <c r="Q465" s="30"/>
      <c r="R465" s="30"/>
      <c r="S465" s="30"/>
      <c r="T465" s="30"/>
      <c r="U465" s="30"/>
      <c r="V465" s="30"/>
      <c r="W465" s="30"/>
    </row>
    <row r="466" spans="2:26" ht="18" customHeight="1" x14ac:dyDescent="0.2">
      <c r="C466" s="16" t="s">
        <v>292</v>
      </c>
      <c r="D466" s="4"/>
      <c r="E466" s="4"/>
      <c r="F466" s="4"/>
      <c r="G466" s="4"/>
      <c r="H466" s="4"/>
      <c r="I466" s="4"/>
      <c r="J466" s="4"/>
      <c r="K466" s="4"/>
      <c r="L466" s="4"/>
      <c r="M466" s="4"/>
    </row>
    <row r="467" spans="2:26" ht="18" customHeight="1" x14ac:dyDescent="0.2">
      <c r="C467" s="12"/>
      <c r="D467" s="13"/>
      <c r="E467" s="13" t="s">
        <v>1</v>
      </c>
      <c r="F467" s="13" t="s">
        <v>2</v>
      </c>
      <c r="G467" s="11">
        <f>G$1</f>
        <v>2011</v>
      </c>
      <c r="H467" s="11">
        <f t="shared" ref="H467:Z467" si="109">H$1</f>
        <v>2012</v>
      </c>
      <c r="I467" s="11">
        <f t="shared" si="109"/>
        <v>2013</v>
      </c>
      <c r="J467" s="11">
        <f t="shared" si="109"/>
        <v>2014</v>
      </c>
      <c r="K467" s="11">
        <f t="shared" si="109"/>
        <v>2015</v>
      </c>
      <c r="L467" s="11">
        <f t="shared" si="109"/>
        <v>2016</v>
      </c>
      <c r="M467" s="11">
        <f t="shared" si="109"/>
        <v>2017</v>
      </c>
      <c r="N467" s="11">
        <f t="shared" si="109"/>
        <v>2018</v>
      </c>
      <c r="O467" s="11">
        <f t="shared" si="109"/>
        <v>2019</v>
      </c>
      <c r="P467" s="11">
        <f t="shared" si="109"/>
        <v>2020</v>
      </c>
      <c r="Q467" s="11">
        <f t="shared" si="109"/>
        <v>2021</v>
      </c>
      <c r="R467" s="11">
        <f t="shared" si="109"/>
        <v>2022</v>
      </c>
      <c r="S467" s="11">
        <f t="shared" si="109"/>
        <v>2023</v>
      </c>
      <c r="T467" s="11">
        <f t="shared" si="109"/>
        <v>2024</v>
      </c>
      <c r="U467" s="11">
        <f t="shared" si="109"/>
        <v>2025</v>
      </c>
      <c r="V467" s="11">
        <f t="shared" si="109"/>
        <v>2026</v>
      </c>
      <c r="W467" s="11">
        <f t="shared" si="109"/>
        <v>2027</v>
      </c>
      <c r="X467" s="11">
        <f t="shared" si="109"/>
        <v>2028</v>
      </c>
      <c r="Y467" s="11">
        <f t="shared" si="109"/>
        <v>2029</v>
      </c>
      <c r="Z467" s="11">
        <f t="shared" si="109"/>
        <v>2030</v>
      </c>
    </row>
    <row r="468" spans="2:26" ht="18" customHeight="1" x14ac:dyDescent="0.2">
      <c r="C468" s="48" t="s">
        <v>274</v>
      </c>
      <c r="D468" s="8"/>
      <c r="E468" s="8" t="s">
        <v>273</v>
      </c>
      <c r="F468" s="8" t="s">
        <v>9</v>
      </c>
      <c r="G468" s="68"/>
      <c r="H468" s="68"/>
      <c r="I468" s="68"/>
      <c r="J468" s="68"/>
      <c r="K468" s="37">
        <v>2200</v>
      </c>
      <c r="L468" s="23">
        <f t="shared" ref="L468:Y468" si="110">$K468+($Z468-$K468)*(L$1-$K$1)/($Z$1-$K$1)</f>
        <v>2600</v>
      </c>
      <c r="M468" s="23">
        <f t="shared" si="110"/>
        <v>3000</v>
      </c>
      <c r="N468" s="23">
        <f t="shared" si="110"/>
        <v>3400</v>
      </c>
      <c r="O468" s="23">
        <f t="shared" si="110"/>
        <v>3800</v>
      </c>
      <c r="P468" s="23">
        <f t="shared" si="110"/>
        <v>4200</v>
      </c>
      <c r="Q468" s="23">
        <f t="shared" si="110"/>
        <v>4600</v>
      </c>
      <c r="R468" s="23">
        <f t="shared" si="110"/>
        <v>5000</v>
      </c>
      <c r="S468" s="23">
        <f t="shared" si="110"/>
        <v>5400</v>
      </c>
      <c r="T468" s="23">
        <f t="shared" si="110"/>
        <v>5800</v>
      </c>
      <c r="U468" s="23">
        <f t="shared" si="110"/>
        <v>6200</v>
      </c>
      <c r="V468" s="23">
        <f t="shared" si="110"/>
        <v>6600</v>
      </c>
      <c r="W468" s="23">
        <f t="shared" si="110"/>
        <v>7000</v>
      </c>
      <c r="X468" s="23">
        <f t="shared" si="110"/>
        <v>7400</v>
      </c>
      <c r="Y468" s="23">
        <f t="shared" si="110"/>
        <v>7800</v>
      </c>
      <c r="Z468" s="147">
        <v>8200</v>
      </c>
    </row>
    <row r="469" spans="2:26" ht="18" customHeight="1" x14ac:dyDescent="0.2">
      <c r="C469" s="149" t="s">
        <v>275</v>
      </c>
      <c r="D469" s="62"/>
      <c r="E469" s="60" t="s">
        <v>8</v>
      </c>
      <c r="F469" s="62"/>
      <c r="G469" s="150"/>
      <c r="H469" s="150"/>
      <c r="I469" s="150"/>
      <c r="J469" s="150"/>
      <c r="K469" s="44">
        <v>0</v>
      </c>
      <c r="L469" s="44">
        <f>L468-K468</f>
        <v>400</v>
      </c>
      <c r="M469" s="44">
        <f t="shared" ref="M469:Z469" si="111">M468-L468</f>
        <v>400</v>
      </c>
      <c r="N469" s="44">
        <f t="shared" si="111"/>
        <v>400</v>
      </c>
      <c r="O469" s="44">
        <f t="shared" si="111"/>
        <v>400</v>
      </c>
      <c r="P469" s="44">
        <f t="shared" si="111"/>
        <v>400</v>
      </c>
      <c r="Q469" s="44">
        <f t="shared" si="111"/>
        <v>400</v>
      </c>
      <c r="R469" s="44">
        <f t="shared" si="111"/>
        <v>400</v>
      </c>
      <c r="S469" s="44">
        <f t="shared" si="111"/>
        <v>400</v>
      </c>
      <c r="T469" s="44">
        <f t="shared" si="111"/>
        <v>400</v>
      </c>
      <c r="U469" s="44">
        <f t="shared" si="111"/>
        <v>400</v>
      </c>
      <c r="V469" s="44">
        <f t="shared" si="111"/>
        <v>400</v>
      </c>
      <c r="W469" s="44">
        <f t="shared" si="111"/>
        <v>400</v>
      </c>
      <c r="X469" s="44">
        <f t="shared" si="111"/>
        <v>400</v>
      </c>
      <c r="Y469" s="44">
        <f t="shared" si="111"/>
        <v>400</v>
      </c>
      <c r="Z469" s="44">
        <f t="shared" si="111"/>
        <v>400</v>
      </c>
    </row>
    <row r="470" spans="2:26" ht="12.75" customHeight="1" x14ac:dyDescent="0.2">
      <c r="C470" s="87"/>
      <c r="D470" s="88"/>
      <c r="E470" s="88"/>
      <c r="F470" s="88"/>
      <c r="G470" s="88"/>
      <c r="H470" s="88"/>
      <c r="I470" s="88"/>
      <c r="J470" s="69"/>
      <c r="K470" s="88"/>
      <c r="L470" s="88"/>
      <c r="M470" s="88"/>
      <c r="N470" s="88"/>
      <c r="O470" s="88"/>
      <c r="P470" s="88"/>
      <c r="Q470" s="30"/>
      <c r="R470" s="30"/>
      <c r="S470" s="30"/>
      <c r="T470" s="30"/>
      <c r="U470" s="30"/>
      <c r="V470" s="30"/>
      <c r="W470" s="30"/>
    </row>
    <row r="471" spans="2:26" ht="12.75" customHeight="1" x14ac:dyDescent="0.2">
      <c r="C471" s="9" t="s">
        <v>9</v>
      </c>
      <c r="D471" s="65" t="s">
        <v>276</v>
      </c>
      <c r="E471" s="88"/>
      <c r="F471" s="88"/>
      <c r="G471" s="88"/>
      <c r="H471" s="88"/>
      <c r="I471" s="88"/>
      <c r="J471" s="69"/>
      <c r="K471" s="88"/>
      <c r="L471" s="88"/>
      <c r="M471" s="88"/>
      <c r="N471" s="88"/>
      <c r="O471" s="88"/>
      <c r="P471" s="88"/>
      <c r="Q471" s="30"/>
      <c r="R471" s="30"/>
      <c r="S471" s="30"/>
      <c r="T471" s="30"/>
      <c r="U471" s="30"/>
      <c r="V471" s="30"/>
      <c r="W471" s="30"/>
    </row>
    <row r="472" spans="2:26" ht="12.75" customHeight="1" x14ac:dyDescent="0.2">
      <c r="C472" s="87"/>
      <c r="D472" s="148" t="s">
        <v>277</v>
      </c>
      <c r="E472" s="88"/>
      <c r="F472" s="88"/>
      <c r="G472" s="88"/>
      <c r="H472" s="88"/>
      <c r="I472" s="88"/>
      <c r="J472" s="69"/>
      <c r="K472" s="88"/>
      <c r="L472" s="88"/>
      <c r="M472" s="88"/>
      <c r="N472" s="88"/>
      <c r="O472" s="88"/>
      <c r="P472" s="88"/>
      <c r="Q472" s="30"/>
      <c r="R472" s="30"/>
      <c r="S472" s="30"/>
      <c r="T472" s="30"/>
      <c r="U472" s="30"/>
      <c r="V472" s="30"/>
      <c r="W472" s="30"/>
    </row>
    <row r="473" spans="2:26" ht="12.75" customHeight="1" x14ac:dyDescent="0.2">
      <c r="C473" s="87"/>
      <c r="D473" s="67" t="s">
        <v>278</v>
      </c>
      <c r="E473" s="88"/>
      <c r="F473" s="88"/>
      <c r="G473" s="88"/>
      <c r="H473" s="88"/>
      <c r="I473" s="88"/>
      <c r="J473" s="69"/>
      <c r="K473" s="88"/>
      <c r="L473" s="88"/>
      <c r="M473" s="88"/>
      <c r="N473" s="88"/>
      <c r="O473" s="88"/>
      <c r="P473" s="88"/>
      <c r="Q473" s="30"/>
      <c r="R473" s="30"/>
      <c r="S473" s="30"/>
      <c r="T473" s="30"/>
      <c r="U473" s="30"/>
      <c r="V473" s="30"/>
      <c r="W473" s="30"/>
    </row>
    <row r="474" spans="2:26" ht="12.75" customHeight="1" x14ac:dyDescent="0.2">
      <c r="C474" s="87"/>
      <c r="D474" s="151" t="s">
        <v>279</v>
      </c>
      <c r="E474" s="88"/>
      <c r="F474" s="88"/>
      <c r="G474" s="88"/>
      <c r="H474" s="88"/>
      <c r="I474" s="88"/>
      <c r="J474" s="69"/>
      <c r="K474" s="88"/>
      <c r="L474" s="88"/>
      <c r="M474" s="88"/>
      <c r="N474" s="88"/>
      <c r="O474" s="88"/>
      <c r="P474" s="88"/>
      <c r="Q474" s="30"/>
      <c r="R474" s="30"/>
      <c r="S474" s="30"/>
      <c r="T474" s="30"/>
      <c r="U474" s="30"/>
      <c r="V474" s="30"/>
      <c r="W474" s="30"/>
    </row>
    <row r="475" spans="2:26" ht="12.75" customHeight="1" x14ac:dyDescent="0.2">
      <c r="C475" s="87"/>
      <c r="D475" s="151" t="s">
        <v>280</v>
      </c>
      <c r="E475" s="88"/>
      <c r="F475" s="88"/>
      <c r="G475" s="88"/>
      <c r="H475" s="88"/>
      <c r="I475" s="88"/>
      <c r="J475" s="69"/>
      <c r="K475" s="88"/>
      <c r="L475" s="88"/>
      <c r="M475" s="88"/>
      <c r="N475" s="88"/>
      <c r="O475" s="88"/>
      <c r="P475" s="88"/>
      <c r="Q475" s="30"/>
      <c r="R475" s="30"/>
      <c r="S475" s="30"/>
      <c r="T475" s="30"/>
      <c r="U475" s="30"/>
      <c r="V475" s="30"/>
      <c r="W475" s="30"/>
    </row>
    <row r="476" spans="2:26" ht="12.75" customHeight="1" x14ac:dyDescent="0.2">
      <c r="C476" s="87"/>
      <c r="E476" s="88"/>
      <c r="F476" s="88"/>
      <c r="G476" s="88"/>
      <c r="H476" s="88"/>
      <c r="I476" s="88"/>
      <c r="J476" s="69"/>
      <c r="K476" s="88"/>
      <c r="L476" s="88"/>
      <c r="M476" s="88"/>
      <c r="N476" s="88"/>
      <c r="O476" s="88"/>
      <c r="P476" s="88"/>
      <c r="Q476" s="30"/>
      <c r="R476" s="30"/>
      <c r="S476" s="30"/>
      <c r="T476" s="30"/>
      <c r="U476" s="30"/>
      <c r="V476" s="30"/>
      <c r="W476" s="30"/>
    </row>
    <row r="477" spans="2:26" ht="12.75" customHeight="1" x14ac:dyDescent="0.2">
      <c r="B477" s="41" t="s">
        <v>35</v>
      </c>
      <c r="C477" s="67" t="s">
        <v>293</v>
      </c>
      <c r="E477" s="88"/>
      <c r="F477" s="88"/>
      <c r="G477" s="88"/>
      <c r="H477" s="88"/>
      <c r="I477" s="88"/>
      <c r="J477" s="69"/>
      <c r="K477" s="88"/>
      <c r="L477" s="88"/>
      <c r="M477" s="88"/>
      <c r="N477" s="88"/>
      <c r="O477" s="88"/>
      <c r="P477" s="88"/>
      <c r="Q477" s="30"/>
      <c r="R477" s="30"/>
      <c r="S477" s="30"/>
      <c r="T477" s="30"/>
      <c r="U477" s="30"/>
      <c r="V477" s="30"/>
      <c r="W477" s="30"/>
    </row>
    <row r="478" spans="2:26" ht="12.75" customHeight="1" x14ac:dyDescent="0.2">
      <c r="B478" s="41" t="s">
        <v>35</v>
      </c>
      <c r="C478" s="67" t="s">
        <v>289</v>
      </c>
      <c r="D478" s="148"/>
      <c r="E478" s="88"/>
      <c r="F478" s="88"/>
      <c r="G478" s="88"/>
      <c r="H478" s="88"/>
      <c r="I478" s="88"/>
      <c r="J478" s="69"/>
      <c r="K478" s="88"/>
      <c r="L478" s="88"/>
      <c r="M478" s="88"/>
      <c r="N478" s="88"/>
      <c r="O478" s="88"/>
      <c r="P478" s="88"/>
      <c r="Q478" s="30"/>
      <c r="R478" s="30"/>
      <c r="S478" s="30"/>
      <c r="T478" s="30"/>
      <c r="U478" s="30"/>
      <c r="V478" s="30"/>
      <c r="W478" s="30"/>
    </row>
    <row r="479" spans="2:26" ht="12.75" customHeight="1" x14ac:dyDescent="0.2">
      <c r="C479" s="151"/>
      <c r="D479" s="148"/>
      <c r="E479" s="88"/>
      <c r="F479" s="88"/>
      <c r="G479" s="88"/>
      <c r="H479" s="88"/>
      <c r="I479" s="88"/>
      <c r="J479" s="69"/>
      <c r="K479" s="88"/>
      <c r="L479" s="88"/>
      <c r="M479" s="88"/>
      <c r="N479" s="88"/>
      <c r="O479" s="88"/>
      <c r="P479" s="88"/>
      <c r="Q479" s="30"/>
      <c r="R479" s="30"/>
      <c r="S479" s="30"/>
      <c r="T479" s="30"/>
      <c r="U479" s="30"/>
      <c r="V479" s="30"/>
      <c r="W479" s="30"/>
    </row>
    <row r="480" spans="2:26" ht="12.75" customHeight="1" x14ac:dyDescent="0.2">
      <c r="C480" s="87"/>
      <c r="E480" s="88"/>
      <c r="F480" s="88"/>
      <c r="G480" s="88"/>
      <c r="H480" s="88"/>
      <c r="I480" s="88"/>
      <c r="J480" s="69"/>
      <c r="K480" s="88"/>
      <c r="L480" s="88"/>
      <c r="M480" s="88"/>
      <c r="N480" s="88"/>
      <c r="O480" s="88"/>
      <c r="P480" s="88"/>
      <c r="Q480" s="30"/>
      <c r="R480" s="30"/>
      <c r="S480" s="30"/>
      <c r="T480" s="30"/>
      <c r="U480" s="30"/>
      <c r="V480" s="30"/>
      <c r="W480" s="30"/>
    </row>
    <row r="481" spans="3:23" ht="18" customHeight="1" x14ac:dyDescent="0.25">
      <c r="C481" s="154" t="s">
        <v>294</v>
      </c>
      <c r="E481" s="88"/>
      <c r="F481" s="88"/>
      <c r="G481" s="88"/>
      <c r="H481" s="88"/>
      <c r="I481" s="88"/>
      <c r="J481" s="69"/>
      <c r="K481" s="88"/>
      <c r="L481" s="88"/>
      <c r="M481" s="88"/>
      <c r="N481" s="88"/>
      <c r="O481" s="88"/>
      <c r="P481" s="88"/>
      <c r="Q481" s="30"/>
      <c r="R481" s="30"/>
      <c r="S481" s="30"/>
      <c r="T481" s="30"/>
      <c r="U481" s="30"/>
      <c r="V481" s="30"/>
      <c r="W481" s="30"/>
    </row>
    <row r="482" spans="3:23" ht="14.25" customHeight="1" x14ac:dyDescent="0.2">
      <c r="C482" s="87"/>
      <c r="E482" s="88"/>
      <c r="F482" s="88"/>
      <c r="G482" s="88"/>
      <c r="H482" s="88"/>
      <c r="I482" s="88"/>
      <c r="J482" s="69"/>
      <c r="K482" s="88"/>
      <c r="L482" s="88"/>
      <c r="M482" s="88"/>
      <c r="N482" s="88"/>
      <c r="O482" s="88"/>
      <c r="P482" s="88"/>
      <c r="Q482" s="30"/>
      <c r="R482" s="30"/>
      <c r="S482" s="30"/>
      <c r="T482" s="30"/>
      <c r="U482" s="30"/>
      <c r="V482" s="30"/>
      <c r="W482" s="30"/>
    </row>
    <row r="483" spans="3:23" ht="14.25" customHeight="1" x14ac:dyDescent="0.2">
      <c r="C483" s="148" t="s">
        <v>281</v>
      </c>
      <c r="E483" s="88"/>
      <c r="F483" s="88"/>
      <c r="G483" s="88"/>
      <c r="H483" s="88"/>
      <c r="I483" s="88"/>
      <c r="J483" s="69"/>
      <c r="K483" s="88"/>
      <c r="L483" s="88"/>
      <c r="M483" s="88"/>
      <c r="N483" s="88"/>
      <c r="O483" s="88"/>
      <c r="P483" s="88"/>
      <c r="Q483" s="30"/>
      <c r="R483" s="30"/>
      <c r="S483" s="30"/>
      <c r="T483" s="30"/>
      <c r="U483" s="30"/>
      <c r="V483" s="30"/>
      <c r="W483" s="30"/>
    </row>
    <row r="484" spans="3:23" ht="14.25" customHeight="1" x14ac:dyDescent="0.2">
      <c r="C484" s="152" t="s">
        <v>283</v>
      </c>
      <c r="E484" s="88"/>
      <c r="F484" s="88"/>
      <c r="G484" s="88"/>
      <c r="H484" s="88"/>
      <c r="I484" s="88"/>
      <c r="J484" s="69"/>
      <c r="K484" s="88"/>
      <c r="L484" s="88"/>
      <c r="M484" s="88"/>
      <c r="N484" s="88"/>
      <c r="O484" s="88"/>
      <c r="P484" s="88"/>
      <c r="Q484" s="30"/>
      <c r="R484" s="30"/>
      <c r="S484" s="30"/>
      <c r="T484" s="30"/>
      <c r="U484" s="30"/>
      <c r="V484" s="30"/>
      <c r="W484" s="30"/>
    </row>
    <row r="485" spans="3:23" ht="14.25" customHeight="1" x14ac:dyDescent="0.2">
      <c r="C485" s="152" t="s">
        <v>284</v>
      </c>
      <c r="E485" s="88"/>
      <c r="F485" s="88"/>
      <c r="G485" s="88"/>
      <c r="H485" s="88"/>
      <c r="I485" s="88"/>
      <c r="J485" s="69"/>
      <c r="K485" s="88"/>
      <c r="L485" s="88"/>
      <c r="M485" s="88"/>
      <c r="N485" s="88"/>
      <c r="O485" s="88"/>
      <c r="P485" s="88"/>
      <c r="Q485" s="30"/>
      <c r="R485" s="30"/>
      <c r="S485" s="30"/>
      <c r="T485" s="30"/>
      <c r="U485" s="30"/>
      <c r="V485" s="30"/>
      <c r="W485" s="30"/>
    </row>
    <row r="486" spans="3:23" ht="14.25" customHeight="1" x14ac:dyDescent="0.2">
      <c r="C486" s="148"/>
      <c r="E486" s="88"/>
      <c r="F486" s="88"/>
      <c r="G486" s="88"/>
      <c r="H486" s="88"/>
      <c r="I486" s="88"/>
      <c r="J486" s="69"/>
      <c r="K486" s="88"/>
      <c r="L486" s="88"/>
      <c r="M486" s="88"/>
      <c r="N486" s="88"/>
      <c r="O486" s="88"/>
      <c r="P486" s="88"/>
      <c r="Q486" s="30"/>
      <c r="R486" s="30"/>
      <c r="S486" s="30"/>
      <c r="T486" s="30"/>
      <c r="U486" s="30"/>
      <c r="V486" s="30"/>
      <c r="W486" s="30"/>
    </row>
    <row r="487" spans="3:23" ht="14.25" customHeight="1" x14ac:dyDescent="0.2">
      <c r="C487" s="148" t="s">
        <v>282</v>
      </c>
      <c r="E487" s="88"/>
      <c r="F487" s="88"/>
      <c r="G487" s="88"/>
      <c r="H487" s="88"/>
      <c r="I487" s="88"/>
      <c r="J487" s="69"/>
      <c r="K487" s="88"/>
      <c r="L487" s="88"/>
      <c r="M487" s="88"/>
      <c r="N487" s="88"/>
      <c r="O487" s="88"/>
      <c r="P487" s="88"/>
      <c r="Q487" s="30"/>
      <c r="R487" s="30"/>
      <c r="S487" s="30"/>
      <c r="T487" s="30"/>
      <c r="U487" s="30"/>
      <c r="V487" s="30"/>
      <c r="W487" s="30"/>
    </row>
    <row r="488" spans="3:23" ht="14.25" customHeight="1" x14ac:dyDescent="0.2">
      <c r="C488" s="152" t="s">
        <v>286</v>
      </c>
      <c r="E488" s="88"/>
      <c r="F488" s="88"/>
      <c r="G488" s="88"/>
      <c r="H488" s="88"/>
      <c r="I488" s="88"/>
      <c r="J488" s="69"/>
      <c r="K488" s="88"/>
      <c r="L488" s="88"/>
      <c r="M488" s="88"/>
      <c r="N488" s="88"/>
      <c r="O488" s="88"/>
      <c r="P488" s="88"/>
      <c r="Q488" s="30"/>
      <c r="R488" s="30"/>
      <c r="S488" s="30"/>
      <c r="T488" s="30"/>
      <c r="U488" s="30"/>
      <c r="V488" s="30"/>
      <c r="W488" s="30"/>
    </row>
    <row r="489" spans="3:23" ht="14.25" customHeight="1" x14ac:dyDescent="0.2">
      <c r="C489" s="152" t="s">
        <v>285</v>
      </c>
      <c r="E489" s="88"/>
      <c r="F489" s="88"/>
      <c r="G489" s="88"/>
      <c r="H489" s="88"/>
      <c r="I489" s="88"/>
      <c r="J489" s="69"/>
      <c r="K489" s="88"/>
      <c r="L489" s="88"/>
      <c r="M489" s="88"/>
      <c r="N489" s="88"/>
      <c r="O489" s="88"/>
      <c r="P489" s="88"/>
      <c r="Q489" s="30"/>
      <c r="R489" s="30"/>
      <c r="S489" s="30"/>
      <c r="T489" s="30"/>
      <c r="U489" s="30"/>
      <c r="V489" s="30"/>
      <c r="W489" s="30"/>
    </row>
    <row r="490" spans="3:23" ht="14.25" customHeight="1" x14ac:dyDescent="0.2">
      <c r="C490" s="148"/>
      <c r="E490" s="88"/>
      <c r="F490" s="88"/>
      <c r="G490" s="88"/>
      <c r="H490" s="88"/>
      <c r="I490" s="88"/>
      <c r="J490" s="69"/>
      <c r="K490" s="88"/>
      <c r="L490" s="88"/>
      <c r="M490" s="88"/>
      <c r="N490" s="88"/>
      <c r="O490" s="88"/>
      <c r="P490" s="88"/>
      <c r="Q490" s="30"/>
      <c r="R490" s="30"/>
      <c r="S490" s="30"/>
      <c r="T490" s="30"/>
      <c r="U490" s="30"/>
      <c r="V490" s="30"/>
      <c r="W490" s="30"/>
    </row>
    <row r="491" spans="3:23" ht="14.25" customHeight="1" x14ac:dyDescent="0.2">
      <c r="C491" s="148" t="s">
        <v>287</v>
      </c>
      <c r="E491" s="88"/>
      <c r="F491" s="88"/>
      <c r="G491" s="88"/>
      <c r="H491" s="88"/>
      <c r="I491" s="88"/>
      <c r="J491" s="69"/>
      <c r="K491" s="88"/>
      <c r="L491" s="88"/>
      <c r="M491" s="88"/>
      <c r="N491" s="88"/>
      <c r="O491" s="88"/>
      <c r="P491" s="88"/>
      <c r="Q491" s="30"/>
      <c r="R491" s="30"/>
      <c r="S491" s="30"/>
      <c r="T491" s="30"/>
      <c r="U491" s="30"/>
      <c r="V491" s="30"/>
      <c r="W491" s="30"/>
    </row>
    <row r="492" spans="3:23" ht="14.25" customHeight="1" x14ac:dyDescent="0.2">
      <c r="C492" s="148" t="s">
        <v>288</v>
      </c>
      <c r="E492" s="88"/>
      <c r="F492" s="88"/>
      <c r="G492" s="88"/>
      <c r="H492" s="88"/>
      <c r="I492" s="88"/>
      <c r="J492" s="69"/>
      <c r="K492" s="88"/>
      <c r="L492" s="88"/>
      <c r="M492" s="88"/>
      <c r="N492" s="88"/>
      <c r="O492" s="88"/>
      <c r="P492" s="88"/>
      <c r="Q492" s="30"/>
      <c r="R492" s="30"/>
      <c r="S492" s="30"/>
      <c r="T492" s="30"/>
      <c r="U492" s="30"/>
      <c r="V492" s="30"/>
      <c r="W492" s="30"/>
    </row>
    <row r="493" spans="3:23" ht="14.25" customHeight="1" x14ac:dyDescent="0.2">
      <c r="C493" s="148" t="s">
        <v>301</v>
      </c>
      <c r="E493" s="88"/>
      <c r="F493" s="88"/>
      <c r="G493" s="88"/>
      <c r="H493" s="88"/>
      <c r="I493" s="88"/>
      <c r="J493" s="69"/>
      <c r="K493" s="88"/>
      <c r="L493" s="88"/>
      <c r="M493" s="88"/>
      <c r="N493" s="88"/>
      <c r="O493" s="88"/>
      <c r="P493" s="88"/>
      <c r="Q493" s="30"/>
      <c r="R493" s="30"/>
      <c r="S493" s="30"/>
      <c r="T493" s="30"/>
      <c r="U493" s="30"/>
      <c r="V493" s="30"/>
      <c r="W493" s="30"/>
    </row>
    <row r="494" spans="3:23" ht="14.25" customHeight="1" x14ac:dyDescent="0.2">
      <c r="C494" s="148"/>
      <c r="D494" s="148"/>
      <c r="E494" s="88"/>
      <c r="F494" s="88"/>
      <c r="G494" s="88"/>
      <c r="H494" s="88"/>
      <c r="I494" s="88"/>
      <c r="J494" s="69"/>
      <c r="K494" s="88"/>
      <c r="L494" s="88"/>
      <c r="M494" s="88"/>
      <c r="N494" s="88"/>
      <c r="O494" s="88"/>
      <c r="P494" s="88"/>
      <c r="Q494" s="30"/>
      <c r="R494" s="30"/>
      <c r="S494" s="30"/>
      <c r="T494" s="30"/>
      <c r="U494" s="30"/>
      <c r="V494" s="30"/>
      <c r="W494" s="30"/>
    </row>
    <row r="495" spans="3:23" ht="14.25" customHeight="1" x14ac:dyDescent="0.2">
      <c r="C495" s="67" t="s">
        <v>295</v>
      </c>
      <c r="D495" s="148"/>
      <c r="E495" s="88"/>
      <c r="F495" s="88"/>
      <c r="G495" s="88"/>
      <c r="H495" s="88"/>
      <c r="I495" s="88"/>
      <c r="J495" s="69"/>
      <c r="K495" s="88"/>
      <c r="L495" s="88"/>
      <c r="M495" s="88"/>
      <c r="N495" s="88"/>
      <c r="O495" s="88"/>
      <c r="P495" s="88"/>
      <c r="Q495" s="30"/>
      <c r="R495" s="30"/>
      <c r="S495" s="30"/>
      <c r="T495" s="30"/>
      <c r="U495" s="30"/>
      <c r="V495" s="30"/>
      <c r="W495" s="30"/>
    </row>
    <row r="496" spans="3:23" ht="14.25" customHeight="1" x14ac:dyDescent="0.2">
      <c r="C496" s="87"/>
      <c r="D496" s="148"/>
      <c r="E496" s="88"/>
      <c r="F496" s="88"/>
      <c r="G496" s="88"/>
      <c r="H496" s="88"/>
      <c r="I496" s="88"/>
      <c r="J496" s="69"/>
      <c r="K496" s="88"/>
      <c r="L496" s="88"/>
      <c r="M496" s="88"/>
      <c r="N496" s="88"/>
      <c r="O496" s="88"/>
      <c r="P496" s="88"/>
      <c r="Q496" s="30"/>
      <c r="R496" s="30"/>
      <c r="S496" s="30"/>
      <c r="T496" s="30"/>
      <c r="U496" s="30"/>
      <c r="V496" s="30"/>
      <c r="W496" s="30"/>
    </row>
    <row r="497" spans="3:23" ht="14.25" customHeight="1" x14ac:dyDescent="0.2">
      <c r="C497" s="67" t="s">
        <v>324</v>
      </c>
      <c r="D497" s="148"/>
      <c r="E497" s="88"/>
      <c r="F497" s="88"/>
      <c r="G497" s="88"/>
      <c r="H497" s="88"/>
      <c r="I497" s="88"/>
      <c r="J497" s="69"/>
      <c r="K497" s="88"/>
      <c r="L497" s="88"/>
      <c r="M497" s="88"/>
      <c r="N497" s="88"/>
      <c r="O497" s="88"/>
      <c r="P497" s="88"/>
      <c r="Q497" s="30"/>
      <c r="R497" s="30"/>
      <c r="S497" s="30"/>
      <c r="T497" s="30"/>
      <c r="U497" s="30"/>
      <c r="V497" s="30"/>
      <c r="W497" s="30"/>
    </row>
    <row r="498" spans="3:23" ht="14.25" customHeight="1" x14ac:dyDescent="0.2">
      <c r="C498" s="153"/>
      <c r="D498" s="148"/>
      <c r="E498" s="148"/>
      <c r="F498" s="148"/>
      <c r="G498" s="88"/>
      <c r="H498" s="88"/>
      <c r="I498" s="88"/>
      <c r="J498" s="69"/>
      <c r="K498" s="88"/>
      <c r="L498" s="88"/>
      <c r="M498" s="88"/>
      <c r="N498" s="88"/>
      <c r="O498" s="88"/>
      <c r="P498" s="88"/>
      <c r="Q498" s="30"/>
      <c r="R498" s="30"/>
      <c r="S498" s="30"/>
      <c r="T498" s="30"/>
      <c r="U498" s="30"/>
      <c r="V498" s="30"/>
      <c r="W498" s="30"/>
    </row>
    <row r="499" spans="3:23" ht="14.25" customHeight="1" x14ac:dyDescent="0.2">
      <c r="C499" s="153"/>
      <c r="D499" s="157" t="s">
        <v>296</v>
      </c>
      <c r="E499" s="157" t="s">
        <v>297</v>
      </c>
      <c r="F499" s="157" t="s">
        <v>318</v>
      </c>
      <c r="G499" s="67" t="s">
        <v>17</v>
      </c>
      <c r="H499" s="88"/>
      <c r="I499" s="88"/>
      <c r="J499" s="69"/>
      <c r="K499" s="88"/>
      <c r="L499" s="88"/>
      <c r="M499" s="88"/>
      <c r="N499" s="88"/>
      <c r="O499" s="88"/>
      <c r="P499" s="88"/>
      <c r="Q499" s="30"/>
      <c r="R499" s="30"/>
      <c r="S499" s="30"/>
      <c r="T499" s="30"/>
      <c r="U499" s="30"/>
      <c r="V499" s="30"/>
      <c r="W499" s="30"/>
    </row>
    <row r="500" spans="3:23" ht="14.25" customHeight="1" x14ac:dyDescent="0.2">
      <c r="C500" s="67" t="s">
        <v>298</v>
      </c>
      <c r="D500" s="159">
        <v>0.2</v>
      </c>
      <c r="E500" s="159">
        <v>0.4</v>
      </c>
      <c r="F500" s="159">
        <v>0.6</v>
      </c>
      <c r="G500" s="67" t="s">
        <v>306</v>
      </c>
      <c r="H500" s="88"/>
      <c r="I500" s="88"/>
      <c r="J500" s="69"/>
      <c r="K500" s="88"/>
      <c r="L500" s="88"/>
      <c r="M500" s="88"/>
      <c r="N500" s="88"/>
      <c r="O500" s="88"/>
      <c r="P500" s="88"/>
      <c r="Q500" s="30"/>
      <c r="R500" s="30"/>
      <c r="S500" s="30"/>
      <c r="T500" s="30"/>
      <c r="U500" s="30"/>
      <c r="V500" s="30"/>
      <c r="W500" s="30"/>
    </row>
    <row r="501" spans="3:23" ht="14.25" customHeight="1" x14ac:dyDescent="0.2">
      <c r="C501" s="67" t="s">
        <v>299</v>
      </c>
      <c r="D501" s="160">
        <f>(1-D500)</f>
        <v>0.8</v>
      </c>
      <c r="E501" s="160">
        <f t="shared" ref="E501:F501" si="112">(1-E500)</f>
        <v>0.6</v>
      </c>
      <c r="F501" s="160">
        <f t="shared" si="112"/>
        <v>0.4</v>
      </c>
      <c r="G501" s="67" t="s">
        <v>307</v>
      </c>
      <c r="H501" s="88"/>
      <c r="I501" s="88"/>
      <c r="J501" s="69"/>
      <c r="K501" s="88"/>
      <c r="L501" s="88"/>
      <c r="M501" s="88"/>
      <c r="N501" s="88"/>
      <c r="O501" s="88"/>
      <c r="P501" s="88"/>
      <c r="Q501" s="30"/>
      <c r="R501" s="30"/>
      <c r="S501" s="30"/>
      <c r="T501" s="30"/>
      <c r="U501" s="30"/>
      <c r="V501" s="30"/>
      <c r="W501" s="30"/>
    </row>
    <row r="502" spans="3:23" ht="14.25" customHeight="1" x14ac:dyDescent="0.2">
      <c r="C502" s="67"/>
      <c r="D502" s="160"/>
      <c r="E502" s="160"/>
      <c r="F502" s="160"/>
      <c r="G502" s="67" t="s">
        <v>325</v>
      </c>
      <c r="H502" s="88"/>
      <c r="I502" s="88"/>
      <c r="J502" s="69"/>
      <c r="K502" s="88"/>
      <c r="L502" s="88"/>
      <c r="M502" s="88"/>
      <c r="N502" s="88"/>
      <c r="O502" s="88"/>
      <c r="P502" s="88"/>
      <c r="Q502" s="30"/>
      <c r="R502" s="30"/>
      <c r="S502" s="30"/>
      <c r="T502" s="30"/>
      <c r="U502" s="30"/>
      <c r="V502" s="30"/>
      <c r="W502" s="30"/>
    </row>
    <row r="503" spans="3:23" ht="14.25" customHeight="1" x14ac:dyDescent="0.2">
      <c r="C503" s="67"/>
      <c r="D503" s="67"/>
      <c r="E503" s="67"/>
      <c r="F503" s="67"/>
      <c r="G503" s="67" t="s">
        <v>326</v>
      </c>
      <c r="H503" s="88"/>
      <c r="I503" s="88"/>
      <c r="J503" s="69"/>
      <c r="K503" s="88"/>
      <c r="L503" s="88"/>
      <c r="M503" s="88"/>
      <c r="N503" s="88"/>
      <c r="O503" s="88"/>
      <c r="P503" s="88"/>
      <c r="Q503" s="30"/>
      <c r="R503" s="30"/>
      <c r="S503" s="30"/>
      <c r="T503" s="30"/>
      <c r="U503" s="30"/>
      <c r="V503" s="30"/>
      <c r="W503" s="30"/>
    </row>
    <row r="504" spans="3:23" ht="14.25" customHeight="1" x14ac:dyDescent="0.2">
      <c r="C504" s="67"/>
      <c r="D504" s="67"/>
      <c r="E504" s="67"/>
      <c r="F504" s="67"/>
      <c r="G504" s="67"/>
      <c r="H504" s="88"/>
      <c r="I504" s="88"/>
      <c r="J504" s="69"/>
      <c r="K504" s="88"/>
      <c r="L504" s="88"/>
      <c r="M504" s="88"/>
      <c r="N504" s="88"/>
      <c r="O504" s="88"/>
      <c r="P504" s="88"/>
      <c r="Q504" s="30"/>
      <c r="R504" s="30"/>
      <c r="S504" s="30"/>
      <c r="T504" s="30"/>
      <c r="U504" s="30"/>
      <c r="V504" s="30"/>
      <c r="W504" s="30"/>
    </row>
    <row r="505" spans="3:23" ht="14.25" customHeight="1" x14ac:dyDescent="0.2">
      <c r="C505" s="67" t="s">
        <v>309</v>
      </c>
      <c r="D505" s="168">
        <f>$L$469*10^3</f>
        <v>400000</v>
      </c>
      <c r="E505" s="168">
        <f t="shared" ref="E505:F505" si="113">$L$469*10^3</f>
        <v>400000</v>
      </c>
      <c r="F505" s="168">
        <f t="shared" si="113"/>
        <v>400000</v>
      </c>
      <c r="G505" s="67" t="s">
        <v>302</v>
      </c>
      <c r="H505" s="88"/>
      <c r="I505" s="88"/>
      <c r="J505" s="69"/>
      <c r="K505" s="88"/>
      <c r="L505" s="88"/>
      <c r="M505" s="88"/>
      <c r="N505" s="88"/>
      <c r="O505" s="88"/>
      <c r="P505" s="88"/>
      <c r="Q505" s="30"/>
      <c r="R505" s="30"/>
      <c r="S505" s="30"/>
      <c r="T505" s="30"/>
      <c r="U505" s="30"/>
      <c r="V505" s="30"/>
      <c r="W505" s="30"/>
    </row>
    <row r="506" spans="3:23" ht="14.25" customHeight="1" x14ac:dyDescent="0.2">
      <c r="C506" s="158" t="s">
        <v>300</v>
      </c>
      <c r="D506" s="155">
        <f>D505*D501</f>
        <v>320000</v>
      </c>
      <c r="E506" s="155">
        <f>E505*E501</f>
        <v>240000</v>
      </c>
      <c r="F506" s="155">
        <f>F505*F501</f>
        <v>160000</v>
      </c>
      <c r="G506" s="67" t="s">
        <v>303</v>
      </c>
      <c r="H506" s="88"/>
      <c r="I506" s="88"/>
      <c r="J506" s="69"/>
      <c r="K506" s="88"/>
      <c r="L506" s="88"/>
      <c r="M506" s="88"/>
      <c r="N506" s="88"/>
      <c r="O506" s="88"/>
      <c r="P506" s="88"/>
      <c r="Q506" s="30"/>
      <c r="R506" s="30"/>
      <c r="S506" s="30"/>
      <c r="T506" s="30"/>
      <c r="U506" s="30"/>
      <c r="V506" s="30"/>
      <c r="W506" s="30"/>
    </row>
    <row r="507" spans="3:23" ht="14.25" customHeight="1" x14ac:dyDescent="0.2">
      <c r="C507" s="158"/>
      <c r="D507" s="155"/>
      <c r="E507" s="155"/>
      <c r="F507" s="155"/>
      <c r="G507" s="67"/>
      <c r="H507" s="88"/>
      <c r="I507" s="88"/>
      <c r="J507" s="69"/>
      <c r="K507" s="88"/>
      <c r="L507" s="88"/>
      <c r="M507" s="88"/>
      <c r="N507" s="88"/>
      <c r="O507" s="88"/>
      <c r="P507" s="88"/>
      <c r="Q507" s="30"/>
      <c r="R507" s="30"/>
      <c r="S507" s="30"/>
      <c r="T507" s="30"/>
      <c r="U507" s="30"/>
      <c r="V507" s="30"/>
      <c r="W507" s="30"/>
    </row>
    <row r="508" spans="3:23" ht="14.25" customHeight="1" x14ac:dyDescent="0.2">
      <c r="C508" s="157" t="s">
        <v>319</v>
      </c>
      <c r="D508" s="155"/>
      <c r="E508" s="155"/>
      <c r="F508" s="155"/>
      <c r="G508" s="67"/>
      <c r="H508" s="88"/>
      <c r="I508" s="88"/>
      <c r="J508" s="69"/>
      <c r="K508" s="88"/>
      <c r="L508" s="88"/>
      <c r="M508" s="88"/>
      <c r="N508" s="88"/>
      <c r="O508" s="88"/>
      <c r="P508" s="88"/>
      <c r="Q508" s="30"/>
      <c r="R508" s="30"/>
      <c r="S508" s="30"/>
      <c r="T508" s="30"/>
      <c r="U508" s="30"/>
      <c r="V508" s="30"/>
      <c r="W508" s="30"/>
    </row>
    <row r="509" spans="3:23" ht="14.25" customHeight="1" x14ac:dyDescent="0.2">
      <c r="C509" s="158"/>
      <c r="D509" s="155"/>
      <c r="E509" s="155"/>
      <c r="F509" s="155"/>
      <c r="G509" s="67"/>
      <c r="H509" s="88"/>
      <c r="I509" s="88"/>
      <c r="J509" s="69"/>
      <c r="K509" s="88"/>
      <c r="L509" s="88"/>
      <c r="M509" s="88"/>
      <c r="N509" s="88"/>
      <c r="O509" s="88"/>
      <c r="P509" s="88"/>
      <c r="Q509" s="30"/>
      <c r="R509" s="30"/>
      <c r="S509" s="30"/>
      <c r="T509" s="30"/>
      <c r="U509" s="30"/>
      <c r="V509" s="30"/>
      <c r="W509" s="30"/>
    </row>
    <row r="510" spans="3:23" ht="14.25" customHeight="1" x14ac:dyDescent="0.2">
      <c r="C510" s="67" t="s">
        <v>308</v>
      </c>
      <c r="D510" s="162">
        <v>300</v>
      </c>
      <c r="E510" s="162">
        <v>213</v>
      </c>
      <c r="F510" s="162">
        <v>180</v>
      </c>
      <c r="G510" s="67" t="s">
        <v>304</v>
      </c>
      <c r="H510" s="88"/>
      <c r="I510" s="88"/>
      <c r="J510" s="69"/>
      <c r="K510" s="88"/>
      <c r="L510" s="88"/>
      <c r="M510" s="88"/>
      <c r="N510" s="88"/>
      <c r="O510" s="88"/>
      <c r="P510" s="88"/>
      <c r="Q510" s="30"/>
      <c r="R510" s="30"/>
      <c r="S510" s="30"/>
      <c r="T510" s="30"/>
      <c r="U510" s="30"/>
      <c r="V510" s="30"/>
      <c r="W510" s="30"/>
    </row>
    <row r="511" spans="3:23" ht="14.25" customHeight="1" x14ac:dyDescent="0.2">
      <c r="C511" s="67"/>
      <c r="D511" s="167"/>
      <c r="E511" s="167"/>
      <c r="F511" s="167"/>
      <c r="G511" s="67" t="s">
        <v>320</v>
      </c>
      <c r="H511" s="88"/>
      <c r="I511" s="88"/>
      <c r="J511" s="69"/>
      <c r="K511" s="88"/>
      <c r="L511" s="88"/>
      <c r="M511" s="88"/>
      <c r="N511" s="88"/>
      <c r="O511" s="88"/>
      <c r="P511" s="88"/>
      <c r="Q511" s="30"/>
      <c r="R511" s="30"/>
      <c r="S511" s="30"/>
      <c r="T511" s="30"/>
      <c r="U511" s="30"/>
      <c r="V511" s="30"/>
      <c r="W511" s="30"/>
    </row>
    <row r="512" spans="3:23" ht="14.25" customHeight="1" x14ac:dyDescent="0.2">
      <c r="C512" s="67"/>
      <c r="D512" s="167"/>
      <c r="E512" s="167"/>
      <c r="F512" s="167"/>
      <c r="G512" s="67"/>
      <c r="H512" s="88"/>
      <c r="I512" s="88"/>
      <c r="J512" s="69"/>
      <c r="K512" s="88"/>
      <c r="L512" s="88"/>
      <c r="M512" s="88"/>
      <c r="N512" s="88"/>
      <c r="O512" s="88"/>
      <c r="P512" s="88"/>
      <c r="Q512" s="30"/>
      <c r="R512" s="30"/>
      <c r="S512" s="30"/>
      <c r="T512" s="30"/>
      <c r="U512" s="30"/>
      <c r="V512" s="30"/>
      <c r="W512" s="30"/>
    </row>
    <row r="513" spans="3:23" ht="14.25" customHeight="1" x14ac:dyDescent="0.2">
      <c r="C513" s="67" t="s">
        <v>310</v>
      </c>
      <c r="D513" s="156">
        <f>D506/100*D510/10^3</f>
        <v>960</v>
      </c>
      <c r="E513" s="156">
        <f>E506/100*E510/10^3</f>
        <v>511.2</v>
      </c>
      <c r="F513" s="156">
        <f>F506/100*F510/10^3</f>
        <v>288</v>
      </c>
      <c r="G513" s="67" t="s">
        <v>305</v>
      </c>
      <c r="H513" s="88"/>
      <c r="I513" s="88"/>
      <c r="J513" s="69"/>
      <c r="K513" s="88"/>
      <c r="L513" s="88"/>
      <c r="M513" s="88"/>
      <c r="N513" s="88"/>
      <c r="O513" s="88"/>
      <c r="P513" s="88"/>
      <c r="Q513" s="30"/>
      <c r="R513" s="30"/>
      <c r="S513" s="30"/>
      <c r="T513" s="30"/>
      <c r="U513" s="30"/>
      <c r="V513" s="30"/>
      <c r="W513" s="30"/>
    </row>
    <row r="514" spans="3:23" ht="14.25" customHeight="1" x14ac:dyDescent="0.2">
      <c r="C514" s="153"/>
      <c r="D514" s="148"/>
      <c r="E514" s="148"/>
      <c r="F514" s="148"/>
      <c r="G514" s="148"/>
      <c r="H514" s="88"/>
      <c r="I514" s="88"/>
      <c r="J514" s="69"/>
      <c r="K514" s="88"/>
      <c r="L514" s="88"/>
      <c r="M514" s="88"/>
      <c r="N514" s="88"/>
      <c r="O514" s="88"/>
      <c r="P514" s="88"/>
      <c r="Q514" s="30"/>
      <c r="R514" s="30"/>
      <c r="S514" s="30"/>
      <c r="T514" s="30"/>
      <c r="U514" s="30"/>
      <c r="V514" s="30"/>
      <c r="W514" s="30"/>
    </row>
    <row r="515" spans="3:23" ht="14.25" customHeight="1" x14ac:dyDescent="0.2">
      <c r="C515" s="67" t="s">
        <v>311</v>
      </c>
      <c r="D515" s="161">
        <v>300</v>
      </c>
      <c r="E515" s="161">
        <v>500</v>
      </c>
      <c r="F515" s="161">
        <v>1000</v>
      </c>
      <c r="G515" s="67" t="s">
        <v>327</v>
      </c>
      <c r="H515" s="88"/>
      <c r="I515" s="88"/>
      <c r="J515" s="69"/>
      <c r="K515" s="88"/>
      <c r="L515" s="88"/>
      <c r="M515" s="88"/>
      <c r="N515" s="88"/>
      <c r="O515" s="88"/>
      <c r="P515" s="88"/>
      <c r="Q515" s="30"/>
      <c r="R515" s="30"/>
      <c r="S515" s="30"/>
      <c r="T515" s="30"/>
      <c r="U515" s="30"/>
      <c r="V515" s="30"/>
      <c r="W515" s="30"/>
    </row>
    <row r="516" spans="3:23" ht="14.25" customHeight="1" x14ac:dyDescent="0.2">
      <c r="C516" s="153"/>
      <c r="D516" s="148"/>
      <c r="E516" s="148"/>
      <c r="F516" s="148"/>
      <c r="G516" s="67" t="s">
        <v>321</v>
      </c>
      <c r="H516" s="88"/>
      <c r="I516" s="88"/>
      <c r="J516" s="69"/>
      <c r="K516" s="88"/>
      <c r="L516" s="88"/>
      <c r="M516" s="88"/>
      <c r="N516" s="88"/>
      <c r="O516" s="88"/>
      <c r="P516" s="88"/>
      <c r="Q516" s="30"/>
      <c r="R516" s="30"/>
      <c r="S516" s="30"/>
      <c r="T516" s="30"/>
      <c r="U516" s="30"/>
      <c r="V516" s="30"/>
      <c r="W516" s="30"/>
    </row>
    <row r="517" spans="3:23" ht="14.25" customHeight="1" x14ac:dyDescent="0.2">
      <c r="C517" s="156" t="s">
        <v>312</v>
      </c>
      <c r="D517" s="156">
        <f>D513*D515/10^3</f>
        <v>288</v>
      </c>
      <c r="E517" s="156">
        <f t="shared" ref="E517:F517" si="114">E513*E515/10^3</f>
        <v>255.6</v>
      </c>
      <c r="F517" s="156">
        <f t="shared" si="114"/>
        <v>288</v>
      </c>
      <c r="G517" s="88"/>
      <c r="H517" s="88"/>
      <c r="I517" s="88"/>
      <c r="J517" s="69"/>
      <c r="K517" s="88"/>
      <c r="L517" s="88"/>
      <c r="M517" s="88"/>
      <c r="N517" s="88"/>
      <c r="O517" s="88"/>
      <c r="P517" s="88"/>
      <c r="Q517" s="30"/>
      <c r="R517" s="30"/>
      <c r="S517" s="30"/>
      <c r="T517" s="30"/>
      <c r="U517" s="30"/>
      <c r="V517" s="30"/>
      <c r="W517" s="30"/>
    </row>
    <row r="518" spans="3:23" ht="14.25" customHeight="1" x14ac:dyDescent="0.2">
      <c r="C518" s="156" t="s">
        <v>313</v>
      </c>
      <c r="D518" s="156">
        <f>D517/D505*10^6</f>
        <v>720</v>
      </c>
      <c r="E518" s="156">
        <f>E517/E505*10^6</f>
        <v>639</v>
      </c>
      <c r="F518" s="156">
        <f>F517/F505*10^6</f>
        <v>720</v>
      </c>
      <c r="G518" s="67" t="s">
        <v>328</v>
      </c>
      <c r="H518" s="88"/>
      <c r="I518" s="88"/>
      <c r="J518" s="69"/>
      <c r="K518" s="88"/>
      <c r="L518" s="88"/>
      <c r="M518" s="88"/>
      <c r="N518" s="88"/>
      <c r="O518" s="88"/>
      <c r="P518" s="88"/>
      <c r="Q518" s="30"/>
      <c r="R518" s="30"/>
      <c r="S518" s="30"/>
      <c r="T518" s="30"/>
      <c r="U518" s="30"/>
      <c r="V518" s="30"/>
      <c r="W518" s="30"/>
    </row>
    <row r="519" spans="3:23" ht="14.25" customHeight="1" x14ac:dyDescent="0.2">
      <c r="C519" s="153"/>
      <c r="E519" s="148"/>
      <c r="F519" s="148"/>
      <c r="G519" s="67" t="s">
        <v>329</v>
      </c>
      <c r="H519" s="88"/>
      <c r="I519" s="88"/>
      <c r="J519" s="69"/>
      <c r="K519" s="88"/>
      <c r="L519" s="88"/>
      <c r="M519" s="88"/>
      <c r="N519" s="88"/>
      <c r="O519" s="88"/>
      <c r="P519" s="88"/>
      <c r="Q519" s="30"/>
      <c r="R519" s="30"/>
      <c r="S519" s="30"/>
      <c r="T519" s="30"/>
      <c r="U519" s="30"/>
      <c r="V519" s="30"/>
      <c r="W519" s="30"/>
    </row>
    <row r="520" spans="3:23" ht="14.25" customHeight="1" x14ac:dyDescent="0.2">
      <c r="C520" s="157" t="s">
        <v>323</v>
      </c>
      <c r="E520" s="148"/>
      <c r="F520" s="148"/>
      <c r="G520" s="148"/>
      <c r="H520" s="88"/>
      <c r="I520" s="88"/>
      <c r="J520" s="69"/>
      <c r="K520" s="88"/>
      <c r="L520" s="88"/>
      <c r="M520" s="88"/>
      <c r="N520" s="88"/>
      <c r="O520" s="88"/>
      <c r="P520" s="88"/>
      <c r="Q520" s="30"/>
      <c r="R520" s="30"/>
      <c r="S520" s="30"/>
      <c r="T520" s="30"/>
      <c r="U520" s="30"/>
      <c r="V520" s="30"/>
      <c r="W520" s="30"/>
    </row>
    <row r="521" spans="3:23" ht="14.25" customHeight="1" x14ac:dyDescent="0.2">
      <c r="C521" s="153"/>
      <c r="E521" s="148"/>
      <c r="F521" s="148"/>
      <c r="G521" s="148"/>
      <c r="H521" s="88"/>
      <c r="I521" s="88"/>
      <c r="J521" s="69"/>
      <c r="K521" s="88"/>
      <c r="L521" s="88"/>
      <c r="M521" s="88"/>
      <c r="N521" s="88"/>
      <c r="O521" s="88"/>
      <c r="P521" s="88"/>
      <c r="Q521" s="30"/>
      <c r="R521" s="30"/>
      <c r="S521" s="30"/>
      <c r="T521" s="30"/>
      <c r="U521" s="30"/>
      <c r="V521" s="30"/>
      <c r="W521" s="30"/>
    </row>
    <row r="522" spans="3:23" ht="14.25" customHeight="1" x14ac:dyDescent="0.2">
      <c r="C522" s="67" t="s">
        <v>314</v>
      </c>
      <c r="D522" s="163">
        <v>30</v>
      </c>
      <c r="E522" s="162">
        <v>120</v>
      </c>
      <c r="F522" s="162">
        <v>120</v>
      </c>
      <c r="G522" s="67" t="s">
        <v>330</v>
      </c>
      <c r="H522" s="88"/>
      <c r="I522" s="88"/>
      <c r="J522" s="69"/>
      <c r="K522" s="88"/>
      <c r="L522" s="88"/>
      <c r="M522" s="88"/>
      <c r="N522" s="88"/>
      <c r="O522" s="88"/>
      <c r="P522" s="88"/>
      <c r="Q522" s="30"/>
      <c r="R522" s="30"/>
      <c r="S522" s="30"/>
      <c r="T522" s="30"/>
      <c r="U522" s="30"/>
      <c r="V522" s="30"/>
      <c r="W522" s="30"/>
    </row>
    <row r="523" spans="3:23" ht="14.25" customHeight="1" x14ac:dyDescent="0.2">
      <c r="C523" s="67"/>
      <c r="D523" s="165"/>
      <c r="E523" s="167"/>
      <c r="F523" s="167"/>
      <c r="G523" s="67" t="s">
        <v>331</v>
      </c>
      <c r="H523" s="88"/>
      <c r="I523" s="88"/>
      <c r="J523" s="69"/>
      <c r="K523" s="88"/>
      <c r="L523" s="88"/>
      <c r="M523" s="88"/>
      <c r="N523" s="88"/>
      <c r="O523" s="88"/>
      <c r="P523" s="88"/>
      <c r="Q523" s="30"/>
      <c r="R523" s="30"/>
      <c r="S523" s="30"/>
      <c r="T523" s="30"/>
      <c r="U523" s="30"/>
      <c r="V523" s="30"/>
      <c r="W523" s="30"/>
    </row>
    <row r="524" spans="3:23" ht="14.25" customHeight="1" x14ac:dyDescent="0.2">
      <c r="C524" s="67"/>
      <c r="D524" s="165"/>
      <c r="E524" s="167"/>
      <c r="F524" s="167"/>
      <c r="G524" s="67" t="s">
        <v>332</v>
      </c>
      <c r="H524" s="88"/>
      <c r="I524" s="88"/>
      <c r="J524" s="69"/>
      <c r="K524" s="88"/>
      <c r="L524" s="88"/>
      <c r="M524" s="88"/>
      <c r="N524" s="88"/>
      <c r="O524" s="88"/>
      <c r="P524" s="88"/>
      <c r="Q524" s="30"/>
      <c r="R524" s="30"/>
      <c r="S524" s="30"/>
      <c r="T524" s="30"/>
      <c r="U524" s="30"/>
      <c r="V524" s="30"/>
      <c r="W524" s="30"/>
    </row>
    <row r="525" spans="3:23" ht="14.25" customHeight="1" x14ac:dyDescent="0.2">
      <c r="C525" s="67"/>
      <c r="D525" s="165"/>
      <c r="E525" s="167"/>
      <c r="F525" s="167"/>
      <c r="G525" s="148"/>
      <c r="H525" s="88"/>
      <c r="I525" s="88"/>
      <c r="J525" s="69"/>
      <c r="K525" s="88"/>
      <c r="L525" s="88"/>
      <c r="M525" s="88"/>
      <c r="N525" s="88"/>
      <c r="O525" s="88"/>
      <c r="P525" s="88"/>
      <c r="Q525" s="30"/>
      <c r="R525" s="30"/>
      <c r="S525" s="30"/>
      <c r="T525" s="30"/>
      <c r="U525" s="30"/>
      <c r="V525" s="30"/>
      <c r="W525" s="30"/>
    </row>
    <row r="526" spans="3:23" ht="14.25" customHeight="1" x14ac:dyDescent="0.2">
      <c r="C526" s="67" t="s">
        <v>315</v>
      </c>
      <c r="D526" s="163">
        <v>7</v>
      </c>
      <c r="E526" s="162">
        <v>7</v>
      </c>
      <c r="F526" s="162">
        <v>7</v>
      </c>
      <c r="G526" s="67" t="s">
        <v>333</v>
      </c>
      <c r="H526" s="88"/>
      <c r="I526" s="88"/>
      <c r="J526" s="69"/>
      <c r="K526" s="88"/>
      <c r="L526" s="88"/>
      <c r="M526" s="88"/>
      <c r="N526" s="88"/>
      <c r="O526" s="88"/>
      <c r="P526" s="88"/>
      <c r="Q526" s="30"/>
      <c r="R526" s="30"/>
      <c r="S526" s="30"/>
      <c r="T526" s="30"/>
      <c r="U526" s="30"/>
      <c r="V526" s="30"/>
      <c r="W526" s="30"/>
    </row>
    <row r="527" spans="3:23" ht="14.25" customHeight="1" x14ac:dyDescent="0.2">
      <c r="C527" s="67" t="s">
        <v>316</v>
      </c>
      <c r="D527" s="164">
        <f>D522*D526</f>
        <v>210</v>
      </c>
      <c r="E527" s="164">
        <f>E522*E526</f>
        <v>840</v>
      </c>
      <c r="F527" s="164">
        <f>F522*F526</f>
        <v>840</v>
      </c>
      <c r="G527" s="148"/>
      <c r="H527" s="88"/>
      <c r="I527" s="88"/>
      <c r="J527" s="69"/>
      <c r="K527" s="88"/>
      <c r="L527" s="88"/>
      <c r="M527" s="88"/>
      <c r="N527" s="88"/>
      <c r="O527" s="88"/>
      <c r="P527" s="88"/>
      <c r="Q527" s="30"/>
      <c r="R527" s="30"/>
      <c r="S527" s="30"/>
      <c r="T527" s="30"/>
      <c r="U527" s="30"/>
      <c r="V527" s="30"/>
      <c r="W527" s="30"/>
    </row>
    <row r="528" spans="3:23" ht="14.25" customHeight="1" x14ac:dyDescent="0.2">
      <c r="C528" s="67" t="s">
        <v>317</v>
      </c>
      <c r="D528" s="163">
        <v>140</v>
      </c>
      <c r="E528" s="162">
        <v>40</v>
      </c>
      <c r="F528" s="162">
        <v>40</v>
      </c>
      <c r="G528" s="67" t="s">
        <v>334</v>
      </c>
      <c r="H528" s="88"/>
      <c r="I528" s="88"/>
      <c r="J528" s="69"/>
      <c r="K528" s="88"/>
      <c r="L528" s="88"/>
      <c r="M528" s="88"/>
      <c r="N528" s="88"/>
      <c r="O528" s="88"/>
      <c r="P528" s="88"/>
      <c r="Q528" s="30"/>
      <c r="R528" s="30"/>
      <c r="S528" s="30"/>
      <c r="T528" s="30"/>
      <c r="U528" s="30"/>
      <c r="V528" s="30"/>
      <c r="W528" s="30"/>
    </row>
    <row r="529" spans="3:23" ht="14.25" customHeight="1" x14ac:dyDescent="0.2">
      <c r="C529" s="67"/>
      <c r="D529" s="86"/>
      <c r="E529" s="67"/>
      <c r="F529" s="67"/>
      <c r="G529" s="148"/>
      <c r="H529" s="88"/>
      <c r="I529" s="88"/>
      <c r="J529" s="69"/>
      <c r="K529" s="88"/>
      <c r="L529" s="88"/>
      <c r="M529" s="88"/>
      <c r="N529" s="88"/>
      <c r="O529" s="88"/>
      <c r="P529" s="88"/>
      <c r="Q529" s="30"/>
      <c r="R529" s="30"/>
      <c r="S529" s="30"/>
      <c r="T529" s="30"/>
      <c r="U529" s="30"/>
      <c r="V529" s="30"/>
      <c r="W529" s="30"/>
    </row>
    <row r="530" spans="3:23" ht="14.25" customHeight="1" x14ac:dyDescent="0.2">
      <c r="C530" s="67" t="s">
        <v>312</v>
      </c>
      <c r="D530" s="165">
        <f>D$531*D$501*D$505/10^6</f>
        <v>1344</v>
      </c>
      <c r="E530" s="165">
        <f>E$531*E$501*E$505/10^6</f>
        <v>1152</v>
      </c>
      <c r="F530" s="165">
        <f>F$531*F$501*F$505/10^6</f>
        <v>768</v>
      </c>
      <c r="G530" s="148"/>
      <c r="H530" s="88"/>
      <c r="I530" s="88"/>
      <c r="J530" s="69"/>
      <c r="K530" s="88"/>
      <c r="L530" s="88"/>
      <c r="M530" s="88"/>
      <c r="N530" s="88"/>
      <c r="O530" s="88"/>
      <c r="P530" s="88"/>
      <c r="Q530" s="30"/>
      <c r="R530" s="30"/>
      <c r="S530" s="30"/>
      <c r="T530" s="30"/>
      <c r="U530" s="30"/>
      <c r="V530" s="30"/>
      <c r="W530" s="30"/>
    </row>
    <row r="531" spans="3:23" ht="14.25" customHeight="1" x14ac:dyDescent="0.2">
      <c r="C531" s="156" t="s">
        <v>313</v>
      </c>
      <c r="D531" s="165">
        <f>D527*D528/D526</f>
        <v>4200</v>
      </c>
      <c r="E531" s="165">
        <f>E527*E528/E526</f>
        <v>4800</v>
      </c>
      <c r="F531" s="165">
        <f>F527*F528/F526</f>
        <v>4800</v>
      </c>
      <c r="G531" s="148"/>
      <c r="H531" s="88"/>
      <c r="I531" s="88"/>
      <c r="J531" s="69"/>
      <c r="K531" s="88"/>
      <c r="L531" s="88"/>
      <c r="M531" s="88"/>
      <c r="N531" s="88"/>
      <c r="O531" s="88"/>
      <c r="P531" s="88"/>
      <c r="Q531" s="30"/>
      <c r="R531" s="30"/>
      <c r="S531" s="30"/>
      <c r="T531" s="30"/>
      <c r="U531" s="30"/>
      <c r="V531" s="30"/>
      <c r="W531" s="30"/>
    </row>
    <row r="532" spans="3:23" ht="14.25" customHeight="1" x14ac:dyDescent="0.2">
      <c r="C532" s="87"/>
      <c r="D532" s="86"/>
      <c r="E532" s="86"/>
      <c r="F532" s="86"/>
      <c r="G532" s="148"/>
      <c r="H532" s="88"/>
      <c r="I532" s="88"/>
      <c r="J532" s="69"/>
      <c r="K532" s="88"/>
      <c r="L532" s="88"/>
      <c r="M532" s="88"/>
      <c r="N532" s="88"/>
      <c r="O532" s="88"/>
      <c r="P532" s="88"/>
      <c r="Q532" s="30"/>
      <c r="R532" s="30"/>
      <c r="S532" s="30"/>
      <c r="T532" s="30"/>
      <c r="U532" s="30"/>
      <c r="V532" s="30"/>
      <c r="W532" s="30"/>
    </row>
    <row r="533" spans="3:23" ht="14.25" customHeight="1" x14ac:dyDescent="0.2">
      <c r="C533" s="157" t="s">
        <v>322</v>
      </c>
      <c r="D533" s="86"/>
      <c r="E533" s="86"/>
      <c r="F533" s="86"/>
      <c r="G533" s="148"/>
      <c r="H533" s="88"/>
      <c r="I533" s="88"/>
      <c r="J533" s="69"/>
      <c r="K533" s="88"/>
      <c r="L533" s="88"/>
      <c r="M533" s="88"/>
      <c r="N533" s="88"/>
      <c r="O533" s="88"/>
      <c r="P533" s="88"/>
      <c r="Q533" s="30"/>
      <c r="R533" s="30"/>
      <c r="S533" s="30"/>
      <c r="T533" s="30"/>
      <c r="U533" s="30"/>
      <c r="V533" s="30"/>
      <c r="W533" s="30"/>
    </row>
    <row r="534" spans="3:23" ht="14.25" customHeight="1" x14ac:dyDescent="0.2">
      <c r="C534" s="87"/>
      <c r="D534" s="86"/>
      <c r="E534" s="86"/>
      <c r="F534" s="86"/>
      <c r="G534" s="148"/>
      <c r="H534" s="88"/>
      <c r="I534" s="88"/>
      <c r="J534" s="69"/>
      <c r="K534" s="88"/>
      <c r="L534" s="88"/>
      <c r="M534" s="88"/>
      <c r="N534" s="88"/>
      <c r="O534" s="88"/>
      <c r="P534" s="88"/>
      <c r="Q534" s="30"/>
      <c r="R534" s="30"/>
      <c r="S534" s="30"/>
      <c r="T534" s="30"/>
      <c r="U534" s="30"/>
      <c r="V534" s="30"/>
      <c r="W534" s="30"/>
    </row>
    <row r="535" spans="3:23" ht="14.25" customHeight="1" x14ac:dyDescent="0.2">
      <c r="C535" s="67" t="s">
        <v>314</v>
      </c>
      <c r="D535" s="162">
        <v>120</v>
      </c>
      <c r="E535" s="162">
        <v>120</v>
      </c>
      <c r="F535" s="162">
        <v>400</v>
      </c>
      <c r="G535" s="67" t="s">
        <v>335</v>
      </c>
      <c r="H535" s="88"/>
      <c r="I535" s="88"/>
      <c r="J535" s="69"/>
      <c r="K535" s="88"/>
      <c r="L535" s="88"/>
      <c r="M535" s="88"/>
      <c r="N535" s="88"/>
      <c r="O535" s="88"/>
      <c r="P535" s="88"/>
      <c r="Q535" s="30"/>
      <c r="R535" s="30"/>
      <c r="S535" s="30"/>
      <c r="T535" s="30"/>
      <c r="U535" s="30"/>
      <c r="V535" s="30"/>
      <c r="W535" s="30"/>
    </row>
    <row r="536" spans="3:23" ht="14.25" customHeight="1" x14ac:dyDescent="0.2">
      <c r="C536" s="67" t="s">
        <v>315</v>
      </c>
      <c r="D536" s="163">
        <v>7</v>
      </c>
      <c r="E536" s="162">
        <v>7</v>
      </c>
      <c r="F536" s="162">
        <v>7</v>
      </c>
      <c r="G536" s="67" t="s">
        <v>336</v>
      </c>
      <c r="H536" s="88"/>
      <c r="I536" s="88"/>
      <c r="J536" s="69"/>
      <c r="K536" s="88"/>
      <c r="L536" s="88"/>
      <c r="M536" s="88"/>
      <c r="N536" s="88"/>
      <c r="O536" s="88"/>
      <c r="P536" s="88"/>
      <c r="Q536" s="30"/>
      <c r="R536" s="30"/>
      <c r="S536" s="30"/>
      <c r="T536" s="30"/>
      <c r="U536" s="30"/>
      <c r="V536" s="30"/>
      <c r="W536" s="30"/>
    </row>
    <row r="537" spans="3:23" ht="14.25" customHeight="1" x14ac:dyDescent="0.2">
      <c r="C537" s="67" t="s">
        <v>316</v>
      </c>
      <c r="D537" s="164">
        <f>D535*D536</f>
        <v>840</v>
      </c>
      <c r="E537" s="164">
        <f>E535*E536</f>
        <v>840</v>
      </c>
      <c r="F537" s="164">
        <f>F535*F536</f>
        <v>2800</v>
      </c>
      <c r="G537" s="148"/>
      <c r="H537" s="88"/>
      <c r="I537" s="88"/>
      <c r="J537" s="69"/>
      <c r="K537" s="88"/>
      <c r="L537" s="88"/>
      <c r="M537" s="88"/>
      <c r="N537" s="88"/>
      <c r="O537" s="88"/>
      <c r="P537" s="88"/>
      <c r="Q537" s="30"/>
      <c r="R537" s="30"/>
      <c r="S537" s="30"/>
      <c r="T537" s="30"/>
      <c r="U537" s="30"/>
      <c r="V537" s="30"/>
      <c r="W537" s="30"/>
    </row>
    <row r="538" spans="3:23" ht="14.25" customHeight="1" x14ac:dyDescent="0.2">
      <c r="C538" s="67" t="s">
        <v>317</v>
      </c>
      <c r="D538" s="162">
        <v>40</v>
      </c>
      <c r="E538" s="162">
        <v>40</v>
      </c>
      <c r="F538" s="162">
        <v>33</v>
      </c>
      <c r="G538" s="67" t="s">
        <v>336</v>
      </c>
      <c r="H538" s="88"/>
      <c r="I538" s="88"/>
      <c r="J538" s="69"/>
      <c r="K538" s="88"/>
      <c r="L538" s="88"/>
      <c r="M538" s="88"/>
      <c r="N538" s="88"/>
      <c r="O538" s="88"/>
      <c r="P538" s="88"/>
      <c r="Q538" s="30"/>
      <c r="R538" s="30"/>
      <c r="S538" s="30"/>
      <c r="T538" s="30"/>
      <c r="U538" s="30"/>
      <c r="V538" s="30"/>
      <c r="W538" s="30"/>
    </row>
    <row r="539" spans="3:23" ht="14.25" customHeight="1" x14ac:dyDescent="0.2">
      <c r="C539" s="67"/>
      <c r="D539" s="86"/>
      <c r="E539" s="67"/>
      <c r="F539" s="67"/>
      <c r="G539" s="148"/>
      <c r="H539" s="88"/>
      <c r="I539" s="88"/>
      <c r="J539" s="69"/>
      <c r="K539" s="88"/>
      <c r="L539" s="88"/>
      <c r="M539" s="88"/>
      <c r="N539" s="88"/>
      <c r="O539" s="88"/>
      <c r="P539" s="88"/>
      <c r="Q539" s="30"/>
      <c r="R539" s="30"/>
      <c r="S539" s="30"/>
      <c r="T539" s="30"/>
      <c r="U539" s="30"/>
      <c r="V539" s="30"/>
      <c r="W539" s="30"/>
    </row>
    <row r="540" spans="3:23" ht="14.25" customHeight="1" x14ac:dyDescent="0.2">
      <c r="C540" s="67" t="s">
        <v>312</v>
      </c>
      <c r="D540" s="165">
        <f>D$541*D$500*D$505/10^6</f>
        <v>384</v>
      </c>
      <c r="E540" s="165">
        <f>E$541*E$500*E$505/10^6</f>
        <v>768</v>
      </c>
      <c r="F540" s="165">
        <f>F$541*F$500*F$505/10^6</f>
        <v>3168</v>
      </c>
      <c r="G540" s="148"/>
      <c r="H540" s="88"/>
      <c r="I540" s="88"/>
      <c r="J540" s="69"/>
      <c r="K540" s="88"/>
      <c r="L540" s="88"/>
      <c r="M540" s="88"/>
      <c r="N540" s="88"/>
      <c r="O540" s="88"/>
      <c r="P540" s="88"/>
      <c r="Q540" s="30"/>
      <c r="R540" s="30"/>
      <c r="S540" s="30"/>
      <c r="T540" s="30"/>
      <c r="U540" s="30"/>
      <c r="V540" s="30"/>
      <c r="W540" s="30"/>
    </row>
    <row r="541" spans="3:23" ht="14.25" customHeight="1" x14ac:dyDescent="0.2">
      <c r="C541" s="156" t="s">
        <v>313</v>
      </c>
      <c r="D541" s="165">
        <f>D537*D538/D536</f>
        <v>4800</v>
      </c>
      <c r="E541" s="165">
        <f>E537*E538/E536</f>
        <v>4800</v>
      </c>
      <c r="F541" s="165">
        <f>F537*F538/F536</f>
        <v>13200</v>
      </c>
      <c r="G541" s="148"/>
      <c r="H541" s="88"/>
      <c r="I541" s="88"/>
      <c r="J541" s="69"/>
      <c r="K541" s="88"/>
      <c r="L541" s="88"/>
      <c r="M541" s="88"/>
      <c r="N541" s="88"/>
      <c r="O541" s="88"/>
      <c r="P541" s="88"/>
      <c r="Q541" s="30"/>
      <c r="R541" s="30"/>
      <c r="S541" s="30"/>
      <c r="T541" s="30"/>
      <c r="U541" s="30"/>
      <c r="V541" s="30"/>
      <c r="W541" s="30"/>
    </row>
    <row r="542" spans="3:23" ht="14.25" customHeight="1" x14ac:dyDescent="0.2">
      <c r="C542" s="87"/>
      <c r="D542" s="86"/>
      <c r="E542" s="86"/>
      <c r="F542" s="86"/>
      <c r="G542" s="148"/>
      <c r="H542" s="88"/>
      <c r="I542" s="88"/>
      <c r="J542" s="69"/>
      <c r="K542" s="88"/>
      <c r="L542" s="88"/>
      <c r="M542" s="88"/>
      <c r="N542" s="88"/>
      <c r="O542" s="88"/>
      <c r="P542" s="88"/>
      <c r="Q542" s="30"/>
      <c r="R542" s="30"/>
      <c r="S542" s="30"/>
      <c r="T542" s="30"/>
      <c r="U542" s="30"/>
      <c r="V542" s="30"/>
      <c r="W542" s="30"/>
    </row>
    <row r="543" spans="3:23" ht="14.25" customHeight="1" x14ac:dyDescent="0.2">
      <c r="C543" s="157" t="s">
        <v>37</v>
      </c>
      <c r="D543" s="86"/>
      <c r="E543" s="86"/>
      <c r="F543" s="86"/>
      <c r="G543" s="148"/>
      <c r="H543" s="88"/>
      <c r="I543" s="88"/>
      <c r="J543" s="69"/>
      <c r="K543" s="88"/>
      <c r="L543" s="88"/>
      <c r="M543" s="88"/>
      <c r="N543" s="88"/>
      <c r="O543" s="88"/>
      <c r="P543" s="88"/>
      <c r="Q543" s="30"/>
      <c r="R543" s="30"/>
      <c r="S543" s="30"/>
      <c r="T543" s="30"/>
      <c r="U543" s="30"/>
      <c r="V543" s="30"/>
      <c r="W543" s="30"/>
    </row>
    <row r="544" spans="3:23" ht="14.25" customHeight="1" x14ac:dyDescent="0.2">
      <c r="C544" s="87"/>
      <c r="D544" s="86"/>
      <c r="E544" s="86"/>
      <c r="F544" s="86"/>
      <c r="G544" s="148"/>
      <c r="H544" s="88"/>
      <c r="I544" s="88"/>
      <c r="J544" s="69"/>
      <c r="K544" s="88"/>
      <c r="L544" s="88"/>
      <c r="M544" s="88"/>
      <c r="N544" s="88"/>
      <c r="O544" s="88"/>
      <c r="P544" s="88"/>
      <c r="Q544" s="30"/>
      <c r="R544" s="30"/>
      <c r="S544" s="30"/>
      <c r="T544" s="30"/>
      <c r="U544" s="30"/>
      <c r="V544" s="30"/>
      <c r="W544" s="30"/>
    </row>
    <row r="545" spans="3:26" ht="14.25" customHeight="1" x14ac:dyDescent="0.2">
      <c r="C545" s="67" t="s">
        <v>312</v>
      </c>
      <c r="D545" s="166">
        <f>D517+D530+D540</f>
        <v>2016</v>
      </c>
      <c r="E545" s="166">
        <f t="shared" ref="E545:F545" si="115">E517+E530+E540</f>
        <v>2175.6</v>
      </c>
      <c r="F545" s="166">
        <f t="shared" si="115"/>
        <v>4224</v>
      </c>
      <c r="G545" s="148"/>
      <c r="H545" s="88"/>
      <c r="I545" s="88"/>
      <c r="J545" s="69"/>
      <c r="K545" s="88"/>
      <c r="L545" s="88"/>
      <c r="M545" s="88"/>
      <c r="N545" s="88"/>
      <c r="O545" s="88"/>
      <c r="P545" s="88"/>
      <c r="Q545" s="30"/>
      <c r="R545" s="30"/>
      <c r="S545" s="30"/>
      <c r="T545" s="30"/>
      <c r="U545" s="30"/>
      <c r="V545" s="30"/>
      <c r="W545" s="30"/>
    </row>
    <row r="546" spans="3:26" ht="14.25" customHeight="1" x14ac:dyDescent="0.2">
      <c r="C546" s="156" t="s">
        <v>313</v>
      </c>
      <c r="D546" s="166">
        <f>D518+D531*D501+D541*D500</f>
        <v>5040</v>
      </c>
      <c r="E546" s="166">
        <f>E518+E531*E501+E541*E500</f>
        <v>5439</v>
      </c>
      <c r="F546" s="166">
        <f>F518+F531*F501+F541*F500</f>
        <v>10560</v>
      </c>
      <c r="G546" s="148"/>
      <c r="H546" s="88"/>
      <c r="I546" s="88"/>
      <c r="J546" s="69"/>
      <c r="K546" s="88"/>
      <c r="L546" s="88"/>
      <c r="M546" s="88"/>
      <c r="N546" s="88"/>
      <c r="O546" s="88"/>
      <c r="P546" s="88"/>
      <c r="Q546" s="30"/>
      <c r="R546" s="30"/>
      <c r="S546" s="30"/>
      <c r="T546" s="30"/>
      <c r="U546" s="30"/>
      <c r="V546" s="30"/>
      <c r="W546" s="30"/>
    </row>
    <row r="547" spans="3:26" ht="14.25" customHeight="1" x14ac:dyDescent="0.2">
      <c r="C547" s="87"/>
      <c r="G547" s="148"/>
      <c r="H547" s="88"/>
      <c r="I547" s="88"/>
      <c r="J547" s="69"/>
      <c r="K547" s="88"/>
      <c r="L547" s="88"/>
      <c r="M547" s="88"/>
      <c r="N547" s="88"/>
      <c r="O547" s="88"/>
      <c r="P547" s="88"/>
      <c r="Q547" s="30"/>
      <c r="R547" s="30"/>
      <c r="S547" s="30"/>
      <c r="T547" s="30"/>
      <c r="U547" s="30"/>
      <c r="V547" s="30"/>
      <c r="W547" s="30"/>
    </row>
    <row r="548" spans="3:26" s="135" customFormat="1" ht="14.25" customHeight="1" x14ac:dyDescent="0.2">
      <c r="C548" s="151" t="s">
        <v>337</v>
      </c>
      <c r="G548" s="148"/>
      <c r="H548" s="148"/>
      <c r="I548" s="148"/>
      <c r="J548" s="170"/>
      <c r="K548" s="148"/>
      <c r="L548" s="148"/>
      <c r="M548" s="148"/>
      <c r="N548" s="148"/>
      <c r="O548" s="148"/>
      <c r="P548" s="148"/>
      <c r="Q548" s="36"/>
      <c r="R548" s="36"/>
      <c r="S548" s="36"/>
      <c r="T548" s="36"/>
      <c r="U548" s="36"/>
      <c r="V548" s="36"/>
      <c r="W548" s="36"/>
    </row>
    <row r="549" spans="3:26" s="135" customFormat="1" ht="14.25" customHeight="1" x14ac:dyDescent="0.2">
      <c r="C549" s="151" t="s">
        <v>338</v>
      </c>
      <c r="G549" s="148"/>
      <c r="H549" s="148"/>
      <c r="I549" s="148"/>
      <c r="J549" s="170"/>
      <c r="K549" s="148"/>
      <c r="L549" s="148"/>
      <c r="M549" s="148"/>
      <c r="N549" s="148"/>
      <c r="O549" s="148"/>
      <c r="P549" s="148"/>
      <c r="Q549" s="36"/>
      <c r="R549" s="36"/>
      <c r="S549" s="36"/>
      <c r="T549" s="36"/>
      <c r="U549" s="36"/>
      <c r="V549" s="36"/>
      <c r="W549" s="36"/>
    </row>
    <row r="550" spans="3:26" s="135" customFormat="1" ht="14.25" customHeight="1" x14ac:dyDescent="0.2">
      <c r="C550" s="153"/>
      <c r="G550" s="148"/>
      <c r="H550" s="148"/>
      <c r="I550" s="148"/>
      <c r="J550" s="170"/>
      <c r="K550" s="148"/>
      <c r="L550" s="148"/>
      <c r="M550" s="148"/>
      <c r="N550" s="148"/>
      <c r="O550" s="148"/>
      <c r="P550" s="148"/>
      <c r="Q550" s="36"/>
      <c r="R550" s="36"/>
      <c r="S550" s="36"/>
      <c r="T550" s="36"/>
      <c r="U550" s="36"/>
      <c r="V550" s="36"/>
      <c r="W550" s="36"/>
    </row>
    <row r="551" spans="3:26" ht="18" customHeight="1" x14ac:dyDescent="0.2">
      <c r="C551" s="16" t="s">
        <v>292</v>
      </c>
      <c r="D551" s="4"/>
      <c r="E551" s="4"/>
      <c r="F551" s="4"/>
      <c r="G551" s="4"/>
      <c r="H551" s="4"/>
      <c r="I551" s="4"/>
      <c r="J551" s="4"/>
      <c r="K551" s="4"/>
      <c r="L551" s="4"/>
      <c r="M551" s="4"/>
    </row>
    <row r="552" spans="3:26" ht="18" customHeight="1" x14ac:dyDescent="0.2">
      <c r="C552" s="12"/>
      <c r="D552" s="13"/>
      <c r="E552" s="13" t="s">
        <v>1</v>
      </c>
      <c r="F552" s="13" t="s">
        <v>2</v>
      </c>
      <c r="G552" s="11">
        <f>G$1</f>
        <v>2011</v>
      </c>
      <c r="H552" s="11">
        <f t="shared" ref="H552:Z552" si="116">H$1</f>
        <v>2012</v>
      </c>
      <c r="I552" s="11">
        <f t="shared" si="116"/>
        <v>2013</v>
      </c>
      <c r="J552" s="11">
        <f t="shared" si="116"/>
        <v>2014</v>
      </c>
      <c r="K552" s="11">
        <f t="shared" si="116"/>
        <v>2015</v>
      </c>
      <c r="L552" s="11">
        <f t="shared" si="116"/>
        <v>2016</v>
      </c>
      <c r="M552" s="11">
        <f t="shared" si="116"/>
        <v>2017</v>
      </c>
      <c r="N552" s="11">
        <f t="shared" si="116"/>
        <v>2018</v>
      </c>
      <c r="O552" s="11">
        <f t="shared" si="116"/>
        <v>2019</v>
      </c>
      <c r="P552" s="11">
        <f t="shared" si="116"/>
        <v>2020</v>
      </c>
      <c r="Q552" s="11">
        <f t="shared" si="116"/>
        <v>2021</v>
      </c>
      <c r="R552" s="11">
        <f t="shared" si="116"/>
        <v>2022</v>
      </c>
      <c r="S552" s="11">
        <f t="shared" si="116"/>
        <v>2023</v>
      </c>
      <c r="T552" s="11">
        <f t="shared" si="116"/>
        <v>2024</v>
      </c>
      <c r="U552" s="11">
        <f t="shared" si="116"/>
        <v>2025</v>
      </c>
      <c r="V552" s="11">
        <f t="shared" si="116"/>
        <v>2026</v>
      </c>
      <c r="W552" s="11">
        <f t="shared" si="116"/>
        <v>2027</v>
      </c>
      <c r="X552" s="11">
        <f t="shared" si="116"/>
        <v>2028</v>
      </c>
      <c r="Y552" s="11">
        <f t="shared" si="116"/>
        <v>2029</v>
      </c>
      <c r="Z552" s="11">
        <f t="shared" si="116"/>
        <v>2030</v>
      </c>
    </row>
    <row r="553" spans="3:26" ht="18" customHeight="1" x14ac:dyDescent="0.2">
      <c r="C553" s="48" t="s">
        <v>205</v>
      </c>
      <c r="D553" s="8"/>
      <c r="E553" s="8" t="s">
        <v>273</v>
      </c>
      <c r="F553" s="8" t="s">
        <v>9</v>
      </c>
      <c r="G553" s="68"/>
      <c r="H553" s="68"/>
      <c r="I553" s="68"/>
      <c r="J553" s="68"/>
      <c r="K553" s="37">
        <v>5000</v>
      </c>
      <c r="L553" s="37">
        <v>5000</v>
      </c>
      <c r="M553" s="37">
        <v>5000</v>
      </c>
      <c r="N553" s="37">
        <v>5000</v>
      </c>
      <c r="O553" s="37">
        <v>5000</v>
      </c>
      <c r="P553" s="37">
        <v>5000</v>
      </c>
      <c r="Q553" s="37">
        <v>5000</v>
      </c>
      <c r="R553" s="37">
        <v>5000</v>
      </c>
      <c r="S553" s="37">
        <v>5000</v>
      </c>
      <c r="T553" s="37">
        <v>5000</v>
      </c>
      <c r="U553" s="37">
        <v>5000</v>
      </c>
      <c r="V553" s="37">
        <v>5000</v>
      </c>
      <c r="W553" s="37">
        <v>5000</v>
      </c>
      <c r="X553" s="37">
        <v>5000</v>
      </c>
      <c r="Y553" s="37">
        <v>5000</v>
      </c>
      <c r="Z553" s="37">
        <v>5000</v>
      </c>
    </row>
    <row r="554" spans="3:26" ht="18" customHeight="1" x14ac:dyDescent="0.2">
      <c r="C554" s="149" t="s">
        <v>206</v>
      </c>
      <c r="D554" s="62"/>
      <c r="E554" s="60" t="s">
        <v>8</v>
      </c>
      <c r="F554" s="62"/>
      <c r="G554" s="150"/>
      <c r="H554" s="150"/>
      <c r="I554" s="150"/>
      <c r="J554" s="150"/>
      <c r="K554" s="63">
        <v>10000</v>
      </c>
      <c r="L554" s="63">
        <v>10000</v>
      </c>
      <c r="M554" s="63">
        <v>10000</v>
      </c>
      <c r="N554" s="63">
        <v>10000</v>
      </c>
      <c r="O554" s="63">
        <v>10000</v>
      </c>
      <c r="P554" s="63">
        <v>10000</v>
      </c>
      <c r="Q554" s="63">
        <v>10000</v>
      </c>
      <c r="R554" s="63">
        <v>10000</v>
      </c>
      <c r="S554" s="63">
        <v>10000</v>
      </c>
      <c r="T554" s="63">
        <v>10000</v>
      </c>
      <c r="U554" s="63">
        <v>10000</v>
      </c>
      <c r="V554" s="63">
        <v>10000</v>
      </c>
      <c r="W554" s="63">
        <v>10000</v>
      </c>
      <c r="X554" s="63">
        <v>10000</v>
      </c>
      <c r="Y554" s="63">
        <v>10000</v>
      </c>
      <c r="Z554" s="63">
        <v>10000</v>
      </c>
    </row>
    <row r="555" spans="3:26" s="135" customFormat="1" ht="14.25" customHeight="1" x14ac:dyDescent="0.2">
      <c r="C555" s="153"/>
      <c r="G555" s="148"/>
      <c r="H555" s="148"/>
      <c r="I555" s="148"/>
      <c r="J555" s="170"/>
      <c r="K555" s="148"/>
      <c r="L555" s="148"/>
      <c r="M555" s="148"/>
      <c r="N555" s="148"/>
      <c r="O555" s="148"/>
      <c r="P555" s="148"/>
      <c r="Q555" s="36"/>
      <c r="R555" s="36"/>
      <c r="S555" s="36"/>
      <c r="T555" s="36"/>
      <c r="U555" s="36"/>
      <c r="V555" s="36"/>
      <c r="W555" s="36"/>
    </row>
    <row r="556" spans="3:26" s="135" customFormat="1" ht="14.25" customHeight="1" x14ac:dyDescent="0.2">
      <c r="C556" s="67" t="s">
        <v>9</v>
      </c>
      <c r="D556" s="169" t="s">
        <v>340</v>
      </c>
      <c r="G556" s="148"/>
      <c r="H556" s="148"/>
      <c r="I556" s="148"/>
      <c r="J556" s="170"/>
      <c r="K556" s="148"/>
      <c r="L556" s="148"/>
      <c r="M556" s="148"/>
      <c r="N556" s="148"/>
      <c r="O556" s="148"/>
      <c r="P556" s="148"/>
      <c r="Q556" s="36"/>
      <c r="R556" s="36"/>
      <c r="S556" s="36"/>
      <c r="T556" s="36"/>
      <c r="U556" s="36"/>
      <c r="V556" s="36"/>
      <c r="W556" s="36"/>
    </row>
    <row r="557" spans="3:26" s="135" customFormat="1" ht="14.25" customHeight="1" x14ac:dyDescent="0.2">
      <c r="C557" s="153"/>
      <c r="G557" s="148"/>
      <c r="H557" s="148"/>
      <c r="I557" s="148"/>
      <c r="J557" s="170"/>
      <c r="K557" s="148"/>
      <c r="L557" s="148"/>
      <c r="M557" s="148"/>
      <c r="N557" s="148"/>
      <c r="O557" s="148"/>
      <c r="P557" s="148"/>
      <c r="Q557" s="36"/>
      <c r="R557" s="36"/>
      <c r="S557" s="36"/>
      <c r="T557" s="36"/>
      <c r="U557" s="36"/>
      <c r="V557" s="36"/>
      <c r="W557" s="36"/>
    </row>
    <row r="559" spans="3:26" ht="15" x14ac:dyDescent="0.25">
      <c r="C559" s="25" t="s">
        <v>339</v>
      </c>
    </row>
    <row r="560" spans="3:26" ht="18" customHeight="1" x14ac:dyDescent="0.2">
      <c r="C560" s="12"/>
      <c r="D560" s="13"/>
      <c r="E560" s="13" t="s">
        <v>1</v>
      </c>
      <c r="F560" s="13" t="s">
        <v>2</v>
      </c>
      <c r="G560" s="11">
        <f>G$1</f>
        <v>2011</v>
      </c>
      <c r="H560" s="11">
        <f t="shared" ref="H560:Z560" si="117">H$1</f>
        <v>2012</v>
      </c>
      <c r="I560" s="11">
        <f t="shared" si="117"/>
        <v>2013</v>
      </c>
      <c r="J560" s="11">
        <f t="shared" si="117"/>
        <v>2014</v>
      </c>
      <c r="K560" s="11">
        <f t="shared" si="117"/>
        <v>2015</v>
      </c>
      <c r="L560" s="11">
        <f t="shared" si="117"/>
        <v>2016</v>
      </c>
      <c r="M560" s="11">
        <f t="shared" si="117"/>
        <v>2017</v>
      </c>
      <c r="N560" s="11">
        <f t="shared" si="117"/>
        <v>2018</v>
      </c>
      <c r="O560" s="11">
        <f t="shared" si="117"/>
        <v>2019</v>
      </c>
      <c r="P560" s="11">
        <f t="shared" si="117"/>
        <v>2020</v>
      </c>
      <c r="Q560" s="11">
        <f t="shared" si="117"/>
        <v>2021</v>
      </c>
      <c r="R560" s="11">
        <f t="shared" si="117"/>
        <v>2022</v>
      </c>
      <c r="S560" s="11">
        <f t="shared" si="117"/>
        <v>2023</v>
      </c>
      <c r="T560" s="11">
        <f t="shared" si="117"/>
        <v>2024</v>
      </c>
      <c r="U560" s="11">
        <f t="shared" si="117"/>
        <v>2025</v>
      </c>
      <c r="V560" s="11">
        <f t="shared" si="117"/>
        <v>2026</v>
      </c>
      <c r="W560" s="11">
        <f t="shared" si="117"/>
        <v>2027</v>
      </c>
      <c r="X560" s="11">
        <f t="shared" si="117"/>
        <v>2028</v>
      </c>
      <c r="Y560" s="11">
        <f t="shared" si="117"/>
        <v>2029</v>
      </c>
      <c r="Z560" s="11">
        <f t="shared" si="117"/>
        <v>2030</v>
      </c>
    </row>
    <row r="561" spans="3:26" ht="18" customHeight="1" x14ac:dyDescent="0.2">
      <c r="C561" s="15" t="s">
        <v>85</v>
      </c>
      <c r="D561" s="8"/>
      <c r="E561" s="8"/>
      <c r="F561" s="8"/>
      <c r="G561" s="49"/>
      <c r="H561" s="49"/>
      <c r="I561" s="49"/>
      <c r="J561" s="49"/>
      <c r="K561" s="49"/>
      <c r="L561" s="49"/>
      <c r="M561" s="49"/>
      <c r="N561" s="49"/>
      <c r="O561" s="49"/>
      <c r="P561" s="49"/>
      <c r="Q561" s="49"/>
      <c r="R561" s="49"/>
      <c r="S561" s="49"/>
      <c r="T561" s="49"/>
      <c r="U561" s="49"/>
      <c r="V561" s="49"/>
      <c r="W561" s="49"/>
      <c r="X561" s="49"/>
      <c r="Y561" s="49"/>
      <c r="Z561" s="49"/>
    </row>
    <row r="562" spans="3:26" ht="18" customHeight="1" x14ac:dyDescent="0.2">
      <c r="C562" s="82" t="s">
        <v>165</v>
      </c>
      <c r="D562" s="8" t="s">
        <v>120</v>
      </c>
      <c r="E562" s="8" t="s">
        <v>87</v>
      </c>
      <c r="F562" s="8"/>
      <c r="G562" s="20"/>
      <c r="H562" s="20"/>
      <c r="I562" s="20"/>
      <c r="J562" s="20"/>
      <c r="K562" s="23">
        <f>K$469*K553/10^3</f>
        <v>0</v>
      </c>
      <c r="L562" s="23">
        <f t="shared" ref="L562:Z562" si="118">L$469*L553/10^3</f>
        <v>2000</v>
      </c>
      <c r="M562" s="23">
        <f t="shared" si="118"/>
        <v>2000</v>
      </c>
      <c r="N562" s="23">
        <f t="shared" si="118"/>
        <v>2000</v>
      </c>
      <c r="O562" s="23">
        <f t="shared" si="118"/>
        <v>2000</v>
      </c>
      <c r="P562" s="23">
        <f t="shared" si="118"/>
        <v>2000</v>
      </c>
      <c r="Q562" s="23">
        <f t="shared" si="118"/>
        <v>2000</v>
      </c>
      <c r="R562" s="23">
        <f t="shared" si="118"/>
        <v>2000</v>
      </c>
      <c r="S562" s="23">
        <f t="shared" si="118"/>
        <v>2000</v>
      </c>
      <c r="T562" s="23">
        <f t="shared" si="118"/>
        <v>2000</v>
      </c>
      <c r="U562" s="23">
        <f t="shared" si="118"/>
        <v>2000</v>
      </c>
      <c r="V562" s="23">
        <f t="shared" si="118"/>
        <v>2000</v>
      </c>
      <c r="W562" s="23">
        <f t="shared" si="118"/>
        <v>2000</v>
      </c>
      <c r="X562" s="23">
        <f t="shared" si="118"/>
        <v>2000</v>
      </c>
      <c r="Y562" s="23">
        <f t="shared" si="118"/>
        <v>2000</v>
      </c>
      <c r="Z562" s="23">
        <f t="shared" si="118"/>
        <v>2000</v>
      </c>
    </row>
    <row r="563" spans="3:26" ht="18" customHeight="1" x14ac:dyDescent="0.2">
      <c r="C563" s="83"/>
      <c r="D563" s="62" t="s">
        <v>121</v>
      </c>
      <c r="E563" s="60" t="s">
        <v>8</v>
      </c>
      <c r="F563" s="60"/>
      <c r="G563" s="81"/>
      <c r="H563" s="81"/>
      <c r="I563" s="81"/>
      <c r="J563" s="81"/>
      <c r="K563" s="44">
        <f t="shared" ref="K563:Z563" si="119">K$469*K554/10^3</f>
        <v>0</v>
      </c>
      <c r="L563" s="44">
        <f>L$469*L554/10^3</f>
        <v>4000</v>
      </c>
      <c r="M563" s="44">
        <f t="shared" si="119"/>
        <v>4000</v>
      </c>
      <c r="N563" s="44">
        <f t="shared" si="119"/>
        <v>4000</v>
      </c>
      <c r="O563" s="44">
        <f t="shared" si="119"/>
        <v>4000</v>
      </c>
      <c r="P563" s="44">
        <f t="shared" si="119"/>
        <v>4000</v>
      </c>
      <c r="Q563" s="44">
        <f t="shared" si="119"/>
        <v>4000</v>
      </c>
      <c r="R563" s="44">
        <f t="shared" si="119"/>
        <v>4000</v>
      </c>
      <c r="S563" s="44">
        <f t="shared" si="119"/>
        <v>4000</v>
      </c>
      <c r="T563" s="44">
        <f t="shared" si="119"/>
        <v>4000</v>
      </c>
      <c r="U563" s="44">
        <f t="shared" si="119"/>
        <v>4000</v>
      </c>
      <c r="V563" s="44">
        <f t="shared" si="119"/>
        <v>4000</v>
      </c>
      <c r="W563" s="44">
        <f t="shared" si="119"/>
        <v>4000</v>
      </c>
      <c r="X563" s="44">
        <f t="shared" si="119"/>
        <v>4000</v>
      </c>
      <c r="Y563" s="44">
        <f t="shared" si="119"/>
        <v>4000</v>
      </c>
      <c r="Z563" s="44">
        <f t="shared" si="119"/>
        <v>4000</v>
      </c>
    </row>
    <row r="564" spans="3:26" ht="18" customHeight="1" x14ac:dyDescent="0.2">
      <c r="C564" s="15" t="s">
        <v>88</v>
      </c>
      <c r="D564" s="8"/>
      <c r="E564" s="8"/>
      <c r="F564" s="8"/>
      <c r="G564" s="49"/>
      <c r="H564" s="49"/>
      <c r="I564" s="49"/>
      <c r="J564" s="49"/>
      <c r="K564" s="49"/>
      <c r="L564" s="49"/>
      <c r="M564" s="49"/>
      <c r="N564" s="49"/>
      <c r="O564" s="49"/>
      <c r="P564" s="49"/>
      <c r="Q564" s="49"/>
      <c r="R564" s="49"/>
      <c r="S564" s="49"/>
      <c r="T564" s="49"/>
      <c r="U564" s="49"/>
      <c r="V564" s="49"/>
      <c r="W564" s="49"/>
      <c r="X564" s="49"/>
      <c r="Y564" s="49"/>
      <c r="Z564" s="49"/>
    </row>
    <row r="565" spans="3:26" ht="18" customHeight="1" x14ac:dyDescent="0.2">
      <c r="C565" s="82" t="s">
        <v>108</v>
      </c>
      <c r="D565" s="8" t="s">
        <v>109</v>
      </c>
      <c r="E565" s="8" t="s">
        <v>87</v>
      </c>
      <c r="F565" s="8"/>
      <c r="G565" s="20"/>
      <c r="H565" s="20"/>
      <c r="I565" s="20"/>
      <c r="J565" s="20"/>
      <c r="K565" s="23"/>
      <c r="L565" s="23">
        <f>SUM($L562:L562)</f>
        <v>2000</v>
      </c>
      <c r="M565" s="23">
        <f>SUM($L562:M562)</f>
        <v>4000</v>
      </c>
      <c r="N565" s="23">
        <f>SUM($L562:N562)</f>
        <v>6000</v>
      </c>
      <c r="O565" s="23">
        <f>SUM($L562:O562)</f>
        <v>8000</v>
      </c>
      <c r="P565" s="93">
        <f>SUM($L562:P562)</f>
        <v>10000</v>
      </c>
      <c r="Q565" s="23">
        <f>SUM($L562:Q562)</f>
        <v>12000</v>
      </c>
      <c r="R565" s="23">
        <f>SUM($L562:R562)</f>
        <v>14000</v>
      </c>
      <c r="S565" s="23">
        <f>SUM($L562:S562)</f>
        <v>16000</v>
      </c>
      <c r="T565" s="23">
        <f>SUM($L562:T562)</f>
        <v>18000</v>
      </c>
      <c r="U565" s="93">
        <f>SUM($L562:U562)</f>
        <v>20000</v>
      </c>
      <c r="V565" s="23">
        <f>SUM($L562:V562)</f>
        <v>22000</v>
      </c>
      <c r="W565" s="23">
        <f>SUM($L562:W562)</f>
        <v>24000</v>
      </c>
      <c r="X565" s="23">
        <f>SUM($L562:X562)</f>
        <v>26000</v>
      </c>
      <c r="Y565" s="23">
        <f>SUM($L562:Y562)</f>
        <v>28000</v>
      </c>
      <c r="Z565" s="93">
        <f>SUM($L562:Z562)</f>
        <v>30000</v>
      </c>
    </row>
    <row r="566" spans="3:26" ht="18.75" customHeight="1" x14ac:dyDescent="0.2">
      <c r="C566" s="83" t="s">
        <v>110</v>
      </c>
      <c r="D566" s="62" t="s">
        <v>109</v>
      </c>
      <c r="E566" s="60" t="s">
        <v>8</v>
      </c>
      <c r="F566" s="60"/>
      <c r="G566" s="81"/>
      <c r="H566" s="81"/>
      <c r="I566" s="81"/>
      <c r="J566" s="81"/>
      <c r="K566" s="44"/>
      <c r="L566" s="44">
        <f>SUM($L563:L563)</f>
        <v>4000</v>
      </c>
      <c r="M566" s="44">
        <f>SUM($L563:M563)</f>
        <v>8000</v>
      </c>
      <c r="N566" s="44">
        <f>SUM($L563:N563)</f>
        <v>12000</v>
      </c>
      <c r="O566" s="44">
        <f>SUM($L563:O563)</f>
        <v>16000</v>
      </c>
      <c r="P566" s="94">
        <f>SUM($L563:P563)</f>
        <v>20000</v>
      </c>
      <c r="Q566" s="44">
        <f>SUM($L563:Q563)</f>
        <v>24000</v>
      </c>
      <c r="R566" s="44">
        <f>SUM($L563:R563)</f>
        <v>28000</v>
      </c>
      <c r="S566" s="44">
        <f>SUM($L563:S563)</f>
        <v>32000</v>
      </c>
      <c r="T566" s="44">
        <f>SUM($L563:T563)</f>
        <v>36000</v>
      </c>
      <c r="U566" s="94">
        <f>SUM($L563:U563)</f>
        <v>40000</v>
      </c>
      <c r="V566" s="44">
        <f>SUM($L563:V563)</f>
        <v>44000</v>
      </c>
      <c r="W566" s="44">
        <f>SUM($L563:W563)</f>
        <v>48000</v>
      </c>
      <c r="X566" s="44">
        <f>SUM($L563:X563)</f>
        <v>52000</v>
      </c>
      <c r="Y566" s="44">
        <f>SUM($L563:Y563)</f>
        <v>56000</v>
      </c>
      <c r="Z566" s="94">
        <f>SUM($L563:Z563)</f>
        <v>60000</v>
      </c>
    </row>
    <row r="567" spans="3:26" ht="18.75" customHeight="1" x14ac:dyDescent="0.2">
      <c r="C567" s="115" t="s">
        <v>131</v>
      </c>
      <c r="D567" s="59"/>
      <c r="E567" s="107"/>
      <c r="F567" s="107"/>
      <c r="G567" s="111"/>
      <c r="H567" s="111"/>
      <c r="I567" s="111"/>
      <c r="J567" s="111"/>
      <c r="K567" s="112"/>
      <c r="L567" s="112"/>
      <c r="M567" s="112"/>
      <c r="N567" s="112"/>
      <c r="O567" s="112"/>
      <c r="P567" s="113"/>
      <c r="Q567" s="112"/>
      <c r="R567" s="112"/>
      <c r="S567" s="112"/>
      <c r="T567" s="112"/>
      <c r="U567" s="113"/>
      <c r="V567" s="112"/>
      <c r="W567" s="112"/>
      <c r="X567" s="112"/>
      <c r="Y567" s="112"/>
      <c r="Z567" s="112"/>
    </row>
    <row r="568" spans="3:26" ht="18.75" customHeight="1" x14ac:dyDescent="0.2">
      <c r="C568" s="114" t="s">
        <v>130</v>
      </c>
      <c r="D568" s="8"/>
      <c r="E568" s="18"/>
      <c r="F568" s="18"/>
      <c r="G568" s="20"/>
      <c r="H568" s="20"/>
      <c r="I568" s="20"/>
      <c r="J568" s="20"/>
      <c r="K568" s="23"/>
      <c r="L568" s="23">
        <f t="shared" ref="L568:M568" si="120">MIN(L561:L563)</f>
        <v>2000</v>
      </c>
      <c r="M568" s="23">
        <f t="shared" si="120"/>
        <v>2000</v>
      </c>
      <c r="N568" s="23">
        <f>MIN(N561:N563)</f>
        <v>2000</v>
      </c>
      <c r="O568" s="23">
        <f t="shared" ref="O568:Z568" si="121">MIN(O561:O563)</f>
        <v>2000</v>
      </c>
      <c r="P568" s="93">
        <f t="shared" si="121"/>
        <v>2000</v>
      </c>
      <c r="Q568" s="23">
        <f t="shared" si="121"/>
        <v>2000</v>
      </c>
      <c r="R568" s="23">
        <f t="shared" si="121"/>
        <v>2000</v>
      </c>
      <c r="S568" s="23">
        <f t="shared" si="121"/>
        <v>2000</v>
      </c>
      <c r="T568" s="23">
        <f t="shared" si="121"/>
        <v>2000</v>
      </c>
      <c r="U568" s="93">
        <f t="shared" si="121"/>
        <v>2000</v>
      </c>
      <c r="V568" s="23">
        <f t="shared" si="121"/>
        <v>2000</v>
      </c>
      <c r="W568" s="23">
        <f t="shared" si="121"/>
        <v>2000</v>
      </c>
      <c r="X568" s="23">
        <f t="shared" si="121"/>
        <v>2000</v>
      </c>
      <c r="Y568" s="23">
        <f t="shared" si="121"/>
        <v>2000</v>
      </c>
      <c r="Z568" s="23">
        <f t="shared" si="121"/>
        <v>2000</v>
      </c>
    </row>
    <row r="569" spans="3:26" ht="18.75" customHeight="1" x14ac:dyDescent="0.2">
      <c r="C569" s="114" t="s">
        <v>123</v>
      </c>
      <c r="D569" s="8"/>
      <c r="E569" s="18"/>
      <c r="F569" s="18"/>
      <c r="G569" s="20"/>
      <c r="H569" s="20"/>
      <c r="I569" s="20"/>
      <c r="J569" s="20"/>
      <c r="K569" s="23"/>
      <c r="L569" s="23">
        <f t="shared" ref="L569:M569" si="122">MIN(L561:L563)</f>
        <v>2000</v>
      </c>
      <c r="M569" s="23">
        <f t="shared" si="122"/>
        <v>2000</v>
      </c>
      <c r="N569" s="23">
        <f>MIN(N561:N563)</f>
        <v>2000</v>
      </c>
      <c r="O569" s="23">
        <f t="shared" ref="O569:Z569" si="123">MIN(O561:O563)</f>
        <v>2000</v>
      </c>
      <c r="P569" s="93">
        <f t="shared" si="123"/>
        <v>2000</v>
      </c>
      <c r="Q569" s="23">
        <f t="shared" si="123"/>
        <v>2000</v>
      </c>
      <c r="R569" s="23">
        <f t="shared" si="123"/>
        <v>2000</v>
      </c>
      <c r="S569" s="23">
        <f t="shared" si="123"/>
        <v>2000</v>
      </c>
      <c r="T569" s="23">
        <f t="shared" si="123"/>
        <v>2000</v>
      </c>
      <c r="U569" s="93">
        <f t="shared" si="123"/>
        <v>2000</v>
      </c>
      <c r="V569" s="23">
        <f t="shared" si="123"/>
        <v>2000</v>
      </c>
      <c r="W569" s="23">
        <f t="shared" si="123"/>
        <v>2000</v>
      </c>
      <c r="X569" s="23">
        <f t="shared" si="123"/>
        <v>2000</v>
      </c>
      <c r="Y569" s="23">
        <f t="shared" si="123"/>
        <v>2000</v>
      </c>
      <c r="Z569" s="23">
        <f t="shared" si="123"/>
        <v>2000</v>
      </c>
    </row>
    <row r="570" spans="3:26" ht="18.75" customHeight="1" x14ac:dyDescent="0.2">
      <c r="C570" s="114" t="s">
        <v>124</v>
      </c>
      <c r="D570" s="8"/>
      <c r="E570" s="18"/>
      <c r="F570" s="18"/>
      <c r="G570" s="20"/>
      <c r="H570" s="20"/>
      <c r="I570" s="20"/>
      <c r="J570" s="20"/>
      <c r="K570" s="23"/>
      <c r="L570" s="23">
        <v>0</v>
      </c>
      <c r="M570" s="23">
        <v>0</v>
      </c>
      <c r="N570" s="23">
        <v>0</v>
      </c>
      <c r="O570" s="23">
        <v>0</v>
      </c>
      <c r="P570" s="23">
        <v>0</v>
      </c>
      <c r="Q570" s="23">
        <v>0</v>
      </c>
      <c r="R570" s="23">
        <v>0</v>
      </c>
      <c r="S570" s="23">
        <v>0</v>
      </c>
      <c r="T570" s="23">
        <v>0</v>
      </c>
      <c r="U570" s="23">
        <v>0</v>
      </c>
      <c r="V570" s="23">
        <v>0</v>
      </c>
      <c r="W570" s="23">
        <v>0</v>
      </c>
      <c r="X570" s="23">
        <v>0</v>
      </c>
      <c r="Y570" s="23">
        <v>0</v>
      </c>
      <c r="Z570" s="23">
        <v>0</v>
      </c>
    </row>
    <row r="571" spans="3:26" ht="18.75" customHeight="1" x14ac:dyDescent="0.2">
      <c r="C571" s="114" t="s">
        <v>125</v>
      </c>
      <c r="D571" s="8"/>
      <c r="E571" s="18"/>
      <c r="F571" s="18"/>
      <c r="G571" s="20"/>
      <c r="H571" s="20"/>
      <c r="I571" s="20"/>
      <c r="J571" s="20"/>
      <c r="K571" s="23"/>
      <c r="L571" s="23">
        <f>L563-L562</f>
        <v>2000</v>
      </c>
      <c r="M571" s="23">
        <f t="shared" ref="M571:Z571" si="124">M563-M562</f>
        <v>2000</v>
      </c>
      <c r="N571" s="23">
        <f t="shared" si="124"/>
        <v>2000</v>
      </c>
      <c r="O571" s="23">
        <f t="shared" si="124"/>
        <v>2000</v>
      </c>
      <c r="P571" s="23">
        <f t="shared" si="124"/>
        <v>2000</v>
      </c>
      <c r="Q571" s="23">
        <f t="shared" si="124"/>
        <v>2000</v>
      </c>
      <c r="R571" s="23">
        <f t="shared" si="124"/>
        <v>2000</v>
      </c>
      <c r="S571" s="23">
        <f t="shared" si="124"/>
        <v>2000</v>
      </c>
      <c r="T571" s="23">
        <f t="shared" si="124"/>
        <v>2000</v>
      </c>
      <c r="U571" s="23">
        <f t="shared" si="124"/>
        <v>2000</v>
      </c>
      <c r="V571" s="23">
        <f t="shared" si="124"/>
        <v>2000</v>
      </c>
      <c r="W571" s="23">
        <f t="shared" si="124"/>
        <v>2000</v>
      </c>
      <c r="X571" s="23">
        <f t="shared" si="124"/>
        <v>2000</v>
      </c>
      <c r="Y571" s="23">
        <f t="shared" si="124"/>
        <v>2000</v>
      </c>
      <c r="Z571" s="23">
        <f t="shared" si="124"/>
        <v>2000</v>
      </c>
    </row>
    <row r="572" spans="3:26" ht="18.75" customHeight="1" x14ac:dyDescent="0.2">
      <c r="C572" s="116" t="s">
        <v>126</v>
      </c>
      <c r="D572" s="62"/>
      <c r="E572" s="60"/>
      <c r="F572" s="60"/>
      <c r="G572" s="81"/>
      <c r="H572" s="81"/>
      <c r="I572" s="81"/>
      <c r="J572" s="81"/>
      <c r="K572" s="44"/>
      <c r="L572" s="44">
        <f t="shared" ref="L572:M572" si="125">MAX(L561:L563)</f>
        <v>4000</v>
      </c>
      <c r="M572" s="44">
        <f t="shared" si="125"/>
        <v>4000</v>
      </c>
      <c r="N572" s="44">
        <f>MAX(N561:N563)</f>
        <v>4000</v>
      </c>
      <c r="O572" s="44">
        <f t="shared" ref="O572:Z572" si="126">MAX(O561:O563)</f>
        <v>4000</v>
      </c>
      <c r="P572" s="94">
        <f t="shared" si="126"/>
        <v>4000</v>
      </c>
      <c r="Q572" s="44">
        <f t="shared" si="126"/>
        <v>4000</v>
      </c>
      <c r="R572" s="44">
        <f t="shared" si="126"/>
        <v>4000</v>
      </c>
      <c r="S572" s="44">
        <f t="shared" si="126"/>
        <v>4000</v>
      </c>
      <c r="T572" s="44">
        <f t="shared" si="126"/>
        <v>4000</v>
      </c>
      <c r="U572" s="94">
        <f t="shared" si="126"/>
        <v>4000</v>
      </c>
      <c r="V572" s="44">
        <f t="shared" si="126"/>
        <v>4000</v>
      </c>
      <c r="W572" s="44">
        <f t="shared" si="126"/>
        <v>4000</v>
      </c>
      <c r="X572" s="44">
        <f t="shared" si="126"/>
        <v>4000</v>
      </c>
      <c r="Y572" s="44">
        <f t="shared" si="126"/>
        <v>4000</v>
      </c>
      <c r="Z572" s="44">
        <f t="shared" si="126"/>
        <v>4000</v>
      </c>
    </row>
    <row r="573" spans="3:26" s="135" customFormat="1" ht="14.25" customHeight="1" x14ac:dyDescent="0.2">
      <c r="C573" s="153"/>
      <c r="G573" s="148"/>
      <c r="H573" s="148"/>
      <c r="I573" s="148"/>
      <c r="J573" s="170"/>
      <c r="K573" s="148"/>
      <c r="L573" s="148"/>
      <c r="M573" s="148"/>
      <c r="N573" s="148"/>
      <c r="O573" s="148"/>
      <c r="P573" s="148"/>
      <c r="Q573" s="36"/>
      <c r="R573" s="36"/>
      <c r="S573" s="36"/>
      <c r="T573" s="36"/>
      <c r="U573" s="36"/>
      <c r="V573" s="36"/>
      <c r="W573" s="36"/>
    </row>
    <row r="574" spans="3:26" s="135" customFormat="1" ht="14.25" customHeight="1" x14ac:dyDescent="0.2">
      <c r="C574" s="153"/>
      <c r="G574" s="148"/>
      <c r="H574" s="148"/>
      <c r="I574" s="148"/>
      <c r="J574" s="170"/>
      <c r="K574" s="148"/>
      <c r="L574" s="148"/>
      <c r="M574" s="148"/>
      <c r="N574" s="148"/>
      <c r="O574" s="148"/>
      <c r="P574" s="148"/>
      <c r="Q574" s="36"/>
      <c r="R574" s="36"/>
      <c r="S574" s="36"/>
      <c r="T574" s="36"/>
      <c r="U574" s="36"/>
      <c r="V574" s="36"/>
      <c r="W574" s="36"/>
    </row>
    <row r="575" spans="3:26" s="135" customFormat="1" ht="14.25" customHeight="1" x14ac:dyDescent="0.2">
      <c r="C575" s="153"/>
      <c r="G575" s="148"/>
      <c r="H575" s="148"/>
      <c r="I575" s="148"/>
      <c r="J575" s="170"/>
      <c r="K575" s="148"/>
      <c r="L575" s="148"/>
      <c r="M575" s="148"/>
      <c r="N575" s="148"/>
      <c r="O575" s="148"/>
      <c r="P575" s="148"/>
      <c r="Q575" s="36"/>
      <c r="R575" s="36"/>
      <c r="S575" s="36"/>
      <c r="T575" s="36"/>
      <c r="U575" s="36"/>
      <c r="V575" s="36"/>
      <c r="W575" s="36"/>
    </row>
    <row r="576" spans="3:26" s="135" customFormat="1" ht="14.25" customHeight="1" x14ac:dyDescent="0.2">
      <c r="C576" s="153"/>
      <c r="G576" s="148"/>
      <c r="H576" s="148"/>
      <c r="I576" s="148"/>
      <c r="J576" s="170"/>
      <c r="K576" s="148"/>
      <c r="L576" s="148"/>
      <c r="M576" s="148"/>
      <c r="N576" s="148"/>
      <c r="O576" s="148"/>
      <c r="P576" s="148"/>
      <c r="Q576" s="36"/>
      <c r="R576" s="36"/>
      <c r="S576" s="36"/>
      <c r="T576" s="36"/>
      <c r="U576" s="36"/>
      <c r="V576" s="36"/>
      <c r="W576" s="36"/>
    </row>
    <row r="577" spans="3:23" s="135" customFormat="1" ht="14.25" customHeight="1" x14ac:dyDescent="0.2">
      <c r="C577" s="153"/>
      <c r="G577" s="148"/>
      <c r="H577" s="148"/>
      <c r="I577" s="148"/>
      <c r="J577" s="170"/>
      <c r="K577" s="148"/>
      <c r="L577" s="148"/>
      <c r="M577" s="148"/>
      <c r="N577" s="148"/>
      <c r="O577" s="148"/>
      <c r="P577" s="148"/>
      <c r="Q577" s="36"/>
      <c r="R577" s="36"/>
      <c r="S577" s="36"/>
      <c r="T577" s="36"/>
      <c r="U577" s="36"/>
      <c r="V577" s="36"/>
      <c r="W577" s="36"/>
    </row>
    <row r="578" spans="3:23" s="135" customFormat="1" ht="14.25" customHeight="1" x14ac:dyDescent="0.2">
      <c r="C578" s="153"/>
      <c r="G578" s="148"/>
      <c r="H578" s="148"/>
      <c r="I578" s="148"/>
      <c r="J578" s="170"/>
      <c r="K578" s="148"/>
      <c r="L578" s="148"/>
      <c r="M578" s="148"/>
      <c r="N578" s="148"/>
      <c r="O578" s="148"/>
      <c r="P578" s="148"/>
      <c r="Q578" s="36"/>
      <c r="R578" s="36"/>
      <c r="S578" s="36"/>
      <c r="T578" s="36"/>
      <c r="U578" s="36"/>
      <c r="V578" s="36"/>
      <c r="W578" s="36"/>
    </row>
    <row r="579" spans="3:23" s="135" customFormat="1" ht="14.25" customHeight="1" x14ac:dyDescent="0.2">
      <c r="C579" s="153"/>
      <c r="G579" s="148"/>
      <c r="H579" s="148"/>
      <c r="I579" s="148"/>
      <c r="J579" s="170"/>
      <c r="K579" s="148"/>
      <c r="L579" s="148"/>
      <c r="M579" s="148"/>
      <c r="N579" s="148"/>
      <c r="O579" s="148"/>
      <c r="P579" s="148"/>
      <c r="Q579" s="36"/>
      <c r="R579" s="36"/>
      <c r="S579" s="36"/>
      <c r="T579" s="36"/>
      <c r="U579" s="36"/>
      <c r="V579" s="36"/>
      <c r="W579" s="36"/>
    </row>
    <row r="580" spans="3:23" s="135" customFormat="1" ht="14.25" customHeight="1" x14ac:dyDescent="0.2">
      <c r="C580" s="153"/>
      <c r="G580" s="148"/>
      <c r="H580" s="148"/>
      <c r="I580" s="148"/>
      <c r="J580" s="170"/>
      <c r="K580" s="148"/>
      <c r="L580" s="148"/>
      <c r="M580" s="148"/>
      <c r="N580" s="148"/>
      <c r="O580" s="148"/>
      <c r="P580" s="148"/>
      <c r="Q580" s="36"/>
      <c r="R580" s="36"/>
      <c r="S580" s="36"/>
      <c r="T580" s="36"/>
      <c r="U580" s="36"/>
      <c r="V580" s="36"/>
      <c r="W580" s="36"/>
    </row>
    <row r="581" spans="3:23" s="135" customFormat="1" ht="14.25" customHeight="1" x14ac:dyDescent="0.2">
      <c r="C581" s="153"/>
      <c r="G581" s="148"/>
      <c r="H581" s="148"/>
      <c r="I581" s="148"/>
      <c r="J581" s="170"/>
      <c r="K581" s="148"/>
      <c r="L581" s="148"/>
      <c r="M581" s="148"/>
      <c r="N581" s="148"/>
      <c r="O581" s="148"/>
      <c r="P581" s="148"/>
      <c r="Q581" s="36"/>
      <c r="R581" s="36"/>
      <c r="S581" s="36"/>
      <c r="T581" s="36"/>
      <c r="U581" s="36"/>
      <c r="V581" s="36"/>
      <c r="W581" s="36"/>
    </row>
    <row r="582" spans="3:23" s="135" customFormat="1" ht="14.25" customHeight="1" x14ac:dyDescent="0.2">
      <c r="C582" s="153"/>
      <c r="G582" s="148"/>
      <c r="H582" s="148"/>
      <c r="I582" s="148"/>
      <c r="J582" s="170"/>
      <c r="K582" s="148"/>
      <c r="L582" s="148"/>
      <c r="M582" s="148"/>
      <c r="N582" s="148"/>
      <c r="O582" s="148"/>
      <c r="P582" s="148"/>
      <c r="Q582" s="36"/>
      <c r="R582" s="36"/>
      <c r="S582" s="36"/>
      <c r="T582" s="36"/>
      <c r="U582" s="36"/>
      <c r="V582" s="36"/>
      <c r="W582" s="36"/>
    </row>
    <row r="583" spans="3:23" s="135" customFormat="1" ht="14.25" customHeight="1" x14ac:dyDescent="0.2">
      <c r="C583" s="153"/>
      <c r="G583" s="148"/>
      <c r="H583" s="148"/>
      <c r="I583" s="148"/>
      <c r="J583" s="170"/>
      <c r="K583" s="148"/>
      <c r="L583" s="148"/>
      <c r="M583" s="148"/>
      <c r="N583" s="148"/>
      <c r="O583" s="148"/>
      <c r="P583" s="148"/>
      <c r="Q583" s="36"/>
      <c r="R583" s="36"/>
      <c r="S583" s="36"/>
      <c r="T583" s="36"/>
      <c r="U583" s="36"/>
      <c r="V583" s="36"/>
      <c r="W583" s="36"/>
    </row>
    <row r="584" spans="3:23" s="135" customFormat="1" ht="14.25" customHeight="1" x14ac:dyDescent="0.2">
      <c r="C584" s="153"/>
      <c r="G584" s="148"/>
      <c r="H584" s="148"/>
      <c r="I584" s="148"/>
      <c r="J584" s="170"/>
      <c r="K584" s="148"/>
      <c r="L584" s="148"/>
      <c r="M584" s="148"/>
      <c r="N584" s="148"/>
      <c r="O584" s="148"/>
      <c r="P584" s="148"/>
      <c r="Q584" s="36"/>
      <c r="R584" s="36"/>
      <c r="S584" s="36"/>
      <c r="T584" s="36"/>
      <c r="U584" s="36"/>
      <c r="V584" s="36"/>
      <c r="W584" s="36"/>
    </row>
    <row r="585" spans="3:23" s="135" customFormat="1" ht="14.25" customHeight="1" x14ac:dyDescent="0.2">
      <c r="C585" s="153"/>
      <c r="G585" s="148"/>
      <c r="H585" s="148"/>
      <c r="I585" s="148"/>
      <c r="J585" s="170"/>
      <c r="K585" s="148"/>
      <c r="L585" s="148"/>
      <c r="M585" s="148"/>
      <c r="N585" s="148"/>
      <c r="O585" s="148"/>
      <c r="P585" s="148"/>
      <c r="Q585" s="36"/>
      <c r="R585" s="36"/>
      <c r="S585" s="36"/>
      <c r="T585" s="36"/>
      <c r="U585" s="36"/>
      <c r="V585" s="36"/>
      <c r="W585" s="36"/>
    </row>
    <row r="586" spans="3:23" s="135" customFormat="1" ht="14.25" customHeight="1" x14ac:dyDescent="0.2">
      <c r="C586" s="153"/>
      <c r="G586" s="148"/>
      <c r="H586" s="148"/>
      <c r="I586" s="148"/>
      <c r="J586" s="170"/>
      <c r="K586" s="148"/>
      <c r="L586" s="148"/>
      <c r="M586" s="148"/>
      <c r="N586" s="148"/>
      <c r="O586" s="148"/>
      <c r="P586" s="148"/>
      <c r="Q586" s="36"/>
      <c r="R586" s="36"/>
      <c r="S586" s="36"/>
      <c r="T586" s="36"/>
      <c r="U586" s="36"/>
      <c r="V586" s="36"/>
      <c r="W586" s="36"/>
    </row>
    <row r="587" spans="3:23" s="135" customFormat="1" ht="14.25" customHeight="1" x14ac:dyDescent="0.2">
      <c r="C587" s="153"/>
      <c r="G587" s="148"/>
      <c r="H587" s="148"/>
      <c r="I587" s="148"/>
      <c r="J587" s="170"/>
      <c r="K587" s="148"/>
      <c r="L587" s="148"/>
      <c r="M587" s="148"/>
      <c r="N587" s="148"/>
      <c r="O587" s="148"/>
      <c r="P587" s="148"/>
      <c r="Q587" s="36"/>
      <c r="R587" s="36"/>
      <c r="S587" s="36"/>
      <c r="T587" s="36"/>
      <c r="U587" s="36"/>
      <c r="V587" s="36"/>
      <c r="W587" s="36"/>
    </row>
    <row r="588" spans="3:23" s="135" customFormat="1" ht="14.25" customHeight="1" x14ac:dyDescent="0.2">
      <c r="C588" s="153"/>
      <c r="G588" s="148"/>
      <c r="H588" s="148"/>
      <c r="I588" s="148"/>
      <c r="J588" s="170"/>
      <c r="K588" s="148"/>
      <c r="L588" s="148"/>
      <c r="M588" s="148"/>
      <c r="N588" s="148"/>
      <c r="O588" s="148"/>
      <c r="P588" s="148"/>
      <c r="Q588" s="36"/>
      <c r="R588" s="36"/>
      <c r="S588" s="36"/>
      <c r="T588" s="36"/>
      <c r="U588" s="36"/>
      <c r="V588" s="36"/>
      <c r="W588" s="36"/>
    </row>
    <row r="589" spans="3:23" s="135" customFormat="1" ht="14.25" customHeight="1" x14ac:dyDescent="0.2">
      <c r="C589" s="153"/>
      <c r="G589" s="148"/>
      <c r="H589" s="148"/>
      <c r="I589" s="148"/>
      <c r="J589" s="170"/>
      <c r="K589" s="148"/>
      <c r="L589" s="148"/>
      <c r="M589" s="148"/>
      <c r="N589" s="148"/>
      <c r="O589" s="148"/>
      <c r="P589" s="148"/>
      <c r="Q589" s="36"/>
      <c r="R589" s="36"/>
      <c r="S589" s="36"/>
      <c r="T589" s="36"/>
      <c r="U589" s="36"/>
      <c r="V589" s="36"/>
      <c r="W589" s="36"/>
    </row>
    <row r="590" spans="3:23" s="135" customFormat="1" ht="14.25" customHeight="1" x14ac:dyDescent="0.2">
      <c r="C590" s="153"/>
      <c r="G590" s="148"/>
      <c r="H590" s="148"/>
      <c r="I590" s="148"/>
      <c r="J590" s="170"/>
      <c r="K590" s="148"/>
      <c r="L590" s="148"/>
      <c r="M590" s="148"/>
      <c r="N590" s="148"/>
      <c r="O590" s="148"/>
      <c r="P590" s="148"/>
      <c r="Q590" s="36"/>
      <c r="R590" s="36"/>
      <c r="S590" s="36"/>
      <c r="T590" s="36"/>
      <c r="U590" s="36"/>
      <c r="V590" s="36"/>
      <c r="W590" s="36"/>
    </row>
    <row r="591" spans="3:23" s="135" customFormat="1" ht="14.25" customHeight="1" x14ac:dyDescent="0.2">
      <c r="C591" s="153"/>
      <c r="G591" s="148"/>
      <c r="H591" s="148"/>
      <c r="I591" s="148"/>
      <c r="J591" s="170"/>
      <c r="K591" s="148"/>
      <c r="L591" s="148"/>
      <c r="M591" s="148"/>
      <c r="N591" s="148"/>
      <c r="O591" s="148"/>
      <c r="P591" s="148"/>
      <c r="Q591" s="36"/>
      <c r="R591" s="36"/>
      <c r="S591" s="36"/>
      <c r="T591" s="36"/>
      <c r="U591" s="36"/>
      <c r="V591" s="36"/>
      <c r="W591" s="36"/>
    </row>
    <row r="592" spans="3:23" s="135" customFormat="1" ht="14.25" customHeight="1" x14ac:dyDescent="0.2">
      <c r="C592" s="153"/>
      <c r="G592" s="148"/>
      <c r="H592" s="148"/>
      <c r="I592" s="148"/>
      <c r="J592" s="170"/>
      <c r="K592" s="148"/>
      <c r="L592" s="148"/>
      <c r="M592" s="148"/>
      <c r="N592" s="148"/>
      <c r="O592" s="148"/>
      <c r="P592" s="148"/>
      <c r="Q592" s="36"/>
      <c r="R592" s="36"/>
      <c r="S592" s="36"/>
      <c r="T592" s="36"/>
      <c r="U592" s="36"/>
      <c r="V592" s="36"/>
      <c r="W592" s="36"/>
    </row>
    <row r="593" spans="3:23" s="135" customFormat="1" ht="14.25" customHeight="1" x14ac:dyDescent="0.2">
      <c r="C593" s="153"/>
      <c r="G593" s="148"/>
      <c r="H593" s="148"/>
      <c r="I593" s="148"/>
      <c r="J593" s="170"/>
      <c r="K593" s="148"/>
      <c r="L593" s="148"/>
      <c r="M593" s="148"/>
      <c r="N593" s="148"/>
      <c r="O593" s="148"/>
      <c r="P593" s="148"/>
      <c r="Q593" s="36"/>
      <c r="R593" s="36"/>
      <c r="S593" s="36"/>
      <c r="T593" s="36"/>
      <c r="U593" s="36"/>
      <c r="V593" s="36"/>
      <c r="W593" s="36"/>
    </row>
    <row r="594" spans="3:23" s="135" customFormat="1" ht="14.25" customHeight="1" x14ac:dyDescent="0.2">
      <c r="C594" s="153"/>
      <c r="G594" s="148"/>
      <c r="H594" s="148"/>
      <c r="I594" s="148"/>
      <c r="J594" s="170"/>
      <c r="K594" s="148"/>
      <c r="L594" s="148"/>
      <c r="M594" s="148"/>
      <c r="N594" s="148"/>
      <c r="O594" s="148"/>
      <c r="P594" s="148"/>
      <c r="Q594" s="36"/>
      <c r="R594" s="36"/>
      <c r="S594" s="36"/>
      <c r="T594" s="36"/>
      <c r="U594" s="36"/>
      <c r="V594" s="36"/>
      <c r="W594" s="36"/>
    </row>
    <row r="595" spans="3:23" s="135" customFormat="1" ht="14.25" customHeight="1" x14ac:dyDescent="0.2">
      <c r="C595" s="153"/>
      <c r="G595" s="148"/>
      <c r="H595" s="148"/>
      <c r="I595" s="148"/>
      <c r="J595" s="170"/>
      <c r="K595" s="148"/>
      <c r="L595" s="148"/>
      <c r="M595" s="148"/>
      <c r="N595" s="148"/>
      <c r="O595" s="148"/>
      <c r="P595" s="148"/>
      <c r="Q595" s="36"/>
      <c r="R595" s="36"/>
      <c r="S595" s="36"/>
      <c r="T595" s="36"/>
      <c r="U595" s="36"/>
      <c r="V595" s="36"/>
      <c r="W595" s="36"/>
    </row>
    <row r="596" spans="3:23" s="135" customFormat="1" ht="14.25" customHeight="1" x14ac:dyDescent="0.2">
      <c r="C596" s="153"/>
      <c r="G596" s="148"/>
      <c r="H596" s="148"/>
      <c r="I596" s="148"/>
      <c r="J596" s="170"/>
      <c r="K596" s="148"/>
      <c r="L596" s="148"/>
      <c r="M596" s="148"/>
      <c r="N596" s="148"/>
      <c r="O596" s="148"/>
      <c r="P596" s="148"/>
      <c r="Q596" s="36"/>
      <c r="R596" s="36"/>
      <c r="S596" s="36"/>
      <c r="T596" s="36"/>
      <c r="U596" s="36"/>
      <c r="V596" s="36"/>
      <c r="W596" s="36"/>
    </row>
    <row r="597" spans="3:23" s="135" customFormat="1" x14ac:dyDescent="0.2">
      <c r="C597" s="254"/>
      <c r="D597" s="254"/>
      <c r="E597" s="254"/>
      <c r="F597" s="254"/>
      <c r="G597" s="254"/>
    </row>
    <row r="598" spans="3:23" s="135" customFormat="1" x14ac:dyDescent="0.2">
      <c r="C598" s="254"/>
      <c r="D598" s="254"/>
      <c r="E598" s="254"/>
      <c r="F598" s="254"/>
      <c r="G598" s="254"/>
    </row>
    <row r="599" spans="3:23" s="135" customFormat="1" x14ac:dyDescent="0.2">
      <c r="C599" s="254"/>
      <c r="D599" s="254"/>
      <c r="E599" s="254"/>
      <c r="F599" s="254"/>
      <c r="G599" s="254"/>
    </row>
    <row r="600" spans="3:23" x14ac:dyDescent="0.2">
      <c r="C600" s="245"/>
      <c r="D600" s="245"/>
      <c r="E600" s="245"/>
      <c r="F600" s="245"/>
      <c r="G600" s="245"/>
    </row>
    <row r="601" spans="3:23" x14ac:dyDescent="0.2">
      <c r="C601" s="245"/>
      <c r="D601" s="245"/>
      <c r="E601" s="245"/>
      <c r="F601" s="245"/>
      <c r="G601" s="245"/>
    </row>
    <row r="602" spans="3:23" x14ac:dyDescent="0.2">
      <c r="C602" s="245"/>
      <c r="D602" s="245"/>
      <c r="E602" s="245"/>
      <c r="F602" s="245"/>
      <c r="G602" s="245"/>
    </row>
    <row r="603" spans="3:23" x14ac:dyDescent="0.2">
      <c r="C603" s="245"/>
      <c r="D603" s="245"/>
      <c r="E603" s="245"/>
      <c r="F603" s="245"/>
      <c r="G603" s="245"/>
    </row>
    <row r="604" spans="3:23" x14ac:dyDescent="0.2">
      <c r="C604" s="245"/>
      <c r="D604" s="245"/>
      <c r="E604" s="245"/>
      <c r="F604" s="245"/>
      <c r="G604" s="245"/>
    </row>
    <row r="605" spans="3:23" x14ac:dyDescent="0.2">
      <c r="C605" s="245"/>
      <c r="D605" s="245"/>
      <c r="E605" s="245"/>
      <c r="F605" s="245"/>
      <c r="G605" s="245"/>
    </row>
    <row r="606" spans="3:23" x14ac:dyDescent="0.2">
      <c r="C606" s="245"/>
      <c r="D606" s="245"/>
      <c r="E606" s="245"/>
      <c r="F606" s="245"/>
      <c r="G606" s="245"/>
    </row>
    <row r="607" spans="3:23" x14ac:dyDescent="0.2">
      <c r="C607" s="245"/>
      <c r="D607" s="245"/>
      <c r="E607" s="245"/>
      <c r="F607" s="245"/>
      <c r="G607" s="245"/>
    </row>
    <row r="608" spans="3:23" x14ac:dyDescent="0.2">
      <c r="C608" s="245"/>
      <c r="D608" s="245"/>
      <c r="E608" s="245"/>
      <c r="F608" s="245"/>
      <c r="G608" s="245"/>
    </row>
    <row r="609" spans="3:7" x14ac:dyDescent="0.2">
      <c r="C609" s="245"/>
      <c r="D609" s="245"/>
      <c r="E609" s="245"/>
      <c r="F609" s="245"/>
      <c r="G609" s="245"/>
    </row>
    <row r="610" spans="3:7" x14ac:dyDescent="0.2">
      <c r="C610" s="245"/>
      <c r="D610" s="245"/>
      <c r="E610" s="245"/>
      <c r="F610" s="245"/>
      <c r="G610" s="245"/>
    </row>
  </sheetData>
  <mergeCells count="15">
    <mergeCell ref="C8:P8"/>
    <mergeCell ref="C610:G610"/>
    <mergeCell ref="C605:G605"/>
    <mergeCell ref="C606:G606"/>
    <mergeCell ref="C607:G607"/>
    <mergeCell ref="C608:G608"/>
    <mergeCell ref="C609:G609"/>
    <mergeCell ref="C600:G600"/>
    <mergeCell ref="C601:G601"/>
    <mergeCell ref="C602:G602"/>
    <mergeCell ref="C603:G603"/>
    <mergeCell ref="C604:G604"/>
    <mergeCell ref="C597:G597"/>
    <mergeCell ref="C598:G598"/>
    <mergeCell ref="C599:G599"/>
  </mergeCells>
  <hyperlinks>
    <hyperlink ref="B8" r:id="rId1"/>
    <hyperlink ref="B477" r:id="rId2"/>
    <hyperlink ref="B478" r:id="rId3"/>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Bâtiments</vt:lpstr>
      <vt:lpstr>Transports</vt:lpstr>
      <vt:lpstr>Electricité &amp; Réseaux</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Hadrien HAINAUT</dc:creator>
  <cp:lastModifiedBy>Hadrien HAINAUT</cp:lastModifiedBy>
  <dcterms:created xsi:type="dcterms:W3CDTF">2017-09-29T15:24:44Z</dcterms:created>
  <dcterms:modified xsi:type="dcterms:W3CDTF">2017-12-05T19:37:51Z</dcterms:modified>
</cp:coreProperties>
</file>