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9.xml" ContentType="application/vnd.openxmlformats-officedocument.spreadsheetml.comments+xml"/>
  <Override PartName="/xl/media/image2.png" ContentType="image/png"/>
  <Override PartName="/xl/media/image1.png" ContentType="image/png"/>
  <Override PartName="/xl/comments7.xml" ContentType="application/vnd.openxmlformats-officedocument.spreadsheetml.comments+xml"/>
  <Override PartName="/xl/comments6.xml" ContentType="application/vnd.openxmlformats-officedocument.spreadsheetml.comments+xml"/>
  <Override PartName="/xl/charts/chart9.xml" ContentType="application/vnd.openxmlformats-officedocument.drawingml.chart+xml"/>
  <Override PartName="/xl/comments4.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vmlDrawing7.vml" ContentType="application/vnd.openxmlformats-officedocument.vmlDrawing"/>
  <Override PartName="/xl/drawings/vmlDrawing6.vml" ContentType="application/vnd.openxmlformats-officedocument.vmlDrawing"/>
  <Override PartName="/xl/drawings/drawing3.xml" ContentType="application/vnd.openxmlformats-officedocument.drawing+xml"/>
  <Override PartName="/xl/drawings/vmlDrawing5.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1.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input Menfis AME 2018" sheetId="1" state="visible" r:id="rId2"/>
    <sheet name="construction prix AME 2018" sheetId="2" state="visible" r:id="rId3"/>
    <sheet name="Px ch Urbain" sheetId="3" state="visible" r:id="rId4"/>
    <sheet name="mix urbain" sheetId="4" state="visible" r:id="rId5"/>
    <sheet name="graphe prix finaux" sheetId="5" state="visible" r:id="rId6"/>
    <sheet name="synthese taxe 2013-2017" sheetId="6" state="visible" r:id="rId7"/>
    <sheet name="Taxes Gaz et Fioul" sheetId="7" state="visible" r:id="rId8"/>
    <sheet name="Taxes Electricité" sheetId="8" state="visible" r:id="rId9"/>
    <sheet name="decomposition prix" sheetId="9" state="visible" r:id="rId10"/>
    <sheet name="cadrage CE" sheetId="10" state="visible" r:id="rId11"/>
    <sheet name="IPC" sheetId="11" state="visible" r:id="rId12"/>
    <sheet name="170810 extraction pegase" sheetId="12" state="visible" r:id="rId13"/>
    <sheet name="Evolution CCE" sheetId="13" state="visible" r:id="rId14"/>
    <sheet name="Feuil1" sheetId="14" state="visible" r:id="rId15"/>
  </sheets>
  <calcPr iterateCount="100" refMode="A1" iterate="false" iterateDelta="0.0001"/>
</workbook>
</file>

<file path=xl/comments2.xml><?xml version="1.0" encoding="utf-8"?>
<comments xmlns="http://schemas.openxmlformats.org/spreadsheetml/2006/main" xmlns:xdr="http://schemas.openxmlformats.org/drawingml/2006/spreadsheetDrawing">
  <authors>
    <author/>
  </authors>
  <commentList>
    <comment ref="A1" authorId="0">
      <text>
        <r>
          <rPr>
            <b val="true"/>
            <sz val="9"/>
            <color rgb="FF000000"/>
            <rFont val="Tahoma"/>
            <family val="2"/>
            <charset val="1"/>
          </rPr>
          <t>NAULEAU Marie-Laure:
</t>
        </r>
        <r>
          <rPr>
            <sz val="9"/>
            <color rgb="FF000000"/>
            <rFont val="Tahoma"/>
            <family val="2"/>
            <charset val="1"/>
          </rPr>
          <t>En rouge : données manquantes =&gt; estimation personnelle</t>
        </r>
      </text>
    </comment>
    <comment ref="A8" authorId="0">
      <text>
        <r>
          <rPr>
            <b val="true"/>
            <sz val="9"/>
            <color rgb="FF000000"/>
            <rFont val="Tahoma"/>
            <family val="2"/>
            <charset val="1"/>
          </rPr>
          <t>NAULEAU Marie-Laure:
</t>
        </r>
        <r>
          <rPr>
            <sz val="9"/>
            <color rgb="FF000000"/>
            <rFont val="Tahoma"/>
            <family val="2"/>
            <charset val="1"/>
          </rPr>
          <t>les prix de la BDD de données Pégase (pour les prix domestiques uniquement) incluent les taxes énergétiques et la TVA</t>
        </r>
      </text>
    </comment>
    <comment ref="A24" authorId="0">
      <text>
        <r>
          <rPr>
            <b val="true"/>
            <sz val="9"/>
            <color rgb="FF000000"/>
            <rFont val="Tahoma"/>
            <family val="2"/>
            <charset val="1"/>
          </rPr>
          <t>NAULEAU Marie-Laure:
</t>
        </r>
        <r>
          <rPr>
            <sz val="9"/>
            <color rgb="FF000000"/>
            <rFont val="Tahoma"/>
            <family val="2"/>
            <charset val="1"/>
          </rPr>
          <t>hyp CGDD :
Elec et gaz:
Nous appliquons une TVA moyenne
Une TVA réduite à 5,5% s’applique sur le montant de l’abonnement ainsi que sur la contribution tarifaire d’acheminement (CTA).  
Une TVA à 19,6% s’applique sur le montant des consommations ainsi que sur les autres taxes (CSPE et TCFE pour électricité, TICGN, CTSSG CSPG pour le gaz).
Fioul :
TVA normal appliqué sur prix du fioul incluant la TICPE
Bois : 
TVA réduite
Urbain:
une moyenne
5.5% sur part abonnement, 19.6 sur conso si part ENR&lt;50% (5.5% sinon)
-&gt; la seule qui évolue dans le temps.
NB : la TVA normal passe à 20% en 2014 (non pris en compte)</t>
        </r>
      </text>
    </comment>
    <comment ref="A104" authorId="0">
      <text>
        <r>
          <rPr>
            <b val="true"/>
            <sz val="9"/>
            <color rgb="FF000000"/>
            <rFont val="Tahoma"/>
            <family val="2"/>
            <charset val="1"/>
          </rPr>
          <t>NAULEAU Marie-Laure:
</t>
        </r>
        <r>
          <rPr>
            <sz val="9"/>
            <color rgb="FF000000"/>
            <rFont val="Tahoma"/>
            <family val="2"/>
            <charset val="1"/>
          </rPr>
          <t>part variable indexée sur les sources d'énergie (ENR&amp;R hors biomasse supposé constant)
part fixe constante</t>
        </r>
      </text>
    </comment>
    <comment ref="Q102" authorId="0">
      <text>
        <r>
          <rPr>
            <b val="true"/>
            <sz val="9"/>
            <color rgb="FF000000"/>
            <rFont val="Tahoma"/>
            <family val="2"/>
            <charset val="1"/>
          </rPr>
          <t>NAULEAU Marie-Laure:
</t>
        </r>
        <r>
          <rPr>
            <sz val="9"/>
            <color rgb="FF000000"/>
            <rFont val="Tahoma"/>
            <family val="2"/>
            <charset val="1"/>
          </rPr>
          <t>source Amorce</t>
        </r>
      </text>
    </comment>
    <comment ref="Q103" authorId="0">
      <text>
        <r>
          <rPr>
            <b val="true"/>
            <sz val="9"/>
            <color rgb="FF000000"/>
            <rFont val="Tahoma"/>
            <family val="2"/>
            <charset val="1"/>
          </rPr>
          <t>NAULEAU Marie-Laure:
</t>
        </r>
        <r>
          <rPr>
            <sz val="9"/>
            <color rgb="FF000000"/>
            <rFont val="Tahoma"/>
            <family val="2"/>
            <charset val="1"/>
          </rPr>
          <t>source amorce 
Etude 2011
Performances et recettes des
Unités de valorisation énergétique
des ordures ménagères (UVE)
</t>
        </r>
      </text>
    </comment>
  </commentList>
</comments>
</file>

<file path=xl/comments3.xml><?xml version="1.0" encoding="utf-8"?>
<comments xmlns="http://schemas.openxmlformats.org/spreadsheetml/2006/main" xmlns:xdr="http://schemas.openxmlformats.org/drawingml/2006/spreadsheetDrawing">
  <authors>
    <author/>
  </authors>
  <commentList>
    <comment ref="A13" authorId="0">
      <text>
        <r>
          <rPr>
            <b val="true"/>
            <sz val="9"/>
            <color rgb="FF000000"/>
            <rFont val="Tahoma"/>
            <family val="2"/>
            <charset val="1"/>
          </rPr>
          <t>NAULEAU Marie-Laure:
</t>
        </r>
        <r>
          <rPr>
            <sz val="9"/>
            <color rgb="FF000000"/>
            <rFont val="Tahoma"/>
            <family val="2"/>
            <charset val="1"/>
          </rPr>
          <t>Répartition applicable sur prix final hors TVA. A vérifier (pas important pour après 2014 étant donné qu'on applique une TVA à 5.5% en moyenne sur R1 er R2).
</t>
        </r>
      </text>
    </comment>
    <comment ref="A16" authorId="0">
      <text>
        <r>
          <rPr>
            <b val="true"/>
            <sz val="9"/>
            <color rgb="FF000000"/>
            <rFont val="Tahoma"/>
            <family val="2"/>
            <charset val="1"/>
          </rPr>
          <t>NAULEAU Marie-Laure:
</t>
        </r>
        <r>
          <rPr>
            <sz val="9"/>
            <color rgb="FF000000"/>
            <rFont val="Tahoma"/>
            <family val="2"/>
            <charset val="1"/>
          </rPr>
          <t>constant dans le temps (Menfis est en euros constant)</t>
        </r>
      </text>
    </comment>
    <comment ref="A20" authorId="0">
      <text>
        <r>
          <rPr>
            <b val="true"/>
            <sz val="9"/>
            <color rgb="FF000000"/>
            <rFont val="Tahoma"/>
            <family val="2"/>
            <charset val="1"/>
          </rPr>
          <t>NAULEAU Marie-Laure:
</t>
        </r>
        <r>
          <rPr>
            <sz val="9"/>
            <color rgb="FF000000"/>
            <rFont val="Tahoma"/>
            <family val="2"/>
            <charset val="1"/>
          </rPr>
          <t>Proposition:
=5.5% si part ENR&amp;R &gt; 50% en moyenne sur tous les réseaux de chaleur?
Dans ce cas, c'est déjà à 5.5% en moyenne en 2016...</t>
        </r>
      </text>
    </comment>
    <comment ref="A22" authorId="0">
      <text>
        <r>
          <rPr>
            <b val="true"/>
            <sz val="9"/>
            <color rgb="FF000000"/>
            <rFont val="Tahoma"/>
            <family val="2"/>
            <charset val="1"/>
          </rPr>
          <t>NAULEAU Marie-Laure:
</t>
        </r>
        <r>
          <rPr>
            <sz val="9"/>
            <color rgb="FF000000"/>
            <rFont val="Tahoma"/>
            <family val="2"/>
            <charset val="1"/>
          </rPr>
          <t>on maintient constant le mix sur 2016-2050 mais ça n'impacte plus les prix, sauf sur la TVA part variable qui est déjà à 5.5% en 2016 en moyenne.
Avant 2014 : on suppose deux cas possibles, des réseaux 100% non ENR et des réseaux 50%ENR, 50% non.</t>
        </r>
      </text>
    </comment>
  </commentList>
</comments>
</file>

<file path=xl/comments4.xml><?xml version="1.0" encoding="utf-8"?>
<comments xmlns="http://schemas.openxmlformats.org/spreadsheetml/2006/main" xmlns:xdr="http://schemas.openxmlformats.org/drawingml/2006/spreadsheetDrawing">
  <authors>
    <author/>
  </authors>
  <commentList>
    <comment ref="A2" authorId="0">
      <text>
        <r>
          <rPr>
            <b val="true"/>
            <sz val="9"/>
            <color rgb="FF000000"/>
            <rFont val="Tahoma"/>
            <family val="2"/>
            <charset val="1"/>
          </rPr>
          <t>NAULEAU Marie-Laure:
</t>
        </r>
        <r>
          <rPr>
            <sz val="9"/>
            <color rgb="FF000000"/>
            <rFont val="Tahoma"/>
            <family val="2"/>
            <charset val="1"/>
          </rPr>
          <t>complément DGEC (Sophie Dehayes)
Il s'agit ici de la part des énergies renouvelables et de récupération (le restant du mix étant essentiellement du gaz). On considère qu'actuellement le taux moyen des réseaux en ENR&amp;R est de 50%. On estime qu'il serait à environ 55% d'ici 2023 et si on va jusqu'à 2030 d'au moins 60%.</t>
        </r>
      </text>
    </comment>
    <comment ref="D3" authorId="0">
      <text>
        <r>
          <rPr>
            <b val="true"/>
            <sz val="9"/>
            <color rgb="FF000000"/>
            <rFont val="Tahoma"/>
            <family val="2"/>
            <charset val="1"/>
          </rPr>
          <t>NAULEAU Marie-Laure:
</t>
        </r>
        <r>
          <rPr>
            <sz val="9"/>
            <color rgb="FF000000"/>
            <rFont val="Tahoma"/>
            <family val="2"/>
            <charset val="1"/>
          </rPr>
          <t>scenario bas</t>
        </r>
      </text>
    </comment>
  </commentList>
</comments>
</file>

<file path=xl/comments6.xml><?xml version="1.0" encoding="utf-8"?>
<comments xmlns="http://schemas.openxmlformats.org/spreadsheetml/2006/main" xmlns:xdr="http://schemas.openxmlformats.org/drawingml/2006/spreadsheetDrawing">
  <authors>
    <author/>
  </authors>
  <commentList>
    <comment ref="A4" authorId="0">
      <text>
        <r>
          <rPr>
            <b val="true"/>
            <sz val="9"/>
            <color rgb="FF000000"/>
            <rFont val="Tahoma"/>
            <family val="2"/>
            <charset val="1"/>
          </rPr>
          <t>NAULEAU Marie-Laure:
</t>
        </r>
        <r>
          <rPr>
            <sz val="9"/>
            <color rgb="FF000000"/>
            <rFont val="Tahoma"/>
            <family val="2"/>
            <charset val="1"/>
          </rPr>
          <t>données issues du PLF, voir onglets correspondants
</t>
        </r>
      </text>
    </comment>
    <comment ref="A10" authorId="0">
      <text>
        <r>
          <rPr>
            <b val="true"/>
            <sz val="9"/>
            <color rgb="FF000000"/>
            <rFont val="Tahoma"/>
            <family val="2"/>
            <charset val="1"/>
          </rPr>
          <t>NAULEAU Marie-Laure:
</t>
        </r>
        <r>
          <rPr>
            <sz val="9"/>
            <color rgb="FF000000"/>
            <rFont val="Tahoma"/>
            <family val="2"/>
            <charset val="1"/>
          </rPr>
          <t>données issues du PLF, voir onglets correspondants
</t>
        </r>
      </text>
    </comment>
    <comment ref="A16" authorId="0">
      <text>
        <r>
          <rPr>
            <b val="true"/>
            <sz val="9"/>
            <color rgb="FF000000"/>
            <rFont val="Tahoma"/>
            <family val="2"/>
            <charset val="1"/>
          </rPr>
          <t>NAULEAU Marie-Laure:
</t>
        </r>
        <r>
          <rPr>
            <sz val="9"/>
            <color rgb="FF000000"/>
            <rFont val="Tahoma"/>
            <family val="2"/>
            <charset val="1"/>
          </rPr>
          <t>on fait l'hyp que les taxes hors CIC se maintiennent sur la période</t>
        </r>
      </text>
    </comment>
  </commentList>
</comments>
</file>

<file path=xl/comments7.xml><?xml version="1.0" encoding="utf-8"?>
<comments xmlns="http://schemas.openxmlformats.org/spreadsheetml/2006/main" xmlns:xdr="http://schemas.openxmlformats.org/drawingml/2006/spreadsheetDrawing">
  <authors>
    <author/>
  </authors>
  <commentList>
    <comment ref="A22" authorId="0">
      <text>
        <r>
          <rPr>
            <b val="true"/>
            <sz val="9"/>
            <color rgb="FF000000"/>
            <rFont val="Tahoma"/>
            <family val="2"/>
            <charset val="1"/>
          </rPr>
          <t>NAULEAU Marie-Laure:
</t>
        </r>
        <r>
          <rPr>
            <sz val="9"/>
            <color rgb="FF000000"/>
            <rFont val="Tahoma"/>
            <family val="2"/>
            <charset val="1"/>
          </rPr>
          <t>taxe intérieure des consommation de gaz naturel</t>
        </r>
      </text>
    </comment>
    <comment ref="A23" authorId="0">
      <text>
        <r>
          <rPr>
            <b val="true"/>
            <sz val="9"/>
            <color rgb="FF000000"/>
            <rFont val="Tahoma"/>
            <family val="2"/>
            <charset val="1"/>
          </rPr>
          <t>NAULEAU Marie-Laure:
</t>
        </r>
        <r>
          <rPr>
            <sz val="9"/>
            <color rgb="FF000000"/>
            <rFont val="Tahoma"/>
            <family val="2"/>
            <charset val="1"/>
          </rPr>
          <t>taxe intérieure des consommation de gaz naturel</t>
        </r>
      </text>
    </comment>
    <comment ref="A25" authorId="0">
      <text>
        <r>
          <rPr>
            <b val="true"/>
            <sz val="9"/>
            <color rgb="FF000000"/>
            <rFont val="Tahoma"/>
            <family val="2"/>
            <charset val="1"/>
          </rPr>
          <t>NAULEAU Marie-Laure:
</t>
        </r>
        <r>
          <rPr>
            <sz val="9"/>
            <color rgb="FF000000"/>
            <rFont val="Tahoma"/>
            <family val="2"/>
            <charset val="1"/>
          </rPr>
          <t>taxe intérieure des consommation de gaz naturel</t>
        </r>
      </text>
    </comment>
    <comment ref="B10" authorId="0">
      <text>
        <r>
          <rPr>
            <b val="true"/>
            <sz val="9"/>
            <color rgb="FF000000"/>
            <rFont val="Tahoma"/>
            <family val="2"/>
            <charset val="1"/>
          </rPr>
          <t>NAULEAU Marie-Laure:
</t>
        </r>
        <r>
          <rPr>
            <sz val="9"/>
            <color rgb="FF000000"/>
            <rFont val="Tahoma"/>
            <family val="2"/>
            <charset val="1"/>
          </rPr>
          <t>d'après ML Guillerminet : taxe exprimée en PCS
hyp : PCI=0.9*PCS pour la gaz et le fioul</t>
        </r>
      </text>
    </comment>
    <comment ref="B24" authorId="0">
      <text>
        <r>
          <rPr>
            <b val="true"/>
            <sz val="9"/>
            <color rgb="FF000000"/>
            <rFont val="Tahoma"/>
            <family val="2"/>
            <charset val="1"/>
          </rPr>
          <t>NAULEAU Marie-Laure:
</t>
        </r>
        <r>
          <rPr>
            <sz val="9"/>
            <color rgb="FF000000"/>
            <rFont val="Tahoma"/>
            <family val="2"/>
            <charset val="1"/>
          </rPr>
          <t>d'après ML Guillerminet : taxe exprimée en PCS</t>
        </r>
      </text>
    </comment>
  </commentList>
</comments>
</file>

<file path=xl/comments8.xml><?xml version="1.0" encoding="utf-8"?>
<comments xmlns="http://schemas.openxmlformats.org/spreadsheetml/2006/main" xmlns:xdr="http://schemas.openxmlformats.org/drawingml/2006/spreadsheetDrawing">
  <authors>
    <author/>
  </authors>
  <commentList>
    <comment ref="A13" authorId="0">
      <text>
        <r>
          <rPr>
            <b val="true"/>
            <sz val="9"/>
            <color rgb="FF000000"/>
            <rFont val="Tahoma"/>
            <family val="2"/>
            <charset val="1"/>
          </rPr>
          <t>NAULEAU Marie-Laure:
</t>
        </r>
        <r>
          <rPr>
            <sz val="9"/>
            <color rgb="FF000000"/>
            <rFont val="Tahoma"/>
            <family val="2"/>
            <charset val="1"/>
          </rPr>
          <t>Pour 2014-2016 : tome 1 du PLF 2016 : pour 2014 : execution, pour 2015-2016 : prévision</t>
        </r>
      </text>
    </comment>
  </commentList>
</comments>
</file>

<file path=xl/comments9.xml><?xml version="1.0" encoding="utf-8"?>
<comments xmlns="http://schemas.openxmlformats.org/spreadsheetml/2006/main" xmlns:xdr="http://schemas.openxmlformats.org/drawingml/2006/spreadsheetDrawing">
  <authors>
    <author/>
  </authors>
  <commentList>
    <comment ref="A22" authorId="0">
      <text>
        <r>
          <rPr>
            <b val="true"/>
            <sz val="9"/>
            <color rgb="FF000000"/>
            <rFont val="Tahoma"/>
            <family val="2"/>
            <charset val="1"/>
          </rPr>
          <t>NAULEAU Marie-Laure:
</t>
        </r>
        <r>
          <rPr>
            <sz val="9"/>
            <color rgb="FF000000"/>
            <rFont val="Tahoma"/>
            <family val="2"/>
            <charset val="1"/>
          </rPr>
          <t>https://www.fioulmarket.fr/actualites/petrole-brut-a-livraison-quest-qui-determine-prix-fioul-domestique</t>
        </r>
      </text>
    </comment>
  </commentList>
</comments>
</file>

<file path=xl/sharedStrings.xml><?xml version="1.0" encoding="utf-8"?>
<sst xmlns="http://schemas.openxmlformats.org/spreadsheetml/2006/main" count="1283" uniqueCount="329">
  <si>
    <t>Annee</t>
  </si>
  <si>
    <t>En jaune : entrée de MENFIS</t>
  </si>
  <si>
    <t>TCAM 2000-2015</t>
  </si>
  <si>
    <t>TCAM 2015-2023</t>
  </si>
  <si>
    <t>TCAM 2015-2035</t>
  </si>
  <si>
    <t>TCAM 2035-2050</t>
  </si>
  <si>
    <t>TCAM 2015-2040</t>
  </si>
  <si>
    <t>taux augmentation prix 2035 \ 2015</t>
  </si>
  <si>
    <t>taux augmentation prix 2050 \ 2015</t>
  </si>
  <si>
    <t>Observation</t>
  </si>
  <si>
    <t>Prediction</t>
  </si>
  <si>
    <t>Indice des Prix a la Consommation (IPC) INSEE base 2008</t>
  </si>
  <si>
    <t>taux d inflation correspondant en %</t>
  </si>
  <si>
    <t>Données historiques</t>
  </si>
  <si>
    <t>Prix en nominal en euros / 100 kWh TTC (source SOeS PEGASE)</t>
  </si>
  <si>
    <t>gaz _ Prix complet de 100 kWh PCI au tarif B1</t>
  </si>
  <si>
    <t>fioul _ 100 kWh PCI de FOD au tarif C1</t>
  </si>
  <si>
    <t>electricite _ Tarif bleu HPHC Prix complet de 100 kWh (puissance 9 kVA)</t>
  </si>
  <si>
    <t>bois _ 100 kWh PCI de bûches</t>
  </si>
  <si>
    <t>urbain _ Prix complet de 100 kWh PCI au tarif T100 LU</t>
  </si>
  <si>
    <t>Prix en euros constant 2008 / 100 kWh TTC</t>
  </si>
  <si>
    <t>Observé 2015 puis projections</t>
  </si>
  <si>
    <t>Taux de TVA = entrée de MENFIS</t>
  </si>
  <si>
    <t>gaz </t>
  </si>
  <si>
    <t>fioul</t>
  </si>
  <si>
    <t>elec</t>
  </si>
  <si>
    <t>bois</t>
  </si>
  <si>
    <t>urbain</t>
  </si>
  <si>
    <t>Prix en euros constant 2008 / 100 kWh hors TVA (sur 2015)</t>
  </si>
  <si>
    <t>Composante carbone des TIC (CC) euros courant / tCO2 (Sce AME 2017 _ trajectoire LTECV) _ considéré comme euros constants 2015</t>
  </si>
  <si>
    <t>CC euros constant 2008 / tCO2 (Sce AME 2017 _ trajectoire LTECV) _ trajectoire LTECV considéré en euros constants 2015</t>
  </si>
  <si>
    <t>Coef de conversion en émissions de CO2 (en gCO2/KWh ef)</t>
  </si>
  <si>
    <t>gaz  </t>
  </si>
  <si>
    <t>fioul </t>
  </si>
  <si>
    <t>electricite </t>
  </si>
  <si>
    <t>bois </t>
  </si>
  <si>
    <t>CC euros constant 2008  /100 KWh ef = entrée de MENFIS</t>
  </si>
  <si>
    <t>Décomposition du prix en euros / 100 kWh </t>
  </si>
  <si>
    <t>Gaz</t>
  </si>
  <si>
    <t>TICGN yc CC euros courants (PLF pour 2013 2017)</t>
  </si>
  <si>
    <t> - dont CC (euros courants)</t>
  </si>
  <si>
    <t>TICGN yc CC euros constants</t>
  </si>
  <si>
    <t> - dont CC (euros constants) (PLF pour 2013 2017, puis trajectoire CC)</t>
  </si>
  <si>
    <t> - dont hors CC (euros constants) : Hyp : constant à partir de 2018</t>
  </si>
  <si>
    <t>Transport, stockage et distribution, euros constants 2008 (hyp CGDD sur 2015 : env 34% du HTT puis constant)</t>
  </si>
  <si>
    <t>Commercialisation, euros constants 2008 (hyp CGDD sur 2015 : env 10% du HTT puis augmentation de 1% par an)</t>
  </si>
  <si>
    <t>CSPG euros constants (hyp CGDD sur 2015 puis constant)</t>
  </si>
  <si>
    <t>CTSSG euros constants (hyp CGDD sur 2015 puis constant)</t>
  </si>
  <si>
    <t>CTA euros constants (hyp CGDD sur 2015 : 2% du total TTC puis constant)</t>
  </si>
  <si>
    <t>TCAM des prix sur la part fourniture du prix en % (hyp cadrage CE )</t>
  </si>
  <si>
    <t>Approvisionnement (énergie) : par solde sur 2015 puis hyp AME 2018</t>
  </si>
  <si>
    <t>Prix finaux TTC en euros constant 2008 / 100 kWh (entrée Menfis)</t>
  </si>
  <si>
    <t>Fioul</t>
  </si>
  <si>
    <t>TICPE yc CC euros courants (PLF pour 2013 2017)</t>
  </si>
  <si>
    <t>TICPE yc CC euros constants  (PLF pour 2013 2017)</t>
  </si>
  <si>
    <t>transport, distribution, commercialisation, euros constants 2008 (hyp CGDD sur 2015 : env 16% du HTT puis constant)</t>
  </si>
  <si>
    <t>raffinage, euros constants 2008 (hyp CGDD sur 2015 : env 9% du HTT puis constant)</t>
  </si>
  <si>
    <t>pétrole brut, euros constants 2008, par solde sur 2015 puis hyp AME 2018</t>
  </si>
  <si>
    <t>Electricité</t>
  </si>
  <si>
    <t>TCFE euros courants (PLF pour 2013 2017)</t>
  </si>
  <si>
    <t>TCFE euros constants 2008 (PLF pour 2013 2017) puis constant</t>
  </si>
  <si>
    <t>TURPE, euros constants 2008  (hyp CGDD sur 2015 : augmentation de 1% par an jusqu'en 2030 puis constant)</t>
  </si>
  <si>
    <t>Fourniture (yc coûts commerciaux), euros constants 2008  (hyp CGDD sur 2015 : augmentation de 1% par an jusqu'en 2030 puis constant)</t>
  </si>
  <si>
    <t>CSPE, euros constants 2008 (hyp CGDD sur 2015 : augmentation de 16% par an en 2016 puis constant)</t>
  </si>
  <si>
    <t>majoration CSPE, euros constants 2008  (hyp CGDD pour couvrir les coûts des ENR électrique)</t>
  </si>
  <si>
    <t>CTA, euros constants 2008 (hyp CGDD sur 2015 : 2% du total TTC puis constant)</t>
  </si>
  <si>
    <t>consommation HTT, euros constants 2008 </t>
  </si>
  <si>
    <t>TCAM des prix finaux TTC (hypothèse note interne Ademe)</t>
  </si>
  <si>
    <t>Bois</t>
  </si>
  <si>
    <t>Chauffage urbain</t>
  </si>
  <si>
    <t>prix final gaz HTVA en euros constant 2008 / 100 kWh </t>
  </si>
  <si>
    <t>prix final biomasse HTVA en euros constant 2008 / 100 kWh </t>
  </si>
  <si>
    <t>prix final UIOM HTVA supposé constant</t>
  </si>
  <si>
    <t>prix pondéré par le mix énergétique</t>
  </si>
  <si>
    <t>TCAM prix pondéré par le mix énergétique</t>
  </si>
  <si>
    <t>Prix finaux HTVA en euros constant 2008 / 100 kWh Hyp : indexation de la part variable sur le prix pondéré</t>
  </si>
  <si>
    <t>Prix finaux TTC en euros constant 2008 / 100 kWh (entrée Menfis) </t>
  </si>
  <si>
    <t>Prix final TTC en euros constant 2008 / 100 kWh : synthèse</t>
  </si>
  <si>
    <t>Prix final HTVA et hors CC en euros constant 2008 / 100 kWh  = entrée de MENFIS</t>
  </si>
  <si>
    <t>Prix final TTC</t>
  </si>
  <si>
    <t>Prix complet du chauffage urbain PCI au tarif T100 LU (en euros nominal / 100 kWh) Source : Pégase</t>
  </si>
  <si>
    <t>Prix complet du chauffage urbain PCI au tarif T100 LU (en euros constant 2008 / 100 kWh) Source : Pégase</t>
  </si>
  <si>
    <t>Projections</t>
  </si>
  <si>
    <t>% Part fixe abonnement (R2) en moyenne sur tous les RC. Source : rapport Amorce Compétitivité 2016</t>
  </si>
  <si>
    <t>% Part variable (R1) en moyenne sur tous les RC. Source : rapport Amorce Compétitivité 2016</t>
  </si>
  <si>
    <t>Prix part abonnement (R2) (en euros constant 2008 / 100 kWh)</t>
  </si>
  <si>
    <t>Prise en compte de la TVA</t>
  </si>
  <si>
    <t>Taux TVA R2 moyen</t>
  </si>
  <si>
    <t>Taux TVA R1 moyen</t>
  </si>
  <si>
    <t>Mix énergétique producteur de chaleur moyen (source : SNCU pour 2005-2016) puis hyp PPE et DGEC</t>
  </si>
  <si>
    <t>Biomasse</t>
  </si>
  <si>
    <t>Autre ENR&amp;R</t>
  </si>
  <si>
    <t>Part ENR&amp;R</t>
  </si>
  <si>
    <t>hypothèses de mix énergétique des réseaux dans la PPE pour 2018 et 2023 :</t>
  </si>
  <si>
    <t>part des énergies renouvelables et de récupération (le restant du mix étant essentiellement du gaz). </t>
  </si>
  <si>
    <t>2023 haut</t>
  </si>
  <si>
    <t>Mix ENR&amp;R de la chaleur _ PPE 2016 (Mtep):</t>
  </si>
  <si>
    <t>Chaleur récup</t>
  </si>
  <si>
    <t>UVE</t>
  </si>
  <si>
    <t>Géothermie</t>
  </si>
  <si>
    <t>Solaire thermique</t>
  </si>
  <si>
    <t>Biogaz</t>
  </si>
  <si>
    <t>Total ENR&amp;R </t>
  </si>
  <si>
    <t>Hyp complémentaires (DGEC):</t>
  </si>
  <si>
    <t>Part gaz dans le mix (estimation DGEC)</t>
  </si>
  <si>
    <t>TCAM entre 2014 et 2023</t>
  </si>
  <si>
    <t>Part biomasse</t>
  </si>
  <si>
    <t>Part autre ENR&amp;R </t>
  </si>
  <si>
    <t>Total chaleur (Mtep)</t>
  </si>
  <si>
    <t>PPE volet sécurité approvisionnement p 53</t>
  </si>
  <si>
    <r>
      <t>"Enfin, la fixation de ce taux doit également s’accompagner d’un objectif en quantité totale de chaleur et de froid livrée par les réseaux. Ainsi, en 2014 environ 2,3 millions d’équivalents logements sont raccordés à un réseau de chaleur (ource SNCU) et un </t>
    </r>
    <r>
      <rPr>
        <b val="true"/>
        <sz val="12"/>
        <color rgb="FF000000"/>
        <rFont val="Calibri"/>
        <family val="2"/>
        <charset val="1"/>
      </rPr>
      <t>objectif cible de 2,7 millions d’équivalents logement raccordés en 2018 et entre 4 millions et 4,8 millions d’équivalents logement raccordés en 2023, peut être donné à titre indicatif."</t>
    </r>
  </si>
  <si>
    <t>taxes energetiques avec la CEC en euros courants/ 100 kWh (PLF pour 2013 2017):</t>
  </si>
  <si>
    <t>gaz  TICGN</t>
  </si>
  <si>
    <t>fioul TICPE</t>
  </si>
  <si>
    <t>electricite TCFE</t>
  </si>
  <si>
    <t>CEC en euros courants/ 100 kWh (PLF pour 2013 2017)</t>
  </si>
  <si>
    <t>taxes energetiques (TIC, TLE) sans la CEC en euros courants  / 100 kWh</t>
  </si>
  <si>
    <t>electricite</t>
  </si>
  <si>
    <t>Fioul domestique</t>
  </si>
  <si>
    <t>LF 2014 article 32</t>
  </si>
  <si>
    <t>Le tableau B du 1 de l’article 265 est ainsi rédigé :</t>
  </si>
  <si>
    <t>article 265 codes des douanes:</t>
  </si>
  <si>
    <t>https://www.legifrance.gouv.fr/affichCodeArticle.do?cidTexte=LEGITEXT000006071570&amp;idArticle=LEGIARTI000006615102&amp;dateTexte=&amp;categorieLien=cid</t>
  </si>
  <si>
    <t>PLF 2018</t>
  </si>
  <si>
    <t>vu le 21 09 2016</t>
  </si>
  <si>
    <t>1 hectolitre fioul = 1000 kWh</t>
  </si>
  <si>
    <t>TICPE (données brutes)</t>
  </si>
  <si>
    <t>euros / hectolitre</t>
  </si>
  <si>
    <t>TICPE </t>
  </si>
  <si>
    <t>euros / 100 KWh</t>
  </si>
  <si>
    <t>contenu carbone (source : base carbone Ademe)</t>
  </si>
  <si>
    <t>en gCO2/KWhPCI ef</t>
  </si>
  <si>
    <t>contenu carbone </t>
  </si>
  <si>
    <t>en gCO2/KWhPCS ef</t>
  </si>
  <si>
    <t>euros / tCO2</t>
  </si>
  <si>
    <t>trajectoire composante carbone (CC) affichée</t>
  </si>
  <si>
    <t>trajectoire composante carbone (CC) affichée convertie pour le fioul</t>
  </si>
  <si>
    <t>Part CC en % de la TICPE</t>
  </si>
  <si>
    <t>Gaz naturel chauffage</t>
  </si>
  <si>
    <t>article 266 quinquies code général des douanes</t>
  </si>
  <si>
    <t>https://www.legifrance.gouv.fr/affichCodeArticle.do?cidTexte=LEGITEXT000006071570&amp;idArticle=LEGIARTI000006615168&amp;dateTexte=&amp;categorieLien=cid</t>
  </si>
  <si>
    <t> </t>
  </si>
  <si>
    <t>TICGN (données brutes)</t>
  </si>
  <si>
    <t>euros / MGWh</t>
  </si>
  <si>
    <t>TICGN </t>
  </si>
  <si>
    <t>contenu carbone  (source : base carbone Ademe)</t>
  </si>
  <si>
    <t>trajectoire composante carbone affichée</t>
  </si>
  <si>
    <t>trajectoire composante carbone affichée convertie pour le gaz</t>
  </si>
  <si>
    <t>Part CC en % de la TICGN </t>
  </si>
  <si>
    <t>article 266 quinquies C code général des douanes</t>
  </si>
  <si>
    <t>taxe intérieure sur la consommation finale d'électricité</t>
  </si>
  <si>
    <t>https://www.legifrance.gouv.fr/affichCodeArticle.do?cidTexte=LEGITEXT000006071570&amp;idArticle=LEGIARTI000028447811</t>
  </si>
  <si>
    <t>électricité TICFE</t>
  </si>
  <si>
    <t>euros / MWh</t>
  </si>
  <si>
    <t>reconstruction TCFE hors TICFE</t>
  </si>
  <si>
    <t>reconstruction TCFE total</t>
  </si>
  <si>
    <t>Source : Tome I voie et moyen:</t>
  </si>
  <si>
    <t>Taxe communale sur la consommation finale d’électricité (TCCFE) </t>
  </si>
  <si>
    <t>recette fiscale </t>
  </si>
  <si>
    <t>millions d'euros</t>
  </si>
  <si>
    <t>Taxe départementale sur la consommation finale d'électricité (TCFE) </t>
  </si>
  <si>
    <t>Source : bilan énergétique SOeS:</t>
  </si>
  <si>
    <t>consommation finale d'électricité total Mtep (1tep = 11,63 MWh) </t>
  </si>
  <si>
    <t>consommation finale d'électricité total MWH</t>
  </si>
  <si>
    <t>L’assiette de la taxe : 
</t>
  </si>
  <si>
    <t>la TICFE est due par les fournisseurs d’électricité pour toute livraison d’électricité à un consommateur final ou toute consommation finale d’électricité, quelle que soit la puissance souscrite ;</t>
  </si>
  <si>
    <t>Le taux de taxation : le tarif de la TICFE passe de 0,5 €/MWh à 22,5 €/MWh ;</t>
  </si>
  <si>
    <t>Depuis le 1er janvier 2011, la Taxe Locale sur l'Electricité (TLE) a disparu pour laisser la place à la TCFE (Taxe sur la Consommation Finale d'Electricité). </t>
  </si>
  <si>
    <t>Les TCFE se décomposent en trois taxes : </t>
  </si>
  <si>
    <t>
    Une Taxe Communale sur la Consommation Finale d’Électricité (TCCFE),
    </t>
  </si>
  <si>
    <t>Une Taxe Départementale sur la Consommation Finale d’Électricité (TDCFE),</t>
  </si>
  <si>
    <t>    La Taxe Intérieure sur la Consommation Finale d’Électricité (TICFE). Depuis le 1er janvier 2016, la TICFE a remplacé la Contribution au service public de l'électricité (CSPE) et n'est plus réservée aux consommateurs au-delà d’une puissance de 250 kVA.</t>
  </si>
  <si>
    <t>Décomposition coût tarif réglementé (source : CRE)</t>
  </si>
  <si>
    <t>réseau</t>
  </si>
  <si>
    <t>fourniture</t>
  </si>
  <si>
    <t>CTA</t>
  </si>
  <si>
    <t>TVA</t>
  </si>
  <si>
    <t>TCFE</t>
  </si>
  <si>
    <t>CSPE</t>
  </si>
  <si>
    <t>répartition sur prix hors TVA et CCE</t>
  </si>
  <si>
    <t>transport</t>
  </si>
  <si>
    <t>stockage</t>
  </si>
  <si>
    <t>autre</t>
  </si>
  <si>
    <t>distribution</t>
  </si>
  <si>
    <t>TICGN</t>
  </si>
  <si>
    <t>Décomposition prix final fioul</t>
  </si>
  <si>
    <t>valeur combustible</t>
  </si>
  <si>
    <t>raffinage</t>
  </si>
  <si>
    <t>transport/stockage</t>
  </si>
  <si>
    <t>taxes</t>
  </si>
  <si>
    <t>marge</t>
  </si>
  <si>
    <t>Part de la fourniture dans le prix hors TVA et CC</t>
  </si>
  <si>
    <t>import prices (in constant €2013/boe*)</t>
  </si>
  <si>
    <t>Gas (NCV, CIF average EU import)</t>
  </si>
  <si>
    <t>Oil (Brent crude oil)</t>
  </si>
  <si>
    <t>Coal (CIF ARA 6000)</t>
  </si>
  <si>
    <t>2016-2020</t>
  </si>
  <si>
    <t>2021-2025</t>
  </si>
  <si>
    <t>2036-2030</t>
  </si>
  <si>
    <t>2031-2035</t>
  </si>
  <si>
    <t>2036-2040</t>
  </si>
  <si>
    <t>2041-2045</t>
  </si>
  <si>
    <t>2046-2050</t>
  </si>
  <si>
    <t>tcam gas</t>
  </si>
  <si>
    <t>tcam oil</t>
  </si>
  <si>
    <t>tcam coal</t>
  </si>
  <si>
    <t>IdBank</t>
  </si>
  <si>
    <t>Indice moyenne annuelle base 2008</t>
  </si>
  <si>
    <t>Indice moyenne annuelle</t>
  </si>
  <si>
    <t>Année</t>
  </si>
  <si>
    <t>Mois</t>
  </si>
  <si>
    <t>Indice des prix à  la consommation harmonisée - Base 2015 - Ensemble des ménages - France - Nomenclature Coicop : Ensemble harmonisé</t>
  </si>
  <si>
    <t>Codes</t>
  </si>
  <si>
    <t>M12</t>
  </si>
  <si>
    <t>A</t>
  </si>
  <si>
    <t>M11</t>
  </si>
  <si>
    <t>M10</t>
  </si>
  <si>
    <t>M09</t>
  </si>
  <si>
    <t>M08</t>
  </si>
  <si>
    <t>M07</t>
  </si>
  <si>
    <t>M06</t>
  </si>
  <si>
    <t>M05</t>
  </si>
  <si>
    <t>M04</t>
  </si>
  <si>
    <t>M03</t>
  </si>
  <si>
    <t>M02</t>
  </si>
  <si>
    <t>M01</t>
  </si>
  <si>
    <t>NB : en jaune ce qui est retenu dans Menfis</t>
  </si>
  <si>
    <t>NB : Les statistiques de prix contiennent des exemples de prix des diverses énergies, soit pour la consommation des ménages, soit pour celle des entreprises, avec des prix hors TVA.</t>
  </si>
  <si>
    <t>Extrait le 10/08/2017</t>
  </si>
  <si>
    <t>Pégase–Électricité, prix pour un ménage, tarif bleu option base, en euros TTC (1983-2016)</t>
  </si>
  <si>
    <t>MEEM/CGDD/SOeS</t>
  </si>
  <si>
    <t>Units</t>
  </si>
  <si>
    <t>données</t>
  </si>
  <si>
    <t>Période</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</si>
  <si>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</si>
  <si>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</si>
  <si>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</si>
  <si>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</si>
  <si>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</si>
  <si>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</si>
  <si>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</si>
  <si>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</si>
  <si>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</si>
  <si>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</si>
  <si>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</si>
  <si>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</si>
  <si>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</si>
  <si>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</si>
  <si>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</si>
  <si>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</si>
  <si>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</si>
  <si>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</si>
  <si>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</si>
  <si>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</si>
  <si>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</si>
  <si>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</si>
  <si>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</si>
  <si>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</si>
  <si>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</si>
  <si>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</si>
  <si>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</si>
  <si>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</si>
  <si>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</si>
  <si>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</si>
  <si>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</si>
  <si>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</si>
  <si>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</si>
  <si>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</si>
  <si>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Libelle</t>
  </si>
  <si>
    <t>Abonnement annuel à 3 kVA</t>
  </si>
  <si>
    <t>Abonnement annuel à 6 kVA</t>
  </si>
  <si>
    <t>Abonnement annuel à 9 kVA</t>
  </si>
  <si>
    <t>Abonnement annuel à 12 kVA</t>
  </si>
  <si>
    <t>Abonnement annuel à 15 kVA</t>
  </si>
  <si>
    <t>Abonnement annuel à 18 kVA</t>
  </si>
  <si>
    <t>100 kWh (puissance 3 kVA)</t>
  </si>
  <si>
    <t>100 kWh (puissance 6 kVA)</t>
  </si>
  <si>
    <t>100 kWh (puissance &gt; 6 kVA)</t>
  </si>
  <si>
    <t>-</t>
  </si>
  <si>
    <t>Prix complet de 100 kWh (puissance 3 kVA)</t>
  </si>
  <si>
    <t>Prix complet de 100 kWh (puissance 6 kVA)</t>
  </si>
  <si>
    <t>Pégase–Électricité, prix pour un ménage, tarif bleu option heures creuses, en euros TTC (1983-2016)</t>
  </si>
  <si>
    <t>Abonnement annuel à 24 kVA</t>
  </si>
  <si>
    <t>Abonnement annuel à 30 kVA</t>
  </si>
  <si>
    <t>Abonnement annuel à 36 kVA</t>
  </si>
  <si>
    <t>100 kWh en HP</t>
  </si>
  <si>
    <t>100 kWh en HC</t>
  </si>
  <si>
    <t>Prix complet de 100 kWh (puissance 9 kVA)</t>
  </si>
  <si>
    <t>Prix complet de 100 kWh (puissance 12 kVA)</t>
  </si>
  <si>
    <t>Pégase–Gaz naturel, prix pour un ménage, en euros TTC (1983-2016)</t>
  </si>
  <si>
    <t>Abonnement annuel au tarif base</t>
  </si>
  <si>
    <t>Abonnement annuel au tarif B0</t>
  </si>
  <si>
    <t>Abonnement annuel au tarif B1</t>
  </si>
  <si>
    <t>Abonnement annuel au tarif B2I</t>
  </si>
  <si>
    <t>100 kWh PCS au tarif base</t>
  </si>
  <si>
    <t>100 kWh PCS au tarif B0</t>
  </si>
  <si>
    <t>100 kWh PCS au tarif B1</t>
  </si>
  <si>
    <t>100 kWh PCS au tarif B2I</t>
  </si>
  <si>
    <t>Prix complet de 100 kWh PCI au tarif B0</t>
  </si>
  <si>
    <t>Prix complet de 100 kWh PCI au tarif B1</t>
  </si>
  <si>
    <t>Prix complet de 100 kWh PCI au tarif B2I</t>
  </si>
  <si>
    <t>Pégase–Produits pétroliers, prix pour un ménage, en euros TTC (1983-2016)</t>
  </si>
  <si>
    <t>Tarif d'une tonne de propane en citerne</t>
  </si>
  <si>
    <t>100 kWh PCI de propane en citerne</t>
  </si>
  <si>
    <t>Prix d'une tonne de propane</t>
  </si>
  <si>
    <t>100 kWh PCS de propane</t>
  </si>
  <si>
    <t>100 kWh PCI de propane</t>
  </si>
  <si>
    <t>Bouteille de butane de 13 kg</t>
  </si>
  <si>
    <t>100 litres de FOD au tarif C1</t>
  </si>
  <si>
    <t>100 kWh PCI de FOD au tarif C1</t>
  </si>
  <si>
    <t>Un litre d'essence ordinaire</t>
  </si>
  <si>
    <t>Un litre de super carburant ARS</t>
  </si>
  <si>
    <t>Un litre de super sans plomb 95</t>
  </si>
  <si>
    <t>Un litre de super sans plomb 98</t>
  </si>
  <si>
    <t>Un litre de gazole</t>
  </si>
  <si>
    <t>Un litre de GPLc</t>
  </si>
  <si>
    <t>Pégase–Chauffage urbain (vapeur), prix pour un ménage, en euros TTC (1986-2016)</t>
  </si>
  <si>
    <t>Prime fixe annuelle au tarif T100 LU</t>
  </si>
  <si>
    <t>Prime fixe annuelle au tarif T110 MU</t>
  </si>
  <si>
    <t>Une tonne de vapeur au tarif T100 LU hiver</t>
  </si>
  <si>
    <t>Une tonne de vapeur au tarif T100 LU été</t>
  </si>
  <si>
    <t>Une tonne de vapeur au tarif T110 MU hiver</t>
  </si>
  <si>
    <t>Une tonne de vapeur au tarif T110 MU été</t>
  </si>
  <si>
    <t>Prix complet de 100 kWh PCI au tarif T100 LU</t>
  </si>
  <si>
    <t>Prix complet de 100 kWh PCI au tarif T110 MU</t>
  </si>
  <si>
    <t>Pégase–Bois, prix pour un ménage, en euros TTC (2003-2016)</t>
  </si>
  <si>
    <t>Une tonne de granulés vrac</t>
  </si>
  <si>
    <t>Un stère de bûches</t>
  </si>
  <si>
    <t>100 kWh PCI de bûches</t>
  </si>
</sst>
</file>

<file path=xl/styles.xml><?xml version="1.0" encoding="utf-8"?>
<styleSheet xmlns="http://schemas.openxmlformats.org/spreadsheetml/2006/main">
  <numFmts count="12">
    <numFmt numFmtId="164" formatCode="GENERAL"/>
    <numFmt numFmtId="165" formatCode="_(* #,##0_);_(* \(#,##0\);_(* \-_);_(@_)"/>
    <numFmt numFmtId="166" formatCode="_(\$* #,##0_);_(\$* \(#,##0\);_(\$* \-_);_(@_)"/>
    <numFmt numFmtId="167" formatCode="0.00"/>
    <numFmt numFmtId="168" formatCode="0%"/>
    <numFmt numFmtId="169" formatCode="0.00%"/>
    <numFmt numFmtId="170" formatCode="0.0%"/>
    <numFmt numFmtId="171" formatCode="0"/>
    <numFmt numFmtId="172" formatCode="0.0000"/>
    <numFmt numFmtId="173" formatCode="0.0"/>
    <numFmt numFmtId="174" formatCode="_-* #,##0.00,_€_-;\-* #,##0.00,_€_-;_-* \-??\ _€_-;_-@_-"/>
    <numFmt numFmtId="175" formatCode="_-* #,##0,_€_-;\-* #,##0,_€_-;_-* \-??\ _€_-;_-@_-"/>
  </numFmts>
  <fonts count="22">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sz val="11"/>
      <name val="Calibri"/>
      <family val="2"/>
      <charset val="1"/>
    </font>
    <font>
      <sz val="11"/>
      <color rgb="FFFF0000"/>
      <name val="Calibri"/>
      <family val="2"/>
      <charset val="1"/>
    </font>
    <font>
      <b val="true"/>
      <sz val="14"/>
      <color rgb="FF000000"/>
      <name val="Calibri"/>
      <family val="2"/>
      <charset val="1"/>
    </font>
    <font>
      <i val="true"/>
      <sz val="11"/>
      <color rgb="FF000000"/>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9"/>
      <name val="Arial"/>
      <family val="2"/>
      <charset val="1"/>
    </font>
    <font>
      <sz val="12"/>
      <color rgb="FF000000"/>
      <name val="Calibri"/>
      <family val="2"/>
      <charset val="1"/>
    </font>
    <font>
      <b val="true"/>
      <sz val="12"/>
      <color rgb="FF000000"/>
      <name val="Calibri"/>
      <family val="2"/>
      <charset val="1"/>
    </font>
    <font>
      <sz val="14"/>
      <color rgb="FF595959"/>
      <name val="Calibri"/>
      <family val="2"/>
    </font>
    <font>
      <sz val="9"/>
      <color rgb="FF595959"/>
      <name val="Calibri"/>
      <family val="2"/>
    </font>
    <font>
      <u val="single"/>
      <sz val="11"/>
      <color rgb="FF0000FF"/>
      <name val="Calibri"/>
      <family val="2"/>
      <charset val="1"/>
    </font>
    <font>
      <sz val="9"/>
      <color rgb="FF000000"/>
      <name val="Times New Roman"/>
      <family val="1"/>
      <charset val="1"/>
    </font>
    <font>
      <b val="true"/>
      <sz val="9"/>
      <color rgb="FF000000"/>
      <name val="Times New Roman"/>
      <family val="1"/>
      <charset val="1"/>
    </font>
    <font>
      <sz val="13"/>
      <color rgb="FF000000"/>
      <name val="Arial"/>
      <family val="2"/>
      <charset val="1"/>
    </font>
  </fonts>
  <fills count="3">
    <fill>
      <patternFill patternType="none"/>
    </fill>
    <fill>
      <patternFill patternType="gray125"/>
    </fill>
    <fill>
      <patternFill patternType="solid">
        <fgColor rgb="FFFFFF00"/>
        <bgColor rgb="FFFFFF00"/>
      </patternFill>
    </fill>
  </fills>
  <borders count="7">
    <border diagonalUp="false" diagonalDown="false">
      <left/>
      <right/>
      <top/>
      <bottom/>
      <diagonal/>
    </border>
    <border diagonalUp="false" diagonalDown="false">
      <left/>
      <right/>
      <top style="thin"/>
      <bottom style="thin"/>
      <diagonal/>
    </border>
    <border diagonalUp="false" diagonalDown="false">
      <left/>
      <right/>
      <top/>
      <bottom style="thin"/>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top/>
      <bottom style="medium"/>
      <diagonal/>
    </border>
    <border diagonalUp="false" diagonalDown="false">
      <left style="medium"/>
      <right style="medium"/>
      <top/>
      <bottom style="mediu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right" vertical="center" textRotation="0" wrapText="false" indent="0" shrinkToFit="false"/>
      <protection locked="true" hidden="false"/>
    </xf>
    <xf numFmtId="167" fontId="0" fillId="0" borderId="0" xfId="0" applyFont="true" applyBorder="true" applyAlignment="true" applyProtection="false">
      <alignment horizontal="right" vertical="center" textRotation="0" wrapText="false" indent="0" shrinkToFit="false"/>
      <protection locked="true" hidden="false"/>
    </xf>
    <xf numFmtId="167" fontId="6" fillId="0" borderId="0" xfId="0" applyFont="true" applyBorder="true" applyAlignment="true" applyProtection="false">
      <alignment horizontal="right" vertical="center" textRotation="0" wrapText="false" indent="0" shrinkToFit="false"/>
      <protection locked="true" hidden="false"/>
    </xf>
    <xf numFmtId="167" fontId="7"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5" fillId="0" borderId="0" xfId="0" applyFont="true" applyBorder="true" applyAlignment="true" applyProtection="false">
      <alignment horizontal="right" vertical="center" textRotation="0" wrapText="false" indent="0" shrinkToFit="false"/>
      <protection locked="true" hidden="false"/>
    </xf>
    <xf numFmtId="164" fontId="6" fillId="0" borderId="0" xfId="23" applyFont="true" applyBorder="true" applyAlignment="true" applyProtection="false">
      <alignment horizontal="right" vertical="center" textRotation="0" wrapText="false" indent="0" shrinkToFit="false"/>
      <protection locked="true" hidden="false"/>
    </xf>
    <xf numFmtId="167" fontId="6" fillId="0" borderId="0" xfId="23" applyFont="true" applyBorder="true" applyAlignment="true" applyProtection="false">
      <alignment horizontal="right" vertical="center" textRotation="0" wrapText="false" indent="0" shrinkToFit="false"/>
      <protection locked="true" hidden="false"/>
    </xf>
    <xf numFmtId="164" fontId="6" fillId="2" borderId="0" xfId="0" applyFont="true" applyBorder="true" applyAlignment="true" applyProtection="false">
      <alignment horizontal="left" vertical="center" textRotation="0" wrapText="false" indent="0" shrinkToFit="false"/>
      <protection locked="true" hidden="false"/>
    </xf>
    <xf numFmtId="168" fontId="0" fillId="0" borderId="0" xfId="19" applyFont="true" applyBorder="true" applyAlignment="true" applyProtection="true">
      <alignment horizontal="right" vertical="center" textRotation="0" wrapText="false" indent="0" shrinkToFit="false"/>
      <protection locked="true" hidden="false"/>
    </xf>
    <xf numFmtId="169" fontId="6" fillId="0" borderId="0" xfId="19" applyFont="true" applyBorder="true" applyAlignment="true" applyProtection="true">
      <alignment horizontal="right" vertical="center" textRotation="0" wrapText="false" indent="0" shrinkToFit="false"/>
      <protection locked="true" hidden="false"/>
    </xf>
    <xf numFmtId="170" fontId="0" fillId="0" borderId="0" xfId="19" applyFont="true" applyBorder="true" applyAlignment="true" applyProtection="true">
      <alignment horizontal="right" vertical="center" textRotation="0" wrapText="false" indent="0" shrinkToFit="false"/>
      <protection locked="true" hidden="false"/>
    </xf>
    <xf numFmtId="169" fontId="0" fillId="0" borderId="0" xfId="19" applyFont="true" applyBorder="true" applyAlignment="true" applyProtection="true">
      <alignment horizontal="righ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right" vertical="center" textRotation="0" wrapText="true" indent="0" shrinkToFit="false"/>
      <protection locked="true" hidden="false"/>
    </xf>
    <xf numFmtId="167" fontId="0"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71" fontId="0" fillId="0" borderId="0" xfId="0" applyFont="true" applyBorder="true" applyAlignment="true" applyProtection="false">
      <alignment horizontal="right" vertical="center" textRotation="0" wrapText="tru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7" fontId="7" fillId="0" borderId="0" xfId="0" applyFont="true" applyBorder="true" applyAlignment="true" applyProtection="false">
      <alignment horizontal="right" vertical="center" textRotation="0" wrapText="true" indent="0" shrinkToFit="false"/>
      <protection locked="true" hidden="false"/>
    </xf>
    <xf numFmtId="164" fontId="9" fillId="0" borderId="0" xfId="0" applyFont="true" applyBorder="true" applyAlignment="true" applyProtection="false">
      <alignment horizontal="right" vertical="center" textRotation="0" wrapText="true" indent="0" shrinkToFit="false"/>
      <protection locked="true" hidden="false"/>
    </xf>
    <xf numFmtId="172" fontId="0" fillId="0" borderId="0" xfId="0" applyFont="true" applyBorder="true" applyAlignment="true" applyProtection="false">
      <alignment horizontal="right" vertical="center" textRotation="0" wrapText="true" indent="0" shrinkToFit="false"/>
      <protection locked="true" hidden="false"/>
    </xf>
    <xf numFmtId="164" fontId="6" fillId="0" borderId="0" xfId="0" applyFont="true" applyBorder="true" applyAlignment="true" applyProtection="false">
      <alignment horizontal="right" vertical="center" textRotation="0" wrapText="false" indent="0" shrinkToFit="false"/>
      <protection locked="true" hidden="false"/>
    </xf>
    <xf numFmtId="167" fontId="6" fillId="0" borderId="0" xfId="0" applyFont="true" applyBorder="true" applyAlignment="true" applyProtection="false">
      <alignment horizontal="right"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8" fontId="0" fillId="0" borderId="0" xfId="19" applyFont="true" applyBorder="true" applyAlignment="true" applyProtection="true">
      <alignment horizontal="righ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right" vertical="center" textRotation="0" wrapText="true" indent="0" shrinkToFit="false"/>
      <protection locked="true" hidden="false"/>
    </xf>
    <xf numFmtId="167" fontId="0" fillId="0" borderId="0" xfId="19" applyFont="true" applyBorder="true" applyAlignment="true" applyProtection="true">
      <alignment horizontal="right" vertical="center" textRotation="0" wrapText="false" indent="0" shrinkToFit="false"/>
      <protection locked="true" hidden="false"/>
    </xf>
    <xf numFmtId="167" fontId="6" fillId="0" borderId="0" xfId="19" applyFont="true" applyBorder="true" applyAlignment="true" applyProtection="true">
      <alignment horizontal="righ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right" vertical="center" textRotation="0" wrapText="true" indent="0" shrinkToFit="false"/>
      <protection locked="true" hidden="false"/>
    </xf>
    <xf numFmtId="170" fontId="6" fillId="0" borderId="0" xfId="19" applyFont="true" applyBorder="true" applyAlignment="true" applyProtection="true">
      <alignment horizontal="right" vertical="center" textRotation="0" wrapText="true" indent="0" shrinkToFit="false"/>
      <protection locked="true" hidden="false"/>
    </xf>
    <xf numFmtId="170" fontId="0" fillId="0" borderId="0" xfId="19" applyFont="true" applyBorder="true" applyAlignment="true" applyProtection="true">
      <alignment horizontal="right" vertical="center" textRotation="0" wrapText="tru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73" fontId="13" fillId="0" borderId="0" xfId="0" applyFont="tru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73" fontId="7" fillId="0" borderId="0" xfId="0" applyFont="true" applyBorder="false" applyAlignment="true" applyProtection="false">
      <alignment horizontal="center" vertical="bottom" textRotation="0" wrapText="false" indent="0" shrinkToFit="false"/>
      <protection locked="true" hidden="false"/>
    </xf>
    <xf numFmtId="173" fontId="4" fillId="0" borderId="0" xfId="23"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7" fontId="14" fillId="0" borderId="0" xfId="0" applyFont="true" applyBorder="true" applyAlignment="true" applyProtection="false">
      <alignment horizontal="right" vertical="center" textRotation="0" wrapText="true" indent="0" shrinkToFit="false"/>
      <protection locked="true" hidden="false"/>
    </xf>
    <xf numFmtId="164" fontId="14" fillId="0" borderId="2" xfId="0" applyFont="true" applyBorder="true" applyAlignment="true" applyProtection="false">
      <alignment horizontal="general" vertical="center" textRotation="0" wrapText="true" indent="0" shrinkToFit="false"/>
      <protection locked="true" hidden="false"/>
    </xf>
    <xf numFmtId="167" fontId="14" fillId="0" borderId="2" xfId="0" applyFont="true" applyBorder="true" applyAlignment="true" applyProtection="false">
      <alignment horizontal="right" vertical="center" textRotation="0" wrapText="true" indent="0" shrinkToFit="false"/>
      <protection locked="true" hidden="false"/>
    </xf>
    <xf numFmtId="174" fontId="14" fillId="0" borderId="0" xfId="15" applyFont="true" applyBorder="true" applyAlignment="true" applyProtection="true">
      <alignment horizontal="general" vertical="bottom" textRotation="0" wrapText="false" indent="0" shrinkToFit="false"/>
      <protection locked="true" hidden="false"/>
    </xf>
    <xf numFmtId="174" fontId="14" fillId="0" borderId="0" xfId="0" applyFont="true" applyBorder="false" applyAlignment="false" applyProtection="false">
      <alignment horizontal="general" vertical="bottom" textRotation="0" wrapText="false" indent="0" shrinkToFit="false"/>
      <protection locked="true" hidden="false"/>
    </xf>
    <xf numFmtId="168" fontId="14" fillId="0" borderId="0" xfId="19" applyFont="true" applyBorder="true" applyAlignment="true" applyProtection="true">
      <alignment horizontal="general" vertical="center" textRotation="0" wrapText="true" indent="0" shrinkToFit="false"/>
      <protection locked="true" hidden="false"/>
    </xf>
    <xf numFmtId="167" fontId="14" fillId="0" borderId="0" xfId="0" applyFont="true" applyBorder="true" applyAlignment="true" applyProtection="false">
      <alignment horizontal="general" vertical="center" textRotation="0" wrapText="true" indent="0" shrinkToFit="false"/>
      <protection locked="true" hidden="false"/>
    </xf>
    <xf numFmtId="169" fontId="14" fillId="0" borderId="0" xfId="19" applyFont="true" applyBorder="tru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true" applyAlignment="true" applyProtection="false">
      <alignment horizontal="center" vertical="bottom" textRotation="0" wrapText="tru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7" fontId="0" fillId="2" borderId="0" xfId="0" applyFont="false" applyBorder="true" applyAlignment="true" applyProtection="false">
      <alignment horizontal="center" vertical="bottom" textRotation="0" wrapText="false" indent="0" shrinkToFit="false"/>
      <protection locked="true" hidden="false"/>
    </xf>
    <xf numFmtId="167" fontId="0" fillId="2"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5" fontId="0"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7" fontId="7" fillId="0" borderId="0" xfId="0" applyFont="true" applyBorder="true" applyAlignment="true" applyProtection="false">
      <alignment horizontal="center" vertical="bottom" textRotation="0" wrapText="true" indent="0" shrinkToFit="false"/>
      <protection locked="true" hidden="false"/>
    </xf>
    <xf numFmtId="167" fontId="7" fillId="0" borderId="0" xfId="0" applyFont="true" applyBorder="true" applyAlignment="true" applyProtection="false">
      <alignment horizontal="center" vertical="bottom" textRotation="0" wrapText="false" indent="0" shrinkToFit="false"/>
      <protection locked="true" hidden="false"/>
    </xf>
    <xf numFmtId="168" fontId="6" fillId="0" borderId="0" xfId="19" applyFont="true" applyBorder="true" applyAlignment="true" applyProtection="true">
      <alignment horizontal="center" vertical="bottom" textRotation="0" wrapText="true" indent="0" shrinkToFit="false"/>
      <protection locked="true" hidden="false"/>
    </xf>
    <xf numFmtId="168" fontId="7" fillId="0" borderId="0" xfId="19" applyFont="true" applyBorder="true" applyAlignment="true" applyProtection="true">
      <alignment horizontal="center" vertical="bottom" textRotation="0" wrapText="true" indent="0" shrinkToFit="false"/>
      <protection locked="true" hidden="false"/>
    </xf>
    <xf numFmtId="164" fontId="19" fillId="0" borderId="3" xfId="0" applyFont="true" applyBorder="true" applyAlignment="true" applyProtection="false">
      <alignment horizontal="general" vertical="center" textRotation="0" wrapText="true" indent="0" shrinkToFit="false"/>
      <protection locked="true" hidden="false"/>
    </xf>
    <xf numFmtId="164" fontId="20" fillId="0" borderId="4"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general" vertical="center" textRotation="0" wrapText="true" indent="0" shrinkToFit="false"/>
      <protection locked="true" hidden="false"/>
    </xf>
    <xf numFmtId="164" fontId="20" fillId="0" borderId="5"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4" fontId="20" fillId="0" borderId="5"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9" fontId="19" fillId="0"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9" fontId="20" fillId="0" borderId="0" xfId="0" applyFont="true" applyBorder="false" applyAlignment="true" applyProtection="false">
      <alignment horizontal="center" vertical="center"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4" fillId="0" borderId="0" xfId="23" applyFont="true" applyBorder="false" applyAlignment="false" applyProtection="false">
      <alignment horizontal="general" vertical="bottom" textRotation="0" wrapText="false" indent="0" shrinkToFit="false"/>
      <protection locked="true" hidden="false"/>
    </xf>
    <xf numFmtId="164" fontId="4" fillId="0" borderId="0" xfId="23" applyFont="true" applyBorder="false" applyAlignment="false" applyProtection="false">
      <alignment horizontal="general" vertical="bottom" textRotation="0" wrapText="false" indent="0" shrinkToFit="false"/>
      <protection locked="true" hidden="false"/>
    </xf>
    <xf numFmtId="164" fontId="4" fillId="2" borderId="0" xfId="23" applyFont="tru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0]" xfId="21" builtinId="54" customBuiltin="true"/>
    <cellStyle name="Currency [0]" xfId="22" builtinId="54" customBuiltin="true"/>
    <cellStyle name="Normal 2" xfId="23" builtinId="54"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4F81BD"/>
      <rgbColor rgb="FF9999FF"/>
      <rgbColor rgb="FFC0504D"/>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BACC6"/>
      <rgbColor rgb="FF9BBB59"/>
      <rgbColor rgb="FFFFCC00"/>
      <rgbColor rgb="FFFF9900"/>
      <rgbColor rgb="FFFF6600"/>
      <rgbColor rgb="FF8064A2"/>
      <rgbColor rgb="FF969696"/>
      <rgbColor rgb="FF003366"/>
      <rgbColor rgb="FF339966"/>
      <rgbColor rgb="FF003300"/>
      <rgbColor rgb="FF333300"/>
      <rgbColor rgb="FF993300"/>
      <rgbColor rgb="FF993366"/>
      <rgbColor rgb="FF333399"/>
      <rgbColor rgb="FF5959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fr-FR" sz="1400">
                <a:solidFill>
                  <a:srgbClr val="595959"/>
                </a:solidFill>
                <a:latin typeface="Calibri"/>
              </a:rPr>
              <a:t>Prix final TTC en euros constant 2008 / 100 kWh : synthèse</a:t>
            </a:r>
          </a:p>
        </c:rich>
      </c:tx>
      <c:layout/>
    </c:title>
    <c:plotArea>
      <c:layout/>
      <c:lineChart>
        <c:grouping val="standard"/>
        <c:ser>
          <c:idx val="0"/>
          <c:order val="0"/>
          <c:tx>
            <c:strRef>
              <c:f>'construction prix AME 2018'!$A$111</c:f>
              <c:strCache>
                <c:ptCount val="1"/>
                <c:pt idx="0">
                  <c:v>gaz </c:v>
                </c:pt>
              </c:strCache>
            </c:strRef>
          </c:tx>
          <c:spPr>
            <a:solidFill>
              <a:srgbClr val="4f81bd"/>
            </a:solidFill>
            <a:ln w="28440">
              <a:solidFill>
                <a:srgbClr val="4f81bd"/>
              </a:solidFill>
              <a:round/>
            </a:ln>
          </c:spPr>
          <c:dLbls>
            <c:dLblPos val="r"/>
            <c:showLegendKey val="0"/>
            <c:showVal val="0"/>
            <c:showCatName val="0"/>
            <c:showSerName val="0"/>
            <c:showPercent val="0"/>
          </c:dLbls>
          <c:cat>
            <c:strRef>
              <c:f>'construction prix AME 2018'!$B$110:$BJ$110</c:f>
              <c:strCache>
                <c:ptCount val="6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strCache>
            </c:strRef>
          </c:cat>
          <c:val>
            <c:numRef>
              <c:f>'construction prix AME 2018'!$B$111:$BJ$111</c:f>
              <c:numCache>
                <c:formatCode>General</c:formatCode>
                <c:ptCount val="61"/>
                <c:pt idx="0">
                  <c:v>4.09444473581213</c:v>
                </c:pt>
                <c:pt idx="1">
                  <c:v>4.81807507218479</c:v>
                </c:pt>
                <c:pt idx="2">
                  <c:v>4.74767872521247</c:v>
                </c:pt>
                <c:pt idx="3">
                  <c:v>4.75580228492137</c:v>
                </c:pt>
                <c:pt idx="4">
                  <c:v>4.41380866847826</c:v>
                </c:pt>
                <c:pt idx="5">
                  <c:v>4.71532182384342</c:v>
                </c:pt>
                <c:pt idx="6">
                  <c:v>5.51969797776416</c:v>
                </c:pt>
                <c:pt idx="7">
                  <c:v>5.5339242494824</c:v>
                </c:pt>
                <c:pt idx="8">
                  <c:v>6.0837</c:v>
                </c:pt>
                <c:pt idx="9">
                  <c:v>5.88346379411518</c:v>
                </c:pt>
                <c:pt idx="10">
                  <c:v>6.17868755573906</c:v>
                </c:pt>
                <c:pt idx="11">
                  <c:v>6.83226843765163</c:v>
                </c:pt>
                <c:pt idx="12">
                  <c:v>7.03910107066381</c:v>
                </c:pt>
                <c:pt idx="13">
                  <c:v>7.06551183083091</c:v>
                </c:pt>
                <c:pt idx="14">
                  <c:v>6.77227061561173</c:v>
                </c:pt>
                <c:pt idx="15">
                  <c:v>6.56112384396797</c:v>
                </c:pt>
                <c:pt idx="16">
                  <c:v>6.85642010328336</c:v>
                </c:pt>
                <c:pt idx="17">
                  <c:v>7.16352061845129</c:v>
                </c:pt>
                <c:pt idx="18">
                  <c:v>7.49603933071198</c:v>
                </c:pt>
                <c:pt idx="19">
                  <c:v>7.84921098308817</c:v>
                </c:pt>
                <c:pt idx="20">
                  <c:v>8.20938595777423</c:v>
                </c:pt>
                <c:pt idx="21">
                  <c:v>8.39143797422375</c:v>
                </c:pt>
                <c:pt idx="22">
                  <c:v>8.55882166906323</c:v>
                </c:pt>
                <c:pt idx="23">
                  <c:v>8.71933813611473</c:v>
                </c:pt>
                <c:pt idx="24">
                  <c:v>8.88078871925658</c:v>
                </c:pt>
                <c:pt idx="25">
                  <c:v>9.05097501748846</c:v>
                </c:pt>
                <c:pt idx="26">
                  <c:v>9.23868204582116</c:v>
                </c:pt>
                <c:pt idx="27">
                  <c:v>9.43233445578954</c:v>
                </c:pt>
                <c:pt idx="28">
                  <c:v>9.62121012073911</c:v>
                </c:pt>
                <c:pt idx="29">
                  <c:v>9.79458725713615</c:v>
                </c:pt>
                <c:pt idx="30">
                  <c:v>9.9417444291828</c:v>
                </c:pt>
                <c:pt idx="31">
                  <c:v>10.0087012175768</c:v>
                </c:pt>
                <c:pt idx="32">
                  <c:v>10.0765201986084</c:v>
                </c:pt>
                <c:pt idx="33">
                  <c:v>10.1452125451888</c:v>
                </c:pt>
                <c:pt idx="34">
                  <c:v>10.2147895757417</c:v>
                </c:pt>
                <c:pt idx="35">
                  <c:v>10.2852627561057</c:v>
                </c:pt>
                <c:pt idx="36">
                  <c:v>10.3251731071223</c:v>
                </c:pt>
                <c:pt idx="37">
                  <c:v>10.3653762222085</c:v>
                </c:pt>
                <c:pt idx="38">
                  <c:v>10.4058743194356</c:v>
                </c:pt>
                <c:pt idx="39">
                  <c:v>10.446669634321</c:v>
                </c:pt>
                <c:pt idx="40">
                  <c:v>10.4877644199707</c:v>
                </c:pt>
                <c:pt idx="41">
                  <c:v>10.5161809309027</c:v>
                </c:pt>
                <c:pt idx="42">
                  <c:v>10.5447622749572</c:v>
                </c:pt>
                <c:pt idx="43">
                  <c:v>10.5735096170184</c:v>
                </c:pt>
                <c:pt idx="44">
                  <c:v>10.6024241316607</c:v>
                </c:pt>
                <c:pt idx="45">
                  <c:v>10.6315070032376</c:v>
                </c:pt>
                <c:pt idx="46">
                  <c:v>10.6558351780779</c:v>
                </c:pt>
                <c:pt idx="47">
                  <c:v>10.6802990083529</c:v>
                </c:pt>
                <c:pt idx="48">
                  <c:v>10.7048995194837</c:v>
                </c:pt>
                <c:pt idx="49">
                  <c:v>10.7296377461268</c:v>
                </c:pt>
                <c:pt idx="50">
                  <c:v>10.7545147322634</c:v>
                </c:pt>
                <c:pt idx="51">
                  <c:v>10.7795315312892</c:v>
                </c:pt>
                <c:pt idx="52">
                  <c:v>10.8046892061058</c:v>
                </c:pt>
                <c:pt idx="53">
                  <c:v>10.8299888292126</c:v>
                </c:pt>
                <c:pt idx="54">
                  <c:v>10.855431482799</c:v>
                </c:pt>
                <c:pt idx="55">
                  <c:v>10.881018258839</c:v>
                </c:pt>
                <c:pt idx="56">
                  <c:v>10.9067502591851</c:v>
                </c:pt>
                <c:pt idx="57">
                  <c:v>10.9326285956642</c:v>
                </c:pt>
                <c:pt idx="58">
                  <c:v>10.9586543901743</c:v>
                </c:pt>
                <c:pt idx="59">
                  <c:v>10.9848287747816</c:v>
                </c:pt>
                <c:pt idx="60">
                  <c:v>11.0111528918193</c:v>
                </c:pt>
              </c:numCache>
            </c:numRef>
          </c:val>
          <c:smooth val="0"/>
        </c:ser>
        <c:ser>
          <c:idx val="1"/>
          <c:order val="1"/>
          <c:tx>
            <c:strRef>
              <c:f>'construction prix AME 2018'!$A$112</c:f>
              <c:strCache>
                <c:ptCount val="1"/>
                <c:pt idx="0">
                  <c:v>fioul</c:v>
                </c:pt>
              </c:strCache>
            </c:strRef>
          </c:tx>
          <c:spPr>
            <a:solidFill>
              <a:srgbClr val="c0504d"/>
            </a:solidFill>
            <a:ln w="28440">
              <a:solidFill>
                <a:srgbClr val="c0504d"/>
              </a:solidFill>
              <a:round/>
            </a:ln>
          </c:spPr>
          <c:dLbls>
            <c:dLblPos val="r"/>
            <c:showLegendKey val="0"/>
            <c:showVal val="0"/>
            <c:showCatName val="0"/>
            <c:showSerName val="0"/>
            <c:showPercent val="0"/>
          </c:dLbls>
          <c:cat>
            <c:strRef>
              <c:f>'construction prix AME 2018'!$B$110:$BJ$110</c:f>
              <c:strCache>
                <c:ptCount val="6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strCache>
            </c:strRef>
          </c:cat>
          <c:val>
            <c:numRef>
              <c:f>'construction prix AME 2018'!$B$112:$BJ$112</c:f>
              <c:numCache>
                <c:formatCode>General</c:formatCode>
                <c:ptCount val="61"/>
                <c:pt idx="0">
                  <c:v>5.41346518590998</c:v>
                </c:pt>
                <c:pt idx="1">
                  <c:v>4.52646681424447</c:v>
                </c:pt>
                <c:pt idx="2">
                  <c:v>4.13068195467422</c:v>
                </c:pt>
                <c:pt idx="3">
                  <c:v>4.30826092506938</c:v>
                </c:pt>
                <c:pt idx="4">
                  <c:v>4.87199921195652</c:v>
                </c:pt>
                <c:pt idx="5">
                  <c:v>6.24708298932384</c:v>
                </c:pt>
                <c:pt idx="6">
                  <c:v>6.78881114418279</c:v>
                </c:pt>
                <c:pt idx="7">
                  <c:v>6.71297163561077</c:v>
                </c:pt>
                <c:pt idx="8">
                  <c:v>8.3559</c:v>
                </c:pt>
                <c:pt idx="9">
                  <c:v>5.76786078464247</c:v>
                </c:pt>
                <c:pt idx="10">
                  <c:v>7.06754378199835</c:v>
                </c:pt>
                <c:pt idx="11">
                  <c:v>8.58291373119845</c:v>
                </c:pt>
                <c:pt idx="12">
                  <c:v>9.18450216512015</c:v>
                </c:pt>
                <c:pt idx="13">
                  <c:v>8.71347221130414</c:v>
                </c:pt>
                <c:pt idx="14">
                  <c:v>7.97053043862649</c:v>
                </c:pt>
                <c:pt idx="15">
                  <c:v>6.53646837943017</c:v>
                </c:pt>
                <c:pt idx="16">
                  <c:v>7.13024243599297</c:v>
                </c:pt>
                <c:pt idx="17">
                  <c:v>7.77186769463158</c:v>
                </c:pt>
                <c:pt idx="18">
                  <c:v>8.41168335191621</c:v>
                </c:pt>
                <c:pt idx="19">
                  <c:v>9.15519855960477</c:v>
                </c:pt>
                <c:pt idx="20">
                  <c:v>9.94423081506281</c:v>
                </c:pt>
                <c:pt idx="21">
                  <c:v>10.2583201760613</c:v>
                </c:pt>
                <c:pt idx="22">
                  <c:v>10.5558925060403</c:v>
                </c:pt>
                <c:pt idx="23">
                  <c:v>10.8473208096896</c:v>
                </c:pt>
                <c:pt idx="24">
                  <c:v>11.1429808521241</c:v>
                </c:pt>
                <c:pt idx="25">
                  <c:v>11.4532512312745</c:v>
                </c:pt>
                <c:pt idx="26">
                  <c:v>11.7401790626735</c:v>
                </c:pt>
                <c:pt idx="27">
                  <c:v>12.0360506414558</c:v>
                </c:pt>
                <c:pt idx="28">
                  <c:v>12.3267542410029</c:v>
                </c:pt>
                <c:pt idx="29">
                  <c:v>12.598179185139</c:v>
                </c:pt>
                <c:pt idx="30">
                  <c:v>12.8362158671633</c:v>
                </c:pt>
                <c:pt idx="31">
                  <c:v>12.9035890832645</c:v>
                </c:pt>
                <c:pt idx="32">
                  <c:v>12.9715342983046</c:v>
                </c:pt>
                <c:pt idx="33">
                  <c:v>13.0400563685575</c:v>
                </c:pt>
                <c:pt idx="34">
                  <c:v>13.1091601915268</c:v>
                </c:pt>
                <c:pt idx="35">
                  <c:v>13.1788507062959</c:v>
                </c:pt>
                <c:pt idx="36">
                  <c:v>13.2739326664196</c:v>
                </c:pt>
                <c:pt idx="37">
                  <c:v>13.3701067177885</c:v>
                </c:pt>
                <c:pt idx="38">
                  <c:v>13.4673854039313</c:v>
                </c:pt>
                <c:pt idx="39">
                  <c:v>13.5657814124489</c:v>
                </c:pt>
                <c:pt idx="40">
                  <c:v>13.6653075766693</c:v>
                </c:pt>
                <c:pt idx="41">
                  <c:v>13.705212715291</c:v>
                </c:pt>
                <c:pt idx="42">
                  <c:v>13.7452995398842</c:v>
                </c:pt>
                <c:pt idx="43">
                  <c:v>13.7855688776554</c:v>
                </c:pt>
                <c:pt idx="44">
                  <c:v>13.8260215595775</c:v>
                </c:pt>
                <c:pt idx="45">
                  <c:v>13.8666584204065</c:v>
                </c:pt>
                <c:pt idx="46">
                  <c:v>13.9077349066409</c:v>
                </c:pt>
                <c:pt idx="47">
                  <c:v>13.9489995783766</c:v>
                </c:pt>
                <c:pt idx="48">
                  <c:v>13.990453297756</c:v>
                </c:pt>
                <c:pt idx="49">
                  <c:v>14.0320969308715</c:v>
                </c:pt>
                <c:pt idx="50">
                  <c:v>14.073931347783</c:v>
                </c:pt>
                <c:pt idx="51">
                  <c:v>14.1159574225367</c:v>
                </c:pt>
                <c:pt idx="52">
                  <c:v>14.1581760331831</c:v>
                </c:pt>
                <c:pt idx="53">
                  <c:v>14.2005880617952</c:v>
                </c:pt>
                <c:pt idx="54">
                  <c:v>14.2431943944873</c:v>
                </c:pt>
                <c:pt idx="55">
                  <c:v>14.285995921433</c:v>
                </c:pt>
                <c:pt idx="56">
                  <c:v>14.3289935368845</c:v>
                </c:pt>
                <c:pt idx="57">
                  <c:v>14.3721881391905</c:v>
                </c:pt>
                <c:pt idx="58">
                  <c:v>14.4155806308154</c:v>
                </c:pt>
                <c:pt idx="59">
                  <c:v>14.4591719183584</c:v>
                </c:pt>
                <c:pt idx="60">
                  <c:v>14.5029629125717</c:v>
                </c:pt>
              </c:numCache>
            </c:numRef>
          </c:val>
          <c:smooth val="0"/>
        </c:ser>
        <c:ser>
          <c:idx val="2"/>
          <c:order val="2"/>
          <c:tx>
            <c:strRef>
              <c:f>'construction prix AME 2018'!$A$113</c:f>
              <c:strCache>
                <c:ptCount val="1"/>
                <c:pt idx="0">
                  <c:v>electricite </c:v>
                </c:pt>
              </c:strCache>
            </c:strRef>
          </c:tx>
          <c:spPr>
            <a:solidFill>
              <a:srgbClr val="9bbb59"/>
            </a:solidFill>
            <a:ln w="28440">
              <a:solidFill>
                <a:srgbClr val="9bbb59"/>
              </a:solidFill>
              <a:round/>
            </a:ln>
          </c:spPr>
          <c:dLbls>
            <c:dLblPos val="r"/>
            <c:showLegendKey val="0"/>
            <c:showVal val="0"/>
            <c:showCatName val="0"/>
            <c:showSerName val="0"/>
            <c:showPercent val="0"/>
          </c:dLbls>
          <c:cat>
            <c:strRef>
              <c:f>'construction prix AME 2018'!$B$110:$BJ$110</c:f>
              <c:strCache>
                <c:ptCount val="6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strCache>
            </c:strRef>
          </c:cat>
          <c:val>
            <c:numRef>
              <c:f>'construction prix AME 2018'!$B$113:$BJ$113</c:f>
              <c:numCache>
                <c:formatCode>General</c:formatCode>
                <c:ptCount val="61"/>
                <c:pt idx="0">
                  <c:v>13.2509657436399</c:v>
                </c:pt>
                <c:pt idx="1">
                  <c:v>12.976911626564</c:v>
                </c:pt>
                <c:pt idx="2">
                  <c:v>12.867792917847</c:v>
                </c:pt>
                <c:pt idx="3">
                  <c:v>12.7445092784459</c:v>
                </c:pt>
                <c:pt idx="4">
                  <c:v>12.6472033967391</c:v>
                </c:pt>
                <c:pt idx="5">
                  <c:v>12.4221641903915</c:v>
                </c:pt>
                <c:pt idx="6">
                  <c:v>12.2894145145759</c:v>
                </c:pt>
                <c:pt idx="7">
                  <c:v>12.2601597826087</c:v>
                </c:pt>
                <c:pt idx="8">
                  <c:v>12.0919</c:v>
                </c:pt>
                <c:pt idx="9">
                  <c:v>12.2055595775002</c:v>
                </c:pt>
                <c:pt idx="10">
                  <c:v>12.1084638728324</c:v>
                </c:pt>
                <c:pt idx="11">
                  <c:v>12.5519619359534</c:v>
                </c:pt>
                <c:pt idx="12">
                  <c:v>12.9067201284797</c:v>
                </c:pt>
                <c:pt idx="13">
                  <c:v>13.7438415218929</c:v>
                </c:pt>
                <c:pt idx="14">
                  <c:v>14.4888235769035</c:v>
                </c:pt>
                <c:pt idx="15">
                  <c:v>15.0103760901992</c:v>
                </c:pt>
                <c:pt idx="16">
                  <c:v>15.1754902271914</c:v>
                </c:pt>
                <c:pt idx="17">
                  <c:v>15.3424206196905</c:v>
                </c:pt>
                <c:pt idx="18">
                  <c:v>15.5111872465071</c:v>
                </c:pt>
                <c:pt idx="19">
                  <c:v>15.6818103062187</c:v>
                </c:pt>
                <c:pt idx="20">
                  <c:v>15.8543102195871</c:v>
                </c:pt>
                <c:pt idx="21">
                  <c:v>16.0287076320026</c:v>
                </c:pt>
                <c:pt idx="22">
                  <c:v>16.2050234159546</c:v>
                </c:pt>
                <c:pt idx="23">
                  <c:v>16.3832786735301</c:v>
                </c:pt>
                <c:pt idx="24">
                  <c:v>16.5634947389389</c:v>
                </c:pt>
                <c:pt idx="25">
                  <c:v>16.7456931810673</c:v>
                </c:pt>
                <c:pt idx="26">
                  <c:v>16.929895806059</c:v>
                </c:pt>
                <c:pt idx="27">
                  <c:v>17.1161246599256</c:v>
                </c:pt>
                <c:pt idx="28">
                  <c:v>17.3044020311848</c:v>
                </c:pt>
                <c:pt idx="29">
                  <c:v>17.4947504535279</c:v>
                </c:pt>
                <c:pt idx="30">
                  <c:v>17.6871927085167</c:v>
                </c:pt>
                <c:pt idx="31">
                  <c:v>17.8817518283103</c:v>
                </c:pt>
                <c:pt idx="32">
                  <c:v>18.0784510984218</c:v>
                </c:pt>
                <c:pt idx="33">
                  <c:v>18.2773140605044</c:v>
                </c:pt>
                <c:pt idx="34">
                  <c:v>18.4783645151699</c:v>
                </c:pt>
                <c:pt idx="35">
                  <c:v>18.6816265248368</c:v>
                </c:pt>
                <c:pt idx="36">
                  <c:v>18.88712441661</c:v>
                </c:pt>
                <c:pt idx="37">
                  <c:v>19.0948827851927</c:v>
                </c:pt>
                <c:pt idx="38">
                  <c:v>19.3049264958298</c:v>
                </c:pt>
                <c:pt idx="39">
                  <c:v>19.517280687284</c:v>
                </c:pt>
                <c:pt idx="40">
                  <c:v>19.7319707748441</c:v>
                </c:pt>
                <c:pt idx="41">
                  <c:v>19.9490224533674</c:v>
                </c:pt>
                <c:pt idx="42">
                  <c:v>20.1684617003544</c:v>
                </c:pt>
                <c:pt idx="43">
                  <c:v>20.3903147790583</c:v>
                </c:pt>
                <c:pt idx="44">
                  <c:v>20.6146082416279</c:v>
                </c:pt>
                <c:pt idx="45">
                  <c:v>20.8413689322858</c:v>
                </c:pt>
                <c:pt idx="46">
                  <c:v>21.070623990541</c:v>
                </c:pt>
                <c:pt idx="47">
                  <c:v>21.3024008544369</c:v>
                </c:pt>
                <c:pt idx="48">
                  <c:v>21.5367272638357</c:v>
                </c:pt>
                <c:pt idx="49">
                  <c:v>21.7736312637379</c:v>
                </c:pt>
                <c:pt idx="50">
                  <c:v>22.013141207639</c:v>
                </c:pt>
                <c:pt idx="51">
                  <c:v>22.2552857609231</c:v>
                </c:pt>
                <c:pt idx="52">
                  <c:v>22.5000939042932</c:v>
                </c:pt>
                <c:pt idx="53">
                  <c:v>22.7475949372405</c:v>
                </c:pt>
                <c:pt idx="54">
                  <c:v>22.9978184815501</c:v>
                </c:pt>
                <c:pt idx="55">
                  <c:v>23.2507944848471</c:v>
                </c:pt>
                <c:pt idx="56">
                  <c:v>23.5065532241805</c:v>
                </c:pt>
                <c:pt idx="57">
                  <c:v>23.7651253096464</c:v>
                </c:pt>
                <c:pt idx="58">
                  <c:v>24.0265416880525</c:v>
                </c:pt>
                <c:pt idx="59">
                  <c:v>24.2908336466211</c:v>
                </c:pt>
                <c:pt idx="60">
                  <c:v>24.5580328167339</c:v>
                </c:pt>
              </c:numCache>
            </c:numRef>
          </c:val>
          <c:smooth val="0"/>
        </c:ser>
        <c:ser>
          <c:idx val="3"/>
          <c:order val="3"/>
          <c:tx>
            <c:strRef>
              <c:f>'construction prix AME 2018'!$A$114</c:f>
              <c:strCache>
                <c:ptCount val="1"/>
                <c:pt idx="0">
                  <c:v>bois</c:v>
                </c:pt>
              </c:strCache>
            </c:strRef>
          </c:tx>
          <c:spPr>
            <a:solidFill>
              <a:srgbClr val="8064a2"/>
            </a:solidFill>
            <a:ln w="28440">
              <a:solidFill>
                <a:srgbClr val="8064a2"/>
              </a:solidFill>
              <a:round/>
            </a:ln>
          </c:spPr>
          <c:dLbls>
            <c:dLblPos val="r"/>
            <c:showLegendKey val="0"/>
            <c:showVal val="0"/>
            <c:showCatName val="0"/>
            <c:showSerName val="0"/>
            <c:showPercent val="0"/>
          </c:dLbls>
          <c:cat>
            <c:strRef>
              <c:f>'construction prix AME 2018'!$B$110:$BJ$110</c:f>
              <c:strCache>
                <c:ptCount val="6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strCache>
            </c:strRef>
          </c:cat>
          <c:val>
            <c:numRef>
              <c:f>'construction prix AME 2018'!$B$114:$BJ$114</c:f>
              <c:numCache>
                <c:formatCode>General</c:formatCode>
                <c:ptCount val="61"/>
                <c:pt idx="0">
                  <c:v>3.14885518590998</c:v>
                </c:pt>
                <c:pt idx="1">
                  <c:v>3.09733397497594</c:v>
                </c:pt>
                <c:pt idx="2">
                  <c:v>3.03883852691218</c:v>
                </c:pt>
                <c:pt idx="3">
                  <c:v>3.17545975948196</c:v>
                </c:pt>
                <c:pt idx="4">
                  <c:v>3.23885869565217</c:v>
                </c:pt>
                <c:pt idx="5">
                  <c:v>3.43074205516014</c:v>
                </c:pt>
                <c:pt idx="6">
                  <c:v>3.37578050424582</c:v>
                </c:pt>
                <c:pt idx="7">
                  <c:v>3.68941992753623</c:v>
                </c:pt>
                <c:pt idx="8">
                  <c:v>3.5882</c:v>
                </c:pt>
                <c:pt idx="9">
                  <c:v>3.52644132785648</c:v>
                </c:pt>
                <c:pt idx="10">
                  <c:v>3.6474502146986</c:v>
                </c:pt>
                <c:pt idx="11">
                  <c:v>3.57194097525473</c:v>
                </c:pt>
                <c:pt idx="12">
                  <c:v>3.72552643349988</c:v>
                </c:pt>
                <c:pt idx="13">
                  <c:v>4.02371448785473</c:v>
                </c:pt>
                <c:pt idx="14">
                  <c:v>4.07750303677323</c:v>
                </c:pt>
                <c:pt idx="15">
                  <c:v>3.69370255247873</c:v>
                </c:pt>
                <c:pt idx="16">
                  <c:v>3.73802698310847</c:v>
                </c:pt>
                <c:pt idx="17">
                  <c:v>3.78288330690578</c:v>
                </c:pt>
                <c:pt idx="18">
                  <c:v>3.82827790658865</c:v>
                </c:pt>
                <c:pt idx="19">
                  <c:v>3.87421724146771</c:v>
                </c:pt>
                <c:pt idx="20">
                  <c:v>3.92070784836532</c:v>
                </c:pt>
                <c:pt idx="21">
                  <c:v>3.96775634254571</c:v>
                </c:pt>
                <c:pt idx="22">
                  <c:v>4.01536941865625</c:v>
                </c:pt>
                <c:pt idx="23">
                  <c:v>4.06355385168013</c:v>
                </c:pt>
                <c:pt idx="24">
                  <c:v>4.11231649790029</c:v>
                </c:pt>
                <c:pt idx="25">
                  <c:v>4.1616642958751</c:v>
                </c:pt>
                <c:pt idx="26">
                  <c:v>4.2116042674256</c:v>
                </c:pt>
                <c:pt idx="27">
                  <c:v>4.2621435186347</c:v>
                </c:pt>
                <c:pt idx="28">
                  <c:v>4.31328924085832</c:v>
                </c:pt>
                <c:pt idx="29">
                  <c:v>4.36504871174862</c:v>
                </c:pt>
                <c:pt idx="30">
                  <c:v>4.41742929628961</c:v>
                </c:pt>
                <c:pt idx="31">
                  <c:v>4.47043844784508</c:v>
                </c:pt>
                <c:pt idx="32">
                  <c:v>4.52408370921922</c:v>
                </c:pt>
                <c:pt idx="33">
                  <c:v>4.57837271372985</c:v>
                </c:pt>
                <c:pt idx="34">
                  <c:v>4.63331318629461</c:v>
                </c:pt>
                <c:pt idx="35">
                  <c:v>4.68891294453015</c:v>
                </c:pt>
                <c:pt idx="36">
                  <c:v>4.74517989986451</c:v>
                </c:pt>
                <c:pt idx="37">
                  <c:v>4.80212205866288</c:v>
                </c:pt>
                <c:pt idx="38">
                  <c:v>4.85974752336684</c:v>
                </c:pt>
                <c:pt idx="39">
                  <c:v>4.91806449364724</c:v>
                </c:pt>
                <c:pt idx="40">
                  <c:v>4.977081267571</c:v>
                </c:pt>
                <c:pt idx="41">
                  <c:v>5.03680624278186</c:v>
                </c:pt>
                <c:pt idx="42">
                  <c:v>5.09724791769524</c:v>
                </c:pt>
                <c:pt idx="43">
                  <c:v>5.15841489270758</c:v>
                </c:pt>
                <c:pt idx="44">
                  <c:v>5.22031587142007</c:v>
                </c:pt>
                <c:pt idx="45">
                  <c:v>5.28295966187711</c:v>
                </c:pt>
                <c:pt idx="46">
                  <c:v>5.34635517781964</c:v>
                </c:pt>
                <c:pt idx="47">
                  <c:v>5.41051143995347</c:v>
                </c:pt>
                <c:pt idx="48">
                  <c:v>5.47543757723292</c:v>
                </c:pt>
                <c:pt idx="49">
                  <c:v>5.54114282815971</c:v>
                </c:pt>
                <c:pt idx="50">
                  <c:v>5.60763654209763</c:v>
                </c:pt>
                <c:pt idx="51">
                  <c:v>5.6749281806028</c:v>
                </c:pt>
                <c:pt idx="52">
                  <c:v>5.74302731877003</c:v>
                </c:pt>
                <c:pt idx="53">
                  <c:v>5.81194364659527</c:v>
                </c:pt>
                <c:pt idx="54">
                  <c:v>5.88168697035442</c:v>
                </c:pt>
                <c:pt idx="55">
                  <c:v>5.95226721399867</c:v>
                </c:pt>
                <c:pt idx="56">
                  <c:v>6.02369442056665</c:v>
                </c:pt>
                <c:pt idx="57">
                  <c:v>6.09597875361345</c:v>
                </c:pt>
                <c:pt idx="58">
                  <c:v>6.16913049865681</c:v>
                </c:pt>
                <c:pt idx="59">
                  <c:v>6.2431600646407</c:v>
                </c:pt>
                <c:pt idx="60">
                  <c:v>6.31807798541638</c:v>
                </c:pt>
              </c:numCache>
            </c:numRef>
          </c:val>
          <c:smooth val="0"/>
        </c:ser>
        <c:ser>
          <c:idx val="4"/>
          <c:order val="4"/>
          <c:tx>
            <c:strRef>
              <c:f>'construction prix AME 2018'!$A$115</c:f>
              <c:strCache>
                <c:ptCount val="1"/>
                <c:pt idx="0">
                  <c:v>urbain</c:v>
                </c:pt>
              </c:strCache>
            </c:strRef>
          </c:tx>
          <c:spPr>
            <a:solidFill>
              <a:srgbClr val="4bacc6"/>
            </a:solidFill>
            <a:ln w="28440">
              <a:solidFill>
                <a:srgbClr val="4bacc6"/>
              </a:solidFill>
              <a:round/>
            </a:ln>
          </c:spPr>
          <c:dLbls>
            <c:dLblPos val="r"/>
            <c:showLegendKey val="0"/>
            <c:showVal val="0"/>
            <c:showCatName val="0"/>
            <c:showSerName val="0"/>
            <c:showPercent val="0"/>
          </c:dLbls>
          <c:cat>
            <c:strRef>
              <c:f>'construction prix AME 2018'!$B$110:$BJ$110</c:f>
              <c:strCache>
                <c:ptCount val="6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strCache>
            </c:strRef>
          </c:cat>
          <c:val>
            <c:numRef>
              <c:f>'construction prix AME 2018'!$B$115:$BJ$115</c:f>
              <c:numCache>
                <c:formatCode>General</c:formatCode>
                <c:ptCount val="61"/>
                <c:pt idx="0">
                  <c:v>5.46093126223092</c:v>
                </c:pt>
                <c:pt idx="1">
                  <c:v>5.69943866217517</c:v>
                </c:pt>
                <c:pt idx="2">
                  <c:v>5.80755807365439</c:v>
                </c:pt>
                <c:pt idx="3">
                  <c:v>5.68936540240518</c:v>
                </c:pt>
                <c:pt idx="4">
                  <c:v>5.58886660326087</c:v>
                </c:pt>
                <c:pt idx="5">
                  <c:v>5.75452289145908</c:v>
                </c:pt>
                <c:pt idx="6">
                  <c:v>6.14136830955091</c:v>
                </c:pt>
                <c:pt idx="7">
                  <c:v>6.23146130952381</c:v>
                </c:pt>
                <c:pt idx="8">
                  <c:v>6.5135</c:v>
                </c:pt>
                <c:pt idx="9">
                  <c:v>7.0098187861514</c:v>
                </c:pt>
                <c:pt idx="10">
                  <c:v>6.92778341866226</c:v>
                </c:pt>
                <c:pt idx="11">
                  <c:v>7.10687001455604</c:v>
                </c:pt>
                <c:pt idx="12">
                  <c:v>7.34121165833928</c:v>
                </c:pt>
                <c:pt idx="13">
                  <c:v>7.76210235044415</c:v>
                </c:pt>
                <c:pt idx="14">
                  <c:v>7.89058483531698</c:v>
                </c:pt>
                <c:pt idx="15">
                  <c:v>8.12217488520929</c:v>
                </c:pt>
                <c:pt idx="16">
                  <c:v>8.21845872023831</c:v>
                </c:pt>
                <c:pt idx="17">
                  <c:v>8.31793983023376</c:v>
                </c:pt>
                <c:pt idx="18">
                  <c:v>8.42488315110538</c:v>
                </c:pt>
                <c:pt idx="19">
                  <c:v>8.53737648870708</c:v>
                </c:pt>
                <c:pt idx="20">
                  <c:v>8.65105742224589</c:v>
                </c:pt>
                <c:pt idx="21">
                  <c:v>8.71236697808499</c:v>
                </c:pt>
                <c:pt idx="22">
                  <c:v>8.77183368877071</c:v>
                </c:pt>
                <c:pt idx="23">
                  <c:v>8.83211713700003</c:v>
                </c:pt>
                <c:pt idx="24">
                  <c:v>8.88508573323973</c:v>
                </c:pt>
                <c:pt idx="25">
                  <c:v>8.9400658327047</c:v>
                </c:pt>
                <c:pt idx="26">
                  <c:v>8.9993729282138</c:v>
                </c:pt>
                <c:pt idx="27">
                  <c:v>9.05979074117965</c:v>
                </c:pt>
                <c:pt idx="28">
                  <c:v>9.1184499378451</c:v>
                </c:pt>
                <c:pt idx="29">
                  <c:v>9.17259184085042</c:v>
                </c:pt>
                <c:pt idx="30">
                  <c:v>9.21955385857711</c:v>
                </c:pt>
                <c:pt idx="31">
                  <c:v>9.24559643164148</c:v>
                </c:pt>
                <c:pt idx="32">
                  <c:v>9.27185569654453</c:v>
                </c:pt>
                <c:pt idx="33">
                  <c:v>9.29833286999421</c:v>
                </c:pt>
                <c:pt idx="34">
                  <c:v>9.32502916999828</c:v>
                </c:pt>
                <c:pt idx="35">
                  <c:v>9.35194581586094</c:v>
                </c:pt>
                <c:pt idx="36">
                  <c:v>9.37114509058778</c:v>
                </c:pt>
                <c:pt idx="37">
                  <c:v>9.39046841145776</c:v>
                </c:pt>
                <c:pt idx="38">
                  <c:v>9.40991643958056</c:v>
                </c:pt>
                <c:pt idx="39">
                  <c:v>9.42948983829598</c:v>
                </c:pt>
                <c:pt idx="40">
                  <c:v>9.449189273177</c:v>
                </c:pt>
                <c:pt idx="41">
                  <c:v>9.46579129192332</c:v>
                </c:pt>
                <c:pt idx="42">
                  <c:v>9.4825048064168</c:v>
                </c:pt>
                <c:pt idx="43">
                  <c:v>9.49933055398099</c:v>
                </c:pt>
                <c:pt idx="44">
                  <c:v>9.51626927550118</c:v>
                </c:pt>
                <c:pt idx="45">
                  <c:v>9.53332171542397</c:v>
                </c:pt>
                <c:pt idx="46">
                  <c:v>9.5492816027816</c:v>
                </c:pt>
                <c:pt idx="47">
                  <c:v>9.56535440702972</c:v>
                </c:pt>
                <c:pt idx="48">
                  <c:v>9.5815409281497</c:v>
                </c:pt>
                <c:pt idx="49">
                  <c:v>9.59784197006871</c:v>
                </c:pt>
                <c:pt idx="50">
                  <c:v>9.61425834065478</c:v>
                </c:pt>
                <c:pt idx="51">
                  <c:v>9.63079085171172</c:v>
                </c:pt>
                <c:pt idx="52">
                  <c:v>9.64744031897375</c:v>
                </c:pt>
                <c:pt idx="53">
                  <c:v>9.6642075620999</c:v>
                </c:pt>
                <c:pt idx="54">
                  <c:v>9.68109340466817</c:v>
                </c:pt>
                <c:pt idx="55">
                  <c:v>9.69809867416953</c:v>
                </c:pt>
                <c:pt idx="56">
                  <c:v>9.7152242020016</c:v>
                </c:pt>
                <c:pt idx="57">
                  <c:v>9.7324708234622</c:v>
                </c:pt>
                <c:pt idx="58">
                  <c:v>9.74983937774263</c:v>
                </c:pt>
                <c:pt idx="59">
                  <c:v>9.76733070792074</c:v>
                </c:pt>
                <c:pt idx="60">
                  <c:v>9.78494566095385</c:v>
                </c:pt>
              </c:numCache>
            </c:numRef>
          </c:val>
          <c:smooth val="0"/>
        </c:ser>
        <c:hiLowLines>
          <c:spPr>
            <a:ln>
              <a:noFill/>
            </a:ln>
          </c:spPr>
        </c:hiLowLines>
        <c:upDownBars>
          <c:gapWidth val="150"/>
          <c:upBars/>
          <c:downBars/>
        </c:upDownBars>
        <c:marker val="0"/>
        <c:axId val="2537"/>
        <c:axId val="9973"/>
      </c:lineChart>
      <c:catAx>
        <c:axId val="2537"/>
        <c:scaling>
          <c:orientation val="minMax"/>
        </c:scaling>
        <c:delete val="0"/>
        <c:axPos val="b"/>
        <c:majorTickMark val="none"/>
        <c:minorTickMark val="none"/>
        <c:tickLblPos val="nextTo"/>
        <c:spPr>
          <a:ln w="9360">
            <a:solidFill>
              <a:srgbClr val="d9d9d9"/>
            </a:solidFill>
            <a:round/>
          </a:ln>
        </c:spPr>
        <c:crossAx val="9973"/>
        <c:crosses val="autoZero"/>
        <c:auto val="1"/>
        <c:lblAlgn val="ctr"/>
        <c:lblOffset val="100"/>
      </c:catAx>
      <c:valAx>
        <c:axId val="9973"/>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2537"/>
        <c:crosses val="autoZero"/>
      </c:valAx>
      <c:spPr>
        <a:noFill/>
        <a:ln>
          <a:noFill/>
        </a:ln>
      </c:spPr>
    </c:plotArea>
    <c:legend>
      <c:legendPos val="b"/>
      <c:overlay val="0"/>
      <c:spPr>
        <a:noFill/>
        <a:ln>
          <a:noFill/>
        </a:ln>
      </c:spPr>
    </c:legend>
    <c:plotVisOnly val="1"/>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379440</xdr:colOff>
      <xdr:row>1</xdr:row>
      <xdr:rowOff>19440</xdr:rowOff>
    </xdr:from>
    <xdr:to>
      <xdr:col>7</xdr:col>
      <xdr:colOff>379080</xdr:colOff>
      <xdr:row>18</xdr:row>
      <xdr:rowOff>95400</xdr:rowOff>
    </xdr:to>
    <xdr:graphicFrame>
      <xdr:nvGraphicFramePr>
        <xdr:cNvPr id="0" name="Graphique 1"/>
        <xdr:cNvGraphicFramePr/>
      </xdr:nvGraphicFramePr>
      <xdr:xfrm>
        <a:off x="1136160" y="209880"/>
        <a:ext cx="4541040" cy="3314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2065320</xdr:colOff>
      <xdr:row>30</xdr:row>
      <xdr:rowOff>19440</xdr:rowOff>
    </xdr:from>
    <xdr:to>
      <xdr:col>2</xdr:col>
      <xdr:colOff>388440</xdr:colOff>
      <xdr:row>40</xdr:row>
      <xdr:rowOff>187200</xdr:rowOff>
    </xdr:to>
    <xdr:pic>
      <xdr:nvPicPr>
        <xdr:cNvPr id="1" name="Image 1" descr=""/>
        <xdr:cNvPicPr/>
      </xdr:nvPicPr>
      <xdr:blipFill>
        <a:blip r:embed="rId1"/>
        <a:stretch/>
      </xdr:blipFill>
      <xdr:spPr>
        <a:xfrm>
          <a:off x="2065320" y="5734440"/>
          <a:ext cx="3876480" cy="20725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284040</xdr:colOff>
      <xdr:row>32</xdr:row>
      <xdr:rowOff>19440</xdr:rowOff>
    </xdr:from>
    <xdr:to>
      <xdr:col>3</xdr:col>
      <xdr:colOff>96120</xdr:colOff>
      <xdr:row>49</xdr:row>
      <xdr:rowOff>114480</xdr:rowOff>
    </xdr:to>
    <xdr:pic>
      <xdr:nvPicPr>
        <xdr:cNvPr id="2" name="Image 1" descr=""/>
        <xdr:cNvPicPr/>
      </xdr:nvPicPr>
      <xdr:blipFill>
        <a:blip r:embed="rId1"/>
        <a:stretch/>
      </xdr:blipFill>
      <xdr:spPr>
        <a:xfrm>
          <a:off x="284040" y="6296400"/>
          <a:ext cx="7038720" cy="333324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legifrance.gouv.fr/affichCodeArticle.do?cidTexte=LEGITEXT000006071570&amp;idArticle=LEGIARTI000006615102&amp;dateTexte=&amp;categorieLien=cid" TargetMode="External"/><Relationship Id="rId3" Type="http://schemas.openxmlformats.org/officeDocument/2006/relationships/hyperlink" Target="https://www.legifrance.gouv.fr/affichCodeArticle.do?cidTexte=LEGITEXT000006071570&amp;idArticle=LEGIARTI000006615168&amp;dateTexte=&amp;categorieLien=cid" TargetMode="External"/><Relationship Id="rId4" Type="http://schemas.openxmlformats.org/officeDocument/2006/relationships/drawing" Target="../drawings/drawing2.xml"/><Relationship Id="rId5"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legifrance.gouv.fr/affichCodeArticle.do?cidTexte=LEGITEXT000006071570&amp;idArticle=LEGIARTI000028447811" TargetMode="External"/><Relationship Id="rId3" Type="http://schemas.openxmlformats.org/officeDocument/2006/relationships/drawing" Target="../drawings/drawing3.xml"/><Relationship Id="rId4"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K2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I3" activePane="bottomRight" state="frozen"/>
      <selection pane="topLeft" activeCell="A1" activeCellId="0" sqref="A1"/>
      <selection pane="topRight" activeCell="I1" activeCellId="0" sqref="I1"/>
      <selection pane="bottomLeft" activeCell="A3" activeCellId="0" sqref="A3"/>
      <selection pane="bottomRight" activeCell="Q17" activeCellId="0" sqref="Q17"/>
    </sheetView>
  </sheetViews>
  <sheetFormatPr defaultRowHeight="15"/>
  <cols>
    <col collapsed="false" hidden="false" max="1" min="1" style="0" width="92.1428571428571"/>
    <col collapsed="false" hidden="false" max="2" min="2" style="0" width="17"/>
    <col collapsed="false" hidden="false" max="6" min="3" style="0" width="12.2857142857143"/>
    <col collapsed="false" hidden="false" max="7" min="7" style="0" width="11.9948979591837"/>
    <col collapsed="false" hidden="false" max="9" min="8" style="0" width="11.2857142857143"/>
    <col collapsed="false" hidden="false" max="18" min="10" style="0" width="13.5714285714286"/>
    <col collapsed="false" hidden="false" max="62" min="19" style="0" width="10.7295918367347"/>
    <col collapsed="false" hidden="false" max="63" min="63" style="0" width="18.7091836734694"/>
    <col collapsed="false" hidden="false" max="1025" min="64" style="0" width="10.7295918367347"/>
  </cols>
  <sheetData>
    <row r="1" customFormat="false" ht="15" hidden="false" customHeight="false" outlineLevel="0" collapsed="false">
      <c r="A1" s="1" t="n">
        <v>1</v>
      </c>
      <c r="B1" s="0" t="n">
        <v>2</v>
      </c>
      <c r="C1" s="0" t="n">
        <v>3</v>
      </c>
      <c r="D1" s="0" t="n">
        <v>4</v>
      </c>
      <c r="E1" s="0" t="n">
        <v>5</v>
      </c>
      <c r="F1" s="0" t="n">
        <v>6</v>
      </c>
      <c r="G1" s="0" t="n">
        <v>7</v>
      </c>
      <c r="H1" s="0" t="n">
        <v>8</v>
      </c>
      <c r="I1" s="0" t="n">
        <v>9</v>
      </c>
      <c r="J1" s="0" t="n">
        <v>10</v>
      </c>
      <c r="K1" s="0" t="n">
        <v>11</v>
      </c>
      <c r="L1" s="0" t="n">
        <v>12</v>
      </c>
      <c r="M1" s="0" t="n">
        <v>13</v>
      </c>
      <c r="N1" s="0" t="n">
        <v>14</v>
      </c>
      <c r="O1" s="0" t="n">
        <v>15</v>
      </c>
      <c r="P1" s="0" t="n">
        <v>16</v>
      </c>
      <c r="Q1" s="0" t="n">
        <v>17</v>
      </c>
      <c r="R1" s="0" t="n">
        <v>18</v>
      </c>
      <c r="S1" s="0" t="n">
        <v>19</v>
      </c>
      <c r="T1" s="0" t="n">
        <v>20</v>
      </c>
      <c r="U1" s="0" t="n">
        <v>21</v>
      </c>
      <c r="V1" s="0" t="n">
        <v>22</v>
      </c>
      <c r="W1" s="0" t="n">
        <v>23</v>
      </c>
      <c r="X1" s="0" t="n">
        <v>24</v>
      </c>
      <c r="Y1" s="0" t="n">
        <v>25</v>
      </c>
      <c r="Z1" s="0" t="n">
        <v>26</v>
      </c>
      <c r="AA1" s="0" t="n">
        <v>27</v>
      </c>
      <c r="AB1" s="0" t="n">
        <v>28</v>
      </c>
      <c r="AC1" s="0" t="n">
        <v>29</v>
      </c>
      <c r="AD1" s="0" t="n">
        <v>30</v>
      </c>
      <c r="AE1" s="0" t="n">
        <v>31</v>
      </c>
      <c r="AF1" s="0" t="n">
        <v>32</v>
      </c>
      <c r="AG1" s="0" t="n">
        <v>33</v>
      </c>
      <c r="AH1" s="0" t="n">
        <v>34</v>
      </c>
      <c r="AI1" s="0" t="n">
        <v>35</v>
      </c>
      <c r="AJ1" s="0" t="n">
        <v>36</v>
      </c>
      <c r="AK1" s="0" t="n">
        <v>37</v>
      </c>
      <c r="AL1" s="0" t="n">
        <v>38</v>
      </c>
      <c r="AM1" s="0" t="n">
        <v>39</v>
      </c>
      <c r="AN1" s="0" t="n">
        <v>40</v>
      </c>
      <c r="AO1" s="0" t="n">
        <v>41</v>
      </c>
      <c r="AP1" s="0" t="n">
        <v>42</v>
      </c>
      <c r="AQ1" s="0" t="n">
        <v>43</v>
      </c>
      <c r="AR1" s="0" t="n">
        <v>44</v>
      </c>
      <c r="AS1" s="0" t="n">
        <v>45</v>
      </c>
      <c r="AT1" s="0" t="n">
        <v>46</v>
      </c>
      <c r="AU1" s="0" t="n">
        <v>47</v>
      </c>
      <c r="AV1" s="0" t="n">
        <v>48</v>
      </c>
      <c r="AW1" s="0" t="n">
        <v>49</v>
      </c>
      <c r="AX1" s="0" t="n">
        <v>50</v>
      </c>
      <c r="AY1" s="0" t="n">
        <v>51</v>
      </c>
      <c r="AZ1" s="0" t="n">
        <v>52</v>
      </c>
      <c r="BA1" s="0" t="n">
        <v>53</v>
      </c>
      <c r="BB1" s="0" t="n">
        <v>54</v>
      </c>
      <c r="BC1" s="0" t="n">
        <v>55</v>
      </c>
      <c r="BD1" s="0" t="n">
        <v>56</v>
      </c>
      <c r="BE1" s="0" t="n">
        <v>57</v>
      </c>
      <c r="BF1" s="0" t="n">
        <v>58</v>
      </c>
      <c r="BG1" s="0" t="n">
        <v>59</v>
      </c>
      <c r="BH1" s="0" t="n">
        <v>60</v>
      </c>
      <c r="BI1" s="0" t="n">
        <v>61</v>
      </c>
      <c r="BJ1" s="0" t="n">
        <v>62</v>
      </c>
    </row>
    <row r="2" s="2" customFormat="true" ht="15" hidden="false" customHeight="false" outlineLevel="0" collapsed="false">
      <c r="A2" s="2" t="s">
        <v>0</v>
      </c>
      <c r="B2" s="3" t="n">
        <v>2000</v>
      </c>
      <c r="C2" s="3" t="n">
        <v>2001</v>
      </c>
      <c r="D2" s="3" t="n">
        <v>2002</v>
      </c>
      <c r="E2" s="3" t="n">
        <v>2003</v>
      </c>
      <c r="F2" s="3" t="n">
        <v>2004</v>
      </c>
      <c r="G2" s="3" t="n">
        <v>2005</v>
      </c>
      <c r="H2" s="3" t="n">
        <v>2006</v>
      </c>
      <c r="I2" s="3" t="n">
        <v>2007</v>
      </c>
      <c r="J2" s="3" t="n">
        <v>2008</v>
      </c>
      <c r="K2" s="3" t="n">
        <v>2009</v>
      </c>
      <c r="L2" s="3" t="n">
        <v>2010</v>
      </c>
      <c r="M2" s="3" t="n">
        <v>2011</v>
      </c>
      <c r="N2" s="3" t="n">
        <v>2012</v>
      </c>
      <c r="O2" s="3" t="n">
        <v>2013</v>
      </c>
      <c r="P2" s="3" t="n">
        <v>2014</v>
      </c>
      <c r="Q2" s="3" t="n">
        <v>2015</v>
      </c>
      <c r="R2" s="3" t="n">
        <v>2016</v>
      </c>
      <c r="S2" s="3" t="n">
        <v>2017</v>
      </c>
      <c r="T2" s="3" t="n">
        <v>2018</v>
      </c>
      <c r="U2" s="3" t="n">
        <v>2019</v>
      </c>
      <c r="V2" s="3" t="n">
        <v>2020</v>
      </c>
      <c r="W2" s="3" t="n">
        <v>2021</v>
      </c>
      <c r="X2" s="3" t="n">
        <v>2022</v>
      </c>
      <c r="Y2" s="3" t="n">
        <v>2023</v>
      </c>
      <c r="Z2" s="3" t="n">
        <v>2024</v>
      </c>
      <c r="AA2" s="3" t="n">
        <v>2025</v>
      </c>
      <c r="AB2" s="3" t="n">
        <v>2026</v>
      </c>
      <c r="AC2" s="3" t="n">
        <v>2027</v>
      </c>
      <c r="AD2" s="3" t="n">
        <v>2028</v>
      </c>
      <c r="AE2" s="3" t="n">
        <v>2029</v>
      </c>
      <c r="AF2" s="3" t="n">
        <v>2030</v>
      </c>
      <c r="AG2" s="3" t="n">
        <v>2031</v>
      </c>
      <c r="AH2" s="3" t="n">
        <v>2032</v>
      </c>
      <c r="AI2" s="3" t="n">
        <v>2033</v>
      </c>
      <c r="AJ2" s="3" t="n">
        <v>2034</v>
      </c>
      <c r="AK2" s="3" t="n">
        <v>2035</v>
      </c>
      <c r="AL2" s="3" t="n">
        <v>2036</v>
      </c>
      <c r="AM2" s="3" t="n">
        <v>2037</v>
      </c>
      <c r="AN2" s="3" t="n">
        <v>2038</v>
      </c>
      <c r="AO2" s="3" t="n">
        <v>2039</v>
      </c>
      <c r="AP2" s="3" t="n">
        <v>2040</v>
      </c>
      <c r="AQ2" s="3" t="n">
        <v>2041</v>
      </c>
      <c r="AR2" s="3" t="n">
        <v>2042</v>
      </c>
      <c r="AS2" s="3" t="n">
        <v>2043</v>
      </c>
      <c r="AT2" s="3" t="n">
        <v>2044</v>
      </c>
      <c r="AU2" s="3" t="n">
        <v>2045</v>
      </c>
      <c r="AV2" s="3" t="n">
        <v>2046</v>
      </c>
      <c r="AW2" s="3" t="n">
        <v>2047</v>
      </c>
      <c r="AX2" s="3" t="n">
        <v>2048</v>
      </c>
      <c r="AY2" s="3" t="n">
        <v>2049</v>
      </c>
      <c r="AZ2" s="3" t="n">
        <v>2050</v>
      </c>
      <c r="BA2" s="3" t="n">
        <v>2051</v>
      </c>
      <c r="BB2" s="3" t="n">
        <v>2052</v>
      </c>
      <c r="BC2" s="3" t="n">
        <v>2053</v>
      </c>
      <c r="BD2" s="3" t="n">
        <v>2054</v>
      </c>
      <c r="BE2" s="3" t="n">
        <v>2055</v>
      </c>
      <c r="BF2" s="3" t="n">
        <v>2056</v>
      </c>
      <c r="BG2" s="3" t="n">
        <v>2057</v>
      </c>
      <c r="BH2" s="3" t="n">
        <v>2058</v>
      </c>
      <c r="BI2" s="3" t="n">
        <v>2059</v>
      </c>
      <c r="BJ2" s="3" t="n">
        <v>2060</v>
      </c>
      <c r="BK2" s="3"/>
    </row>
    <row r="3" customFormat="false" ht="15" hidden="false" customHeight="false" outlineLevel="0" collapsed="false">
      <c r="A3" s="0" t="str">
        <f aca="false">'construction prix AME 2018'!A24</f>
        <v>Taux de TVA = entrée de MENFIS</v>
      </c>
    </row>
    <row r="4" customFormat="false" ht="15" hidden="false" customHeight="false" outlineLevel="0" collapsed="false">
      <c r="A4" s="0" t="str">
        <f aca="false">'construction prix AME 2018'!A25</f>
        <v>gaz </v>
      </c>
      <c r="B4" s="0" t="n">
        <f aca="false">'construction prix AME 2018'!B25</f>
        <v>0.18</v>
      </c>
      <c r="C4" s="0" t="n">
        <f aca="false">'construction prix AME 2018'!C25</f>
        <v>0.18</v>
      </c>
      <c r="D4" s="0" t="n">
        <f aca="false">'construction prix AME 2018'!D25</f>
        <v>0.18</v>
      </c>
      <c r="E4" s="0" t="n">
        <f aca="false">'construction prix AME 2018'!E25</f>
        <v>0.18</v>
      </c>
      <c r="F4" s="0" t="n">
        <f aca="false">'construction prix AME 2018'!F25</f>
        <v>0.18</v>
      </c>
      <c r="G4" s="0" t="n">
        <f aca="false">'construction prix AME 2018'!G25</f>
        <v>0.18</v>
      </c>
      <c r="H4" s="0" t="n">
        <f aca="false">'construction prix AME 2018'!H25</f>
        <v>0.18</v>
      </c>
      <c r="I4" s="0" t="n">
        <f aca="false">'construction prix AME 2018'!I25</f>
        <v>0.18</v>
      </c>
      <c r="J4" s="0" t="n">
        <f aca="false">'construction prix AME 2018'!J25</f>
        <v>0.18</v>
      </c>
      <c r="K4" s="0" t="n">
        <f aca="false">'construction prix AME 2018'!K25</f>
        <v>0.18</v>
      </c>
      <c r="L4" s="0" t="n">
        <f aca="false">'construction prix AME 2018'!L25</f>
        <v>0.18</v>
      </c>
      <c r="M4" s="0" t="n">
        <f aca="false">'construction prix AME 2018'!M25</f>
        <v>0.18</v>
      </c>
      <c r="N4" s="0" t="n">
        <f aca="false">'construction prix AME 2018'!N25</f>
        <v>0.18</v>
      </c>
      <c r="O4" s="0" t="n">
        <f aca="false">'construction prix AME 2018'!O25</f>
        <v>0.18</v>
      </c>
      <c r="P4" s="0" t="n">
        <f aca="false">'construction prix AME 2018'!P25</f>
        <v>0.18</v>
      </c>
      <c r="Q4" s="0" t="n">
        <f aca="false">'construction prix AME 2018'!Q25</f>
        <v>0.18</v>
      </c>
      <c r="R4" s="0" t="n">
        <f aca="false">'construction prix AME 2018'!R25</f>
        <v>0.18</v>
      </c>
      <c r="S4" s="0" t="n">
        <f aca="false">'construction prix AME 2018'!S25</f>
        <v>0.18</v>
      </c>
      <c r="T4" s="0" t="n">
        <f aca="false">'construction prix AME 2018'!T25</f>
        <v>0.18</v>
      </c>
      <c r="U4" s="0" t="n">
        <f aca="false">'construction prix AME 2018'!U25</f>
        <v>0.18</v>
      </c>
      <c r="V4" s="0" t="n">
        <f aca="false">'construction prix AME 2018'!V25</f>
        <v>0.18</v>
      </c>
      <c r="W4" s="0" t="n">
        <f aca="false">'construction prix AME 2018'!W25</f>
        <v>0.18</v>
      </c>
      <c r="X4" s="0" t="n">
        <f aca="false">'construction prix AME 2018'!X25</f>
        <v>0.18</v>
      </c>
      <c r="Y4" s="0" t="n">
        <f aca="false">'construction prix AME 2018'!Y25</f>
        <v>0.18</v>
      </c>
      <c r="Z4" s="0" t="n">
        <f aca="false">'construction prix AME 2018'!Z25</f>
        <v>0.18</v>
      </c>
      <c r="AA4" s="0" t="n">
        <f aca="false">'construction prix AME 2018'!AA25</f>
        <v>0.18</v>
      </c>
      <c r="AB4" s="0" t="n">
        <f aca="false">'construction prix AME 2018'!AB25</f>
        <v>0.18</v>
      </c>
      <c r="AC4" s="0" t="n">
        <f aca="false">'construction prix AME 2018'!AC25</f>
        <v>0.18</v>
      </c>
      <c r="AD4" s="0" t="n">
        <f aca="false">'construction prix AME 2018'!AD25</f>
        <v>0.18</v>
      </c>
      <c r="AE4" s="0" t="n">
        <f aca="false">'construction prix AME 2018'!AE25</f>
        <v>0.18</v>
      </c>
      <c r="AF4" s="0" t="n">
        <f aca="false">'construction prix AME 2018'!AF25</f>
        <v>0.18</v>
      </c>
      <c r="AG4" s="0" t="n">
        <f aca="false">'construction prix AME 2018'!AG25</f>
        <v>0.18</v>
      </c>
      <c r="AH4" s="0" t="n">
        <f aca="false">'construction prix AME 2018'!AH25</f>
        <v>0.18</v>
      </c>
      <c r="AI4" s="0" t="n">
        <f aca="false">'construction prix AME 2018'!AI25</f>
        <v>0.18</v>
      </c>
      <c r="AJ4" s="0" t="n">
        <f aca="false">'construction prix AME 2018'!AJ25</f>
        <v>0.18</v>
      </c>
      <c r="AK4" s="0" t="n">
        <f aca="false">'construction prix AME 2018'!AK25</f>
        <v>0.18</v>
      </c>
      <c r="AL4" s="0" t="n">
        <f aca="false">'construction prix AME 2018'!AL25</f>
        <v>0.18</v>
      </c>
      <c r="AM4" s="0" t="n">
        <f aca="false">'construction prix AME 2018'!AM25</f>
        <v>0.18</v>
      </c>
      <c r="AN4" s="0" t="n">
        <f aca="false">'construction prix AME 2018'!AN25</f>
        <v>0.18</v>
      </c>
      <c r="AO4" s="0" t="n">
        <f aca="false">'construction prix AME 2018'!AO25</f>
        <v>0.18</v>
      </c>
      <c r="AP4" s="0" t="n">
        <f aca="false">'construction prix AME 2018'!AP25</f>
        <v>0.18</v>
      </c>
      <c r="AQ4" s="0" t="n">
        <f aca="false">'construction prix AME 2018'!AQ25</f>
        <v>0.18</v>
      </c>
      <c r="AR4" s="0" t="n">
        <f aca="false">'construction prix AME 2018'!AR25</f>
        <v>0.18</v>
      </c>
      <c r="AS4" s="0" t="n">
        <f aca="false">'construction prix AME 2018'!AS25</f>
        <v>0.18</v>
      </c>
      <c r="AT4" s="0" t="n">
        <f aca="false">'construction prix AME 2018'!AT25</f>
        <v>0.18</v>
      </c>
      <c r="AU4" s="0" t="n">
        <f aca="false">'construction prix AME 2018'!AU25</f>
        <v>0.18</v>
      </c>
      <c r="AV4" s="0" t="n">
        <f aca="false">'construction prix AME 2018'!AV25</f>
        <v>0.18</v>
      </c>
      <c r="AW4" s="0" t="n">
        <f aca="false">'construction prix AME 2018'!AW25</f>
        <v>0.18</v>
      </c>
      <c r="AX4" s="0" t="n">
        <f aca="false">'construction prix AME 2018'!AX25</f>
        <v>0.18</v>
      </c>
      <c r="AY4" s="0" t="n">
        <f aca="false">'construction prix AME 2018'!AY25</f>
        <v>0.18</v>
      </c>
      <c r="AZ4" s="0" t="n">
        <f aca="false">'construction prix AME 2018'!AZ25</f>
        <v>0.18</v>
      </c>
      <c r="BA4" s="0" t="n">
        <f aca="false">'construction prix AME 2018'!BA25</f>
        <v>0.18</v>
      </c>
      <c r="BB4" s="0" t="n">
        <f aca="false">'construction prix AME 2018'!BB25</f>
        <v>0.18</v>
      </c>
      <c r="BC4" s="0" t="n">
        <f aca="false">'construction prix AME 2018'!BC25</f>
        <v>0.18</v>
      </c>
      <c r="BD4" s="0" t="n">
        <f aca="false">'construction prix AME 2018'!BD25</f>
        <v>0.18</v>
      </c>
      <c r="BE4" s="0" t="n">
        <f aca="false">'construction prix AME 2018'!BE25</f>
        <v>0.18</v>
      </c>
      <c r="BF4" s="0" t="n">
        <f aca="false">'construction prix AME 2018'!BF25</f>
        <v>0.18</v>
      </c>
      <c r="BG4" s="0" t="n">
        <f aca="false">'construction prix AME 2018'!BG25</f>
        <v>0.18</v>
      </c>
      <c r="BH4" s="0" t="n">
        <f aca="false">'construction prix AME 2018'!BH25</f>
        <v>0.18</v>
      </c>
      <c r="BI4" s="0" t="n">
        <f aca="false">'construction prix AME 2018'!BI25</f>
        <v>0.18</v>
      </c>
      <c r="BJ4" s="0" t="n">
        <f aca="false">'construction prix AME 2018'!BJ25</f>
        <v>0.18</v>
      </c>
    </row>
    <row r="5" customFormat="false" ht="15" hidden="false" customHeight="false" outlineLevel="0" collapsed="false">
      <c r="A5" s="0" t="str">
        <f aca="false">'construction prix AME 2018'!A26</f>
        <v>fioul</v>
      </c>
      <c r="B5" s="0" t="n">
        <f aca="false">'construction prix AME 2018'!B26</f>
        <v>0.196</v>
      </c>
      <c r="C5" s="0" t="n">
        <f aca="false">'construction prix AME 2018'!C26</f>
        <v>0.196</v>
      </c>
      <c r="D5" s="0" t="n">
        <f aca="false">'construction prix AME 2018'!D26</f>
        <v>0.196</v>
      </c>
      <c r="E5" s="0" t="n">
        <f aca="false">'construction prix AME 2018'!E26</f>
        <v>0.196</v>
      </c>
      <c r="F5" s="0" t="n">
        <f aca="false">'construction prix AME 2018'!F26</f>
        <v>0.196</v>
      </c>
      <c r="G5" s="0" t="n">
        <f aca="false">'construction prix AME 2018'!G26</f>
        <v>0.196</v>
      </c>
      <c r="H5" s="0" t="n">
        <f aca="false">'construction prix AME 2018'!H26</f>
        <v>0.196</v>
      </c>
      <c r="I5" s="0" t="n">
        <f aca="false">'construction prix AME 2018'!I26</f>
        <v>0.196</v>
      </c>
      <c r="J5" s="0" t="n">
        <f aca="false">'construction prix AME 2018'!J26</f>
        <v>0.196</v>
      </c>
      <c r="K5" s="0" t="n">
        <f aca="false">'construction prix AME 2018'!K26</f>
        <v>0.196</v>
      </c>
      <c r="L5" s="0" t="n">
        <f aca="false">'construction prix AME 2018'!L26</f>
        <v>0.196</v>
      </c>
      <c r="M5" s="0" t="n">
        <f aca="false">'construction prix AME 2018'!M26</f>
        <v>0.196</v>
      </c>
      <c r="N5" s="0" t="n">
        <f aca="false">'construction prix AME 2018'!N26</f>
        <v>0.196</v>
      </c>
      <c r="O5" s="0" t="n">
        <f aca="false">'construction prix AME 2018'!O26</f>
        <v>0.196</v>
      </c>
      <c r="P5" s="0" t="n">
        <f aca="false">'construction prix AME 2018'!P26</f>
        <v>0.196</v>
      </c>
      <c r="Q5" s="0" t="n">
        <f aca="false">'construction prix AME 2018'!Q26</f>
        <v>0.196</v>
      </c>
      <c r="R5" s="0" t="n">
        <f aca="false">'construction prix AME 2018'!R26</f>
        <v>0.196</v>
      </c>
      <c r="S5" s="0" t="n">
        <f aca="false">'construction prix AME 2018'!S26</f>
        <v>0.196</v>
      </c>
      <c r="T5" s="0" t="n">
        <f aca="false">'construction prix AME 2018'!T26</f>
        <v>0.196</v>
      </c>
      <c r="U5" s="0" t="n">
        <f aca="false">'construction prix AME 2018'!U26</f>
        <v>0.196</v>
      </c>
      <c r="V5" s="0" t="n">
        <f aca="false">'construction prix AME 2018'!V26</f>
        <v>0.196</v>
      </c>
      <c r="W5" s="0" t="n">
        <f aca="false">'construction prix AME 2018'!W26</f>
        <v>0.196</v>
      </c>
      <c r="X5" s="0" t="n">
        <f aca="false">'construction prix AME 2018'!X26</f>
        <v>0.196</v>
      </c>
      <c r="Y5" s="0" t="n">
        <f aca="false">'construction prix AME 2018'!Y26</f>
        <v>0.196</v>
      </c>
      <c r="Z5" s="0" t="n">
        <f aca="false">'construction prix AME 2018'!Z26</f>
        <v>0.196</v>
      </c>
      <c r="AA5" s="0" t="n">
        <f aca="false">'construction prix AME 2018'!AA26</f>
        <v>0.196</v>
      </c>
      <c r="AB5" s="0" t="n">
        <f aca="false">'construction prix AME 2018'!AB26</f>
        <v>0.196</v>
      </c>
      <c r="AC5" s="0" t="n">
        <f aca="false">'construction prix AME 2018'!AC26</f>
        <v>0.196</v>
      </c>
      <c r="AD5" s="0" t="n">
        <f aca="false">'construction prix AME 2018'!AD26</f>
        <v>0.196</v>
      </c>
      <c r="AE5" s="0" t="n">
        <f aca="false">'construction prix AME 2018'!AE26</f>
        <v>0.196</v>
      </c>
      <c r="AF5" s="0" t="n">
        <f aca="false">'construction prix AME 2018'!AF26</f>
        <v>0.196</v>
      </c>
      <c r="AG5" s="0" t="n">
        <f aca="false">'construction prix AME 2018'!AG26</f>
        <v>0.196</v>
      </c>
      <c r="AH5" s="0" t="n">
        <f aca="false">'construction prix AME 2018'!AH26</f>
        <v>0.196</v>
      </c>
      <c r="AI5" s="0" t="n">
        <f aca="false">'construction prix AME 2018'!AI26</f>
        <v>0.196</v>
      </c>
      <c r="AJ5" s="0" t="n">
        <f aca="false">'construction prix AME 2018'!AJ26</f>
        <v>0.196</v>
      </c>
      <c r="AK5" s="0" t="n">
        <f aca="false">'construction prix AME 2018'!AK26</f>
        <v>0.196</v>
      </c>
      <c r="AL5" s="0" t="n">
        <f aca="false">'construction prix AME 2018'!AL26</f>
        <v>0.196</v>
      </c>
      <c r="AM5" s="0" t="n">
        <f aca="false">'construction prix AME 2018'!AM26</f>
        <v>0.196</v>
      </c>
      <c r="AN5" s="0" t="n">
        <f aca="false">'construction prix AME 2018'!AN26</f>
        <v>0.196</v>
      </c>
      <c r="AO5" s="0" t="n">
        <f aca="false">'construction prix AME 2018'!AO26</f>
        <v>0.196</v>
      </c>
      <c r="AP5" s="0" t="n">
        <f aca="false">'construction prix AME 2018'!AP26</f>
        <v>0.196</v>
      </c>
      <c r="AQ5" s="0" t="n">
        <f aca="false">'construction prix AME 2018'!AQ26</f>
        <v>0.196</v>
      </c>
      <c r="AR5" s="0" t="n">
        <f aca="false">'construction prix AME 2018'!AR26</f>
        <v>0.196</v>
      </c>
      <c r="AS5" s="0" t="n">
        <f aca="false">'construction prix AME 2018'!AS26</f>
        <v>0.196</v>
      </c>
      <c r="AT5" s="0" t="n">
        <f aca="false">'construction prix AME 2018'!AT26</f>
        <v>0.196</v>
      </c>
      <c r="AU5" s="0" t="n">
        <f aca="false">'construction prix AME 2018'!AU26</f>
        <v>0.196</v>
      </c>
      <c r="AV5" s="0" t="n">
        <f aca="false">'construction prix AME 2018'!AV26</f>
        <v>0.196</v>
      </c>
      <c r="AW5" s="0" t="n">
        <f aca="false">'construction prix AME 2018'!AW26</f>
        <v>0.196</v>
      </c>
      <c r="AX5" s="0" t="n">
        <f aca="false">'construction prix AME 2018'!AX26</f>
        <v>0.196</v>
      </c>
      <c r="AY5" s="0" t="n">
        <f aca="false">'construction prix AME 2018'!AY26</f>
        <v>0.196</v>
      </c>
      <c r="AZ5" s="0" t="n">
        <f aca="false">'construction prix AME 2018'!AZ26</f>
        <v>0.196</v>
      </c>
      <c r="BA5" s="0" t="n">
        <f aca="false">'construction prix AME 2018'!BA26</f>
        <v>0.196</v>
      </c>
      <c r="BB5" s="0" t="n">
        <f aca="false">'construction prix AME 2018'!BB26</f>
        <v>0.196</v>
      </c>
      <c r="BC5" s="0" t="n">
        <f aca="false">'construction prix AME 2018'!BC26</f>
        <v>0.196</v>
      </c>
      <c r="BD5" s="0" t="n">
        <f aca="false">'construction prix AME 2018'!BD26</f>
        <v>0.196</v>
      </c>
      <c r="BE5" s="0" t="n">
        <f aca="false">'construction prix AME 2018'!BE26</f>
        <v>0.196</v>
      </c>
      <c r="BF5" s="0" t="n">
        <f aca="false">'construction prix AME 2018'!BF26</f>
        <v>0.196</v>
      </c>
      <c r="BG5" s="0" t="n">
        <f aca="false">'construction prix AME 2018'!BG26</f>
        <v>0.196</v>
      </c>
      <c r="BH5" s="0" t="n">
        <f aca="false">'construction prix AME 2018'!BH26</f>
        <v>0.196</v>
      </c>
      <c r="BI5" s="0" t="n">
        <f aca="false">'construction prix AME 2018'!BI26</f>
        <v>0.196</v>
      </c>
      <c r="BJ5" s="0" t="n">
        <f aca="false">'construction prix AME 2018'!BJ26</f>
        <v>0.196</v>
      </c>
    </row>
    <row r="6" customFormat="false" ht="15" hidden="false" customHeight="false" outlineLevel="0" collapsed="false">
      <c r="A6" s="0" t="str">
        <f aca="false">'construction prix AME 2018'!A27</f>
        <v>elec</v>
      </c>
      <c r="B6" s="0" t="n">
        <f aca="false">'construction prix AME 2018'!B27</f>
        <v>0.18</v>
      </c>
      <c r="C6" s="0" t="n">
        <f aca="false">'construction prix AME 2018'!C27</f>
        <v>0.18</v>
      </c>
      <c r="D6" s="0" t="n">
        <f aca="false">'construction prix AME 2018'!D27</f>
        <v>0.18</v>
      </c>
      <c r="E6" s="0" t="n">
        <f aca="false">'construction prix AME 2018'!E27</f>
        <v>0.18</v>
      </c>
      <c r="F6" s="0" t="n">
        <f aca="false">'construction prix AME 2018'!F27</f>
        <v>0.18</v>
      </c>
      <c r="G6" s="0" t="n">
        <f aca="false">'construction prix AME 2018'!G27</f>
        <v>0.18</v>
      </c>
      <c r="H6" s="0" t="n">
        <f aca="false">'construction prix AME 2018'!H27</f>
        <v>0.18</v>
      </c>
      <c r="I6" s="0" t="n">
        <f aca="false">'construction prix AME 2018'!I27</f>
        <v>0.18</v>
      </c>
      <c r="J6" s="0" t="n">
        <f aca="false">'construction prix AME 2018'!J27</f>
        <v>0.18</v>
      </c>
      <c r="K6" s="0" t="n">
        <f aca="false">'construction prix AME 2018'!K27</f>
        <v>0.18</v>
      </c>
      <c r="L6" s="0" t="n">
        <f aca="false">'construction prix AME 2018'!L27</f>
        <v>0.18</v>
      </c>
      <c r="M6" s="0" t="n">
        <f aca="false">'construction prix AME 2018'!M27</f>
        <v>0.18</v>
      </c>
      <c r="N6" s="0" t="n">
        <f aca="false">'construction prix AME 2018'!N27</f>
        <v>0.18</v>
      </c>
      <c r="O6" s="0" t="n">
        <f aca="false">'construction prix AME 2018'!O27</f>
        <v>0.18</v>
      </c>
      <c r="P6" s="0" t="n">
        <f aca="false">'construction prix AME 2018'!P27</f>
        <v>0.18</v>
      </c>
      <c r="Q6" s="0" t="n">
        <f aca="false">'construction prix AME 2018'!Q27</f>
        <v>0.18</v>
      </c>
      <c r="R6" s="0" t="n">
        <f aca="false">'construction prix AME 2018'!R27</f>
        <v>0.18</v>
      </c>
      <c r="S6" s="0" t="n">
        <f aca="false">'construction prix AME 2018'!S27</f>
        <v>0.18</v>
      </c>
      <c r="T6" s="0" t="n">
        <f aca="false">'construction prix AME 2018'!T27</f>
        <v>0.18</v>
      </c>
      <c r="U6" s="0" t="n">
        <f aca="false">'construction prix AME 2018'!U27</f>
        <v>0.18</v>
      </c>
      <c r="V6" s="0" t="n">
        <f aca="false">'construction prix AME 2018'!V27</f>
        <v>0.18</v>
      </c>
      <c r="W6" s="0" t="n">
        <f aca="false">'construction prix AME 2018'!W27</f>
        <v>0.18</v>
      </c>
      <c r="X6" s="0" t="n">
        <f aca="false">'construction prix AME 2018'!X27</f>
        <v>0.18</v>
      </c>
      <c r="Y6" s="0" t="n">
        <f aca="false">'construction prix AME 2018'!Y27</f>
        <v>0.18</v>
      </c>
      <c r="Z6" s="0" t="n">
        <f aca="false">'construction prix AME 2018'!Z27</f>
        <v>0.18</v>
      </c>
      <c r="AA6" s="0" t="n">
        <f aca="false">'construction prix AME 2018'!AA27</f>
        <v>0.18</v>
      </c>
      <c r="AB6" s="0" t="n">
        <f aca="false">'construction prix AME 2018'!AB27</f>
        <v>0.18</v>
      </c>
      <c r="AC6" s="0" t="n">
        <f aca="false">'construction prix AME 2018'!AC27</f>
        <v>0.18</v>
      </c>
      <c r="AD6" s="0" t="n">
        <f aca="false">'construction prix AME 2018'!AD27</f>
        <v>0.18</v>
      </c>
      <c r="AE6" s="0" t="n">
        <f aca="false">'construction prix AME 2018'!AE27</f>
        <v>0.18</v>
      </c>
      <c r="AF6" s="0" t="n">
        <f aca="false">'construction prix AME 2018'!AF27</f>
        <v>0.18</v>
      </c>
      <c r="AG6" s="0" t="n">
        <f aca="false">'construction prix AME 2018'!AG27</f>
        <v>0.18</v>
      </c>
      <c r="AH6" s="0" t="n">
        <f aca="false">'construction prix AME 2018'!AH27</f>
        <v>0.18</v>
      </c>
      <c r="AI6" s="0" t="n">
        <f aca="false">'construction prix AME 2018'!AI27</f>
        <v>0.18</v>
      </c>
      <c r="AJ6" s="0" t="n">
        <f aca="false">'construction prix AME 2018'!AJ27</f>
        <v>0.18</v>
      </c>
      <c r="AK6" s="0" t="n">
        <f aca="false">'construction prix AME 2018'!AK27</f>
        <v>0.18</v>
      </c>
      <c r="AL6" s="0" t="n">
        <f aca="false">'construction prix AME 2018'!AL27</f>
        <v>0.18</v>
      </c>
      <c r="AM6" s="0" t="n">
        <f aca="false">'construction prix AME 2018'!AM27</f>
        <v>0.18</v>
      </c>
      <c r="AN6" s="0" t="n">
        <f aca="false">'construction prix AME 2018'!AN27</f>
        <v>0.18</v>
      </c>
      <c r="AO6" s="0" t="n">
        <f aca="false">'construction prix AME 2018'!AO27</f>
        <v>0.18</v>
      </c>
      <c r="AP6" s="0" t="n">
        <f aca="false">'construction prix AME 2018'!AP27</f>
        <v>0.18</v>
      </c>
      <c r="AQ6" s="0" t="n">
        <f aca="false">'construction prix AME 2018'!AQ27</f>
        <v>0.18</v>
      </c>
      <c r="AR6" s="0" t="n">
        <f aca="false">'construction prix AME 2018'!AR27</f>
        <v>0.18</v>
      </c>
      <c r="AS6" s="0" t="n">
        <f aca="false">'construction prix AME 2018'!AS27</f>
        <v>0.18</v>
      </c>
      <c r="AT6" s="0" t="n">
        <f aca="false">'construction prix AME 2018'!AT27</f>
        <v>0.18</v>
      </c>
      <c r="AU6" s="0" t="n">
        <f aca="false">'construction prix AME 2018'!AU27</f>
        <v>0.18</v>
      </c>
      <c r="AV6" s="0" t="n">
        <f aca="false">'construction prix AME 2018'!AV27</f>
        <v>0.18</v>
      </c>
      <c r="AW6" s="0" t="n">
        <f aca="false">'construction prix AME 2018'!AW27</f>
        <v>0.18</v>
      </c>
      <c r="AX6" s="0" t="n">
        <f aca="false">'construction prix AME 2018'!AX27</f>
        <v>0.18</v>
      </c>
      <c r="AY6" s="0" t="n">
        <f aca="false">'construction prix AME 2018'!AY27</f>
        <v>0.18</v>
      </c>
      <c r="AZ6" s="0" t="n">
        <f aca="false">'construction prix AME 2018'!AZ27</f>
        <v>0.18</v>
      </c>
      <c r="BA6" s="0" t="n">
        <f aca="false">'construction prix AME 2018'!BA27</f>
        <v>0.18</v>
      </c>
      <c r="BB6" s="0" t="n">
        <f aca="false">'construction prix AME 2018'!BB27</f>
        <v>0.18</v>
      </c>
      <c r="BC6" s="0" t="n">
        <f aca="false">'construction prix AME 2018'!BC27</f>
        <v>0.18</v>
      </c>
      <c r="BD6" s="0" t="n">
        <f aca="false">'construction prix AME 2018'!BD27</f>
        <v>0.18</v>
      </c>
      <c r="BE6" s="0" t="n">
        <f aca="false">'construction prix AME 2018'!BE27</f>
        <v>0.18</v>
      </c>
      <c r="BF6" s="0" t="n">
        <f aca="false">'construction prix AME 2018'!BF27</f>
        <v>0.18</v>
      </c>
      <c r="BG6" s="0" t="n">
        <f aca="false">'construction prix AME 2018'!BG27</f>
        <v>0.18</v>
      </c>
      <c r="BH6" s="0" t="n">
        <f aca="false">'construction prix AME 2018'!BH27</f>
        <v>0.18</v>
      </c>
      <c r="BI6" s="0" t="n">
        <f aca="false">'construction prix AME 2018'!BI27</f>
        <v>0.18</v>
      </c>
      <c r="BJ6" s="0" t="n">
        <f aca="false">'construction prix AME 2018'!BJ27</f>
        <v>0.18</v>
      </c>
    </row>
    <row r="7" customFormat="false" ht="15" hidden="false" customHeight="false" outlineLevel="0" collapsed="false">
      <c r="A7" s="0" t="str">
        <f aca="false">'construction prix AME 2018'!A28</f>
        <v>bois</v>
      </c>
      <c r="B7" s="0" t="n">
        <f aca="false">'construction prix AME 2018'!B28</f>
        <v>0.055</v>
      </c>
      <c r="C7" s="0" t="n">
        <f aca="false">'construction prix AME 2018'!C28</f>
        <v>0.055</v>
      </c>
      <c r="D7" s="0" t="n">
        <f aca="false">'construction prix AME 2018'!D28</f>
        <v>0.055</v>
      </c>
      <c r="E7" s="0" t="n">
        <f aca="false">'construction prix AME 2018'!E28</f>
        <v>0.055</v>
      </c>
      <c r="F7" s="0" t="n">
        <f aca="false">'construction prix AME 2018'!F28</f>
        <v>0.055</v>
      </c>
      <c r="G7" s="0" t="n">
        <f aca="false">'construction prix AME 2018'!G28</f>
        <v>0.055</v>
      </c>
      <c r="H7" s="0" t="n">
        <f aca="false">'construction prix AME 2018'!H28</f>
        <v>0.055</v>
      </c>
      <c r="I7" s="0" t="n">
        <f aca="false">'construction prix AME 2018'!I28</f>
        <v>0.055</v>
      </c>
      <c r="J7" s="0" t="n">
        <f aca="false">'construction prix AME 2018'!J28</f>
        <v>0.055</v>
      </c>
      <c r="K7" s="0" t="n">
        <f aca="false">'construction prix AME 2018'!K28</f>
        <v>0.055</v>
      </c>
      <c r="L7" s="0" t="n">
        <f aca="false">'construction prix AME 2018'!L28</f>
        <v>0.055</v>
      </c>
      <c r="M7" s="0" t="n">
        <f aca="false">'construction prix AME 2018'!M28</f>
        <v>0.055</v>
      </c>
      <c r="N7" s="0" t="n">
        <f aca="false">'construction prix AME 2018'!N28</f>
        <v>0.055</v>
      </c>
      <c r="O7" s="0" t="n">
        <f aca="false">'construction prix AME 2018'!O28</f>
        <v>0.055</v>
      </c>
      <c r="P7" s="0" t="n">
        <f aca="false">'construction prix AME 2018'!P28</f>
        <v>0.055</v>
      </c>
      <c r="Q7" s="0" t="n">
        <f aca="false">'construction prix AME 2018'!Q28</f>
        <v>0.055</v>
      </c>
      <c r="R7" s="0" t="n">
        <f aca="false">'construction prix AME 2018'!R28</f>
        <v>0.055</v>
      </c>
      <c r="S7" s="0" t="n">
        <f aca="false">'construction prix AME 2018'!S28</f>
        <v>0.055</v>
      </c>
      <c r="T7" s="0" t="n">
        <f aca="false">'construction prix AME 2018'!T28</f>
        <v>0.055</v>
      </c>
      <c r="U7" s="0" t="n">
        <f aca="false">'construction prix AME 2018'!U28</f>
        <v>0.055</v>
      </c>
      <c r="V7" s="0" t="n">
        <f aca="false">'construction prix AME 2018'!V28</f>
        <v>0.055</v>
      </c>
      <c r="W7" s="0" t="n">
        <f aca="false">'construction prix AME 2018'!W28</f>
        <v>0.055</v>
      </c>
      <c r="X7" s="0" t="n">
        <f aca="false">'construction prix AME 2018'!X28</f>
        <v>0.055</v>
      </c>
      <c r="Y7" s="0" t="n">
        <f aca="false">'construction prix AME 2018'!Y28</f>
        <v>0.055</v>
      </c>
      <c r="Z7" s="0" t="n">
        <f aca="false">'construction prix AME 2018'!Z28</f>
        <v>0.055</v>
      </c>
      <c r="AA7" s="0" t="n">
        <f aca="false">'construction prix AME 2018'!AA28</f>
        <v>0.055</v>
      </c>
      <c r="AB7" s="0" t="n">
        <f aca="false">'construction prix AME 2018'!AB28</f>
        <v>0.055</v>
      </c>
      <c r="AC7" s="0" t="n">
        <f aca="false">'construction prix AME 2018'!AC28</f>
        <v>0.055</v>
      </c>
      <c r="AD7" s="0" t="n">
        <f aca="false">'construction prix AME 2018'!AD28</f>
        <v>0.055</v>
      </c>
      <c r="AE7" s="0" t="n">
        <f aca="false">'construction prix AME 2018'!AE28</f>
        <v>0.055</v>
      </c>
      <c r="AF7" s="0" t="n">
        <f aca="false">'construction prix AME 2018'!AF28</f>
        <v>0.055</v>
      </c>
      <c r="AG7" s="0" t="n">
        <f aca="false">'construction prix AME 2018'!AG28</f>
        <v>0.055</v>
      </c>
      <c r="AH7" s="0" t="n">
        <f aca="false">'construction prix AME 2018'!AH28</f>
        <v>0.055</v>
      </c>
      <c r="AI7" s="0" t="n">
        <f aca="false">'construction prix AME 2018'!AI28</f>
        <v>0.055</v>
      </c>
      <c r="AJ7" s="0" t="n">
        <f aca="false">'construction prix AME 2018'!AJ28</f>
        <v>0.055</v>
      </c>
      <c r="AK7" s="0" t="n">
        <f aca="false">'construction prix AME 2018'!AK28</f>
        <v>0.055</v>
      </c>
      <c r="AL7" s="0" t="n">
        <f aca="false">'construction prix AME 2018'!AL28</f>
        <v>0.055</v>
      </c>
      <c r="AM7" s="0" t="n">
        <f aca="false">'construction prix AME 2018'!AM28</f>
        <v>0.055</v>
      </c>
      <c r="AN7" s="0" t="n">
        <f aca="false">'construction prix AME 2018'!AN28</f>
        <v>0.055</v>
      </c>
      <c r="AO7" s="0" t="n">
        <f aca="false">'construction prix AME 2018'!AO28</f>
        <v>0.055</v>
      </c>
      <c r="AP7" s="0" t="n">
        <f aca="false">'construction prix AME 2018'!AP28</f>
        <v>0.055</v>
      </c>
      <c r="AQ7" s="0" t="n">
        <f aca="false">'construction prix AME 2018'!AQ28</f>
        <v>0.055</v>
      </c>
      <c r="AR7" s="0" t="n">
        <f aca="false">'construction prix AME 2018'!AR28</f>
        <v>0.055</v>
      </c>
      <c r="AS7" s="0" t="n">
        <f aca="false">'construction prix AME 2018'!AS28</f>
        <v>0.055</v>
      </c>
      <c r="AT7" s="0" t="n">
        <f aca="false">'construction prix AME 2018'!AT28</f>
        <v>0.055</v>
      </c>
      <c r="AU7" s="0" t="n">
        <f aca="false">'construction prix AME 2018'!AU28</f>
        <v>0.055</v>
      </c>
      <c r="AV7" s="0" t="n">
        <f aca="false">'construction prix AME 2018'!AV28</f>
        <v>0.055</v>
      </c>
      <c r="AW7" s="0" t="n">
        <f aca="false">'construction prix AME 2018'!AW28</f>
        <v>0.055</v>
      </c>
      <c r="AX7" s="0" t="n">
        <f aca="false">'construction prix AME 2018'!AX28</f>
        <v>0.055</v>
      </c>
      <c r="AY7" s="0" t="n">
        <f aca="false">'construction prix AME 2018'!AY28</f>
        <v>0.055</v>
      </c>
      <c r="AZ7" s="0" t="n">
        <f aca="false">'construction prix AME 2018'!AZ28</f>
        <v>0.055</v>
      </c>
      <c r="BA7" s="0" t="n">
        <f aca="false">'construction prix AME 2018'!BA28</f>
        <v>0.055</v>
      </c>
      <c r="BB7" s="0" t="n">
        <f aca="false">'construction prix AME 2018'!BB28</f>
        <v>0.055</v>
      </c>
      <c r="BC7" s="0" t="n">
        <f aca="false">'construction prix AME 2018'!BC28</f>
        <v>0.055</v>
      </c>
      <c r="BD7" s="0" t="n">
        <f aca="false">'construction prix AME 2018'!BD28</f>
        <v>0.055</v>
      </c>
      <c r="BE7" s="0" t="n">
        <f aca="false">'construction prix AME 2018'!BE28</f>
        <v>0.055</v>
      </c>
      <c r="BF7" s="0" t="n">
        <f aca="false">'construction prix AME 2018'!BF28</f>
        <v>0.055</v>
      </c>
      <c r="BG7" s="0" t="n">
        <f aca="false">'construction prix AME 2018'!BG28</f>
        <v>0.055</v>
      </c>
      <c r="BH7" s="0" t="n">
        <f aca="false">'construction prix AME 2018'!BH28</f>
        <v>0.055</v>
      </c>
      <c r="BI7" s="0" t="n">
        <f aca="false">'construction prix AME 2018'!BI28</f>
        <v>0.055</v>
      </c>
      <c r="BJ7" s="0" t="n">
        <f aca="false">'construction prix AME 2018'!BJ28</f>
        <v>0.055</v>
      </c>
    </row>
    <row r="8" customFormat="false" ht="15" hidden="false" customHeight="false" outlineLevel="0" collapsed="false">
      <c r="A8" s="0" t="str">
        <f aca="false">'construction prix AME 2018'!A29</f>
        <v>urbain</v>
      </c>
      <c r="B8" s="0" t="n">
        <f aca="false">'construction prix AME 2018'!B29</f>
        <v>0.0720612244897959</v>
      </c>
      <c r="C8" s="0" t="n">
        <f aca="false">'construction prix AME 2018'!C29</f>
        <v>0.0720612244897959</v>
      </c>
      <c r="D8" s="0" t="n">
        <f aca="false">'construction prix AME 2018'!D29</f>
        <v>0.0720612244897959</v>
      </c>
      <c r="E8" s="0" t="n">
        <f aca="false">'construction prix AME 2018'!E29</f>
        <v>0.0720612244897959</v>
      </c>
      <c r="F8" s="0" t="n">
        <f aca="false">'construction prix AME 2018'!F29</f>
        <v>0.0720612244897959</v>
      </c>
      <c r="G8" s="0" t="n">
        <f aca="false">'construction prix AME 2018'!G29</f>
        <v>0.0720612244897959</v>
      </c>
      <c r="H8" s="0" t="n">
        <f aca="false">'construction prix AME 2018'!H29</f>
        <v>0.0720612244897959</v>
      </c>
      <c r="I8" s="0" t="n">
        <f aca="false">'construction prix AME 2018'!I29</f>
        <v>0.0720612244897959</v>
      </c>
      <c r="J8" s="0" t="n">
        <f aca="false">'construction prix AME 2018'!J29</f>
        <v>0.0686489795918368</v>
      </c>
      <c r="K8" s="0" t="n">
        <f aca="false">'construction prix AME 2018'!K29</f>
        <v>0.0686489795918368</v>
      </c>
      <c r="L8" s="0" t="n">
        <f aca="false">'construction prix AME 2018'!L29</f>
        <v>0.0686489795918368</v>
      </c>
      <c r="M8" s="0" t="n">
        <f aca="false">'construction prix AME 2018'!M29</f>
        <v>0.0652367346938776</v>
      </c>
      <c r="N8" s="0" t="n">
        <f aca="false">'construction prix AME 2018'!N29</f>
        <v>0.0652367346938776</v>
      </c>
      <c r="O8" s="0" t="n">
        <f aca="false">'construction prix AME 2018'!O29</f>
        <v>0.0618244897959184</v>
      </c>
      <c r="P8" s="0" t="n">
        <f aca="false">'construction prix AME 2018'!P29</f>
        <v>0.055</v>
      </c>
      <c r="Q8" s="0" t="n">
        <f aca="false">'construction prix AME 2018'!Q29</f>
        <v>0.055</v>
      </c>
      <c r="R8" s="0" t="n">
        <f aca="false">'construction prix AME 2018'!R29</f>
        <v>0.055</v>
      </c>
      <c r="S8" s="0" t="n">
        <f aca="false">'construction prix AME 2018'!S29</f>
        <v>0.055</v>
      </c>
      <c r="T8" s="0" t="n">
        <f aca="false">'construction prix AME 2018'!T29</f>
        <v>0.055</v>
      </c>
      <c r="U8" s="0" t="n">
        <f aca="false">'construction prix AME 2018'!U29</f>
        <v>0.055</v>
      </c>
      <c r="V8" s="0" t="n">
        <f aca="false">'construction prix AME 2018'!V29</f>
        <v>0.055</v>
      </c>
      <c r="W8" s="0" t="n">
        <f aca="false">'construction prix AME 2018'!W29</f>
        <v>0.055</v>
      </c>
      <c r="X8" s="0" t="n">
        <f aca="false">'construction prix AME 2018'!X29</f>
        <v>0.055</v>
      </c>
      <c r="Y8" s="0" t="n">
        <f aca="false">'construction prix AME 2018'!Y29</f>
        <v>0.055</v>
      </c>
      <c r="Z8" s="0" t="n">
        <f aca="false">'construction prix AME 2018'!Z29</f>
        <v>0.055</v>
      </c>
      <c r="AA8" s="0" t="n">
        <f aca="false">'construction prix AME 2018'!AA29</f>
        <v>0.055</v>
      </c>
      <c r="AB8" s="0" t="n">
        <f aca="false">'construction prix AME 2018'!AB29</f>
        <v>0.055</v>
      </c>
      <c r="AC8" s="0" t="n">
        <f aca="false">'construction prix AME 2018'!AC29</f>
        <v>0.055</v>
      </c>
      <c r="AD8" s="0" t="n">
        <f aca="false">'construction prix AME 2018'!AD29</f>
        <v>0.055</v>
      </c>
      <c r="AE8" s="0" t="n">
        <f aca="false">'construction prix AME 2018'!AE29</f>
        <v>0.055</v>
      </c>
      <c r="AF8" s="0" t="n">
        <f aca="false">'construction prix AME 2018'!AF29</f>
        <v>0.055</v>
      </c>
      <c r="AG8" s="0" t="n">
        <f aca="false">'construction prix AME 2018'!AG29</f>
        <v>0.055</v>
      </c>
      <c r="AH8" s="0" t="n">
        <f aca="false">'construction prix AME 2018'!AH29</f>
        <v>0.055</v>
      </c>
      <c r="AI8" s="0" t="n">
        <f aca="false">'construction prix AME 2018'!AI29</f>
        <v>0.055</v>
      </c>
      <c r="AJ8" s="0" t="n">
        <f aca="false">'construction prix AME 2018'!AJ29</f>
        <v>0.055</v>
      </c>
      <c r="AK8" s="0" t="n">
        <f aca="false">'construction prix AME 2018'!AK29</f>
        <v>0.055</v>
      </c>
      <c r="AL8" s="0" t="n">
        <f aca="false">'construction prix AME 2018'!AL29</f>
        <v>0.055</v>
      </c>
      <c r="AM8" s="0" t="n">
        <f aca="false">'construction prix AME 2018'!AM29</f>
        <v>0.055</v>
      </c>
      <c r="AN8" s="0" t="n">
        <f aca="false">'construction prix AME 2018'!AN29</f>
        <v>0.055</v>
      </c>
      <c r="AO8" s="0" t="n">
        <f aca="false">'construction prix AME 2018'!AO29</f>
        <v>0.055</v>
      </c>
      <c r="AP8" s="0" t="n">
        <f aca="false">'construction prix AME 2018'!AP29</f>
        <v>0.055</v>
      </c>
      <c r="AQ8" s="0" t="n">
        <f aca="false">'construction prix AME 2018'!AQ29</f>
        <v>0.055</v>
      </c>
      <c r="AR8" s="0" t="n">
        <f aca="false">'construction prix AME 2018'!AR29</f>
        <v>0.055</v>
      </c>
      <c r="AS8" s="0" t="n">
        <f aca="false">'construction prix AME 2018'!AS29</f>
        <v>0.055</v>
      </c>
      <c r="AT8" s="0" t="n">
        <f aca="false">'construction prix AME 2018'!AT29</f>
        <v>0.055</v>
      </c>
      <c r="AU8" s="0" t="n">
        <f aca="false">'construction prix AME 2018'!AU29</f>
        <v>0.055</v>
      </c>
      <c r="AV8" s="0" t="n">
        <f aca="false">'construction prix AME 2018'!AV29</f>
        <v>0.055</v>
      </c>
      <c r="AW8" s="0" t="n">
        <f aca="false">'construction prix AME 2018'!AW29</f>
        <v>0.055</v>
      </c>
      <c r="AX8" s="0" t="n">
        <f aca="false">'construction prix AME 2018'!AX29</f>
        <v>0.055</v>
      </c>
      <c r="AY8" s="0" t="n">
        <f aca="false">'construction prix AME 2018'!AY29</f>
        <v>0.055</v>
      </c>
      <c r="AZ8" s="0" t="n">
        <f aca="false">'construction prix AME 2018'!AZ29</f>
        <v>0.055</v>
      </c>
      <c r="BA8" s="0" t="n">
        <f aca="false">'construction prix AME 2018'!BA29</f>
        <v>0.055</v>
      </c>
      <c r="BB8" s="0" t="n">
        <f aca="false">'construction prix AME 2018'!BB29</f>
        <v>0.055</v>
      </c>
      <c r="BC8" s="0" t="n">
        <f aca="false">'construction prix AME 2018'!BC29</f>
        <v>0.055</v>
      </c>
      <c r="BD8" s="0" t="n">
        <f aca="false">'construction prix AME 2018'!BD29</f>
        <v>0.055</v>
      </c>
      <c r="BE8" s="0" t="n">
        <f aca="false">'construction prix AME 2018'!BE29</f>
        <v>0.055</v>
      </c>
      <c r="BF8" s="0" t="n">
        <f aca="false">'construction prix AME 2018'!BF29</f>
        <v>0.055</v>
      </c>
      <c r="BG8" s="0" t="n">
        <f aca="false">'construction prix AME 2018'!BG29</f>
        <v>0.055</v>
      </c>
      <c r="BH8" s="0" t="n">
        <f aca="false">'construction prix AME 2018'!BH29</f>
        <v>0.055</v>
      </c>
      <c r="BI8" s="0" t="n">
        <f aca="false">'construction prix AME 2018'!BI29</f>
        <v>0.055</v>
      </c>
      <c r="BJ8" s="0" t="n">
        <f aca="false">'construction prix AME 2018'!BJ29</f>
        <v>0.055</v>
      </c>
    </row>
    <row r="9" customFormat="false" ht="15" hidden="false" customHeight="false" outlineLevel="0" collapsed="false">
      <c r="A9" s="0" t="str">
        <f aca="false">'construction prix AME 2018'!A47</f>
        <v>CC euros constant 2008  /100 KWh ef = entrée de MENFIS</v>
      </c>
    </row>
    <row r="10" customFormat="false" ht="15" hidden="false" customHeight="false" outlineLevel="0" collapsed="false">
      <c r="A10" s="0" t="str">
        <f aca="false">'construction prix AME 2018'!A48</f>
        <v>gaz  </v>
      </c>
      <c r="B10" s="0" t="n">
        <f aca="false">'construction prix AME 2018'!B48</f>
        <v>0</v>
      </c>
      <c r="C10" s="0" t="n">
        <f aca="false">'construction prix AME 2018'!C48</f>
        <v>0</v>
      </c>
      <c r="D10" s="0" t="n">
        <f aca="false">'construction prix AME 2018'!D48</f>
        <v>0</v>
      </c>
      <c r="E10" s="0" t="n">
        <f aca="false">'construction prix AME 2018'!E48</f>
        <v>0</v>
      </c>
      <c r="F10" s="0" t="n">
        <f aca="false">'construction prix AME 2018'!F48</f>
        <v>0</v>
      </c>
      <c r="G10" s="0" t="n">
        <f aca="false">'construction prix AME 2018'!G48</f>
        <v>0</v>
      </c>
      <c r="H10" s="0" t="n">
        <f aca="false">'construction prix AME 2018'!H48</f>
        <v>0</v>
      </c>
      <c r="I10" s="0" t="n">
        <f aca="false">'construction prix AME 2018'!I48</f>
        <v>0</v>
      </c>
      <c r="J10" s="0" t="n">
        <f aca="false">'construction prix AME 2018'!J48</f>
        <v>0</v>
      </c>
      <c r="K10" s="0" t="n">
        <f aca="false">'construction prix AME 2018'!K48</f>
        <v>0</v>
      </c>
      <c r="L10" s="0" t="n">
        <f aca="false">'construction prix AME 2018'!L48</f>
        <v>0</v>
      </c>
      <c r="M10" s="0" t="n">
        <f aca="false">'construction prix AME 2018'!M48</f>
        <v>0</v>
      </c>
      <c r="N10" s="0" t="n">
        <f aca="false">'construction prix AME 2018'!N48</f>
        <v>0</v>
      </c>
      <c r="O10" s="0" t="n">
        <f aca="false">'construction prix AME 2018'!O48</f>
        <v>0</v>
      </c>
      <c r="P10" s="0" t="n">
        <f aca="false">'construction prix AME 2018'!P48</f>
        <v>0.133157977016858</v>
      </c>
      <c r="Q10" s="0" t="n">
        <f aca="false">'construction prix AME 2018'!Q48</f>
        <v>0.275827238106349</v>
      </c>
      <c r="R10" s="0" t="n">
        <f aca="false">'construction prix AME 2018'!R48</f>
        <v>0.41849649919584</v>
      </c>
      <c r="S10" s="0" t="n">
        <f aca="false">'construction prix AME 2018'!S48</f>
        <v>0.580188328430596</v>
      </c>
      <c r="T10" s="0" t="n">
        <f aca="false">'construction prix AME 2018'!T48</f>
        <v>0.741880157665353</v>
      </c>
      <c r="U10" s="0" t="n">
        <f aca="false">'construction prix AME 2018'!U48</f>
        <v>0.903571986900109</v>
      </c>
      <c r="V10" s="0" t="n">
        <f aca="false">'construction prix AME 2018'!V48</f>
        <v>1.06526381613487</v>
      </c>
      <c r="W10" s="0" t="n">
        <f aca="false">'construction prix AME 2018'!W48</f>
        <v>1.16237909127521</v>
      </c>
      <c r="X10" s="0" t="n">
        <f aca="false">'construction prix AME 2018'!X48</f>
        <v>1.24618884889015</v>
      </c>
      <c r="Y10" s="0" t="n">
        <f aca="false">'construction prix AME 2018'!Y48</f>
        <v>1.32329061894962</v>
      </c>
      <c r="Z10" s="0" t="n">
        <f aca="false">'construction prix AME 2018'!Z48</f>
        <v>1.40028193104308</v>
      </c>
      <c r="AA10" s="0" t="n">
        <f aca="false">'construction prix AME 2018'!AA48</f>
        <v>1.48376031533071</v>
      </c>
      <c r="AB10" s="0" t="n">
        <f aca="false">'construction prix AME 2018'!AB48</f>
        <v>1.57770638115938</v>
      </c>
      <c r="AC10" s="0" t="n">
        <f aca="false">'construction prix AME 2018'!AC48</f>
        <v>1.67563305652516</v>
      </c>
      <c r="AD10" s="0" t="n">
        <f aca="false">'construction prix AME 2018'!AD48</f>
        <v>1.76843634880108</v>
      </c>
      <c r="AE10" s="0" t="n">
        <f aca="false">'construction prix AME 2018'!AE48</f>
        <v>1.84701226574061</v>
      </c>
      <c r="AF10" s="0" t="n">
        <f aca="false">'construction prix AME 2018'!AF48</f>
        <v>1.90225681452655</v>
      </c>
      <c r="AG10" s="0" t="n">
        <f aca="false">'construction prix AME 2018'!AG48</f>
        <v>1.90225681452655</v>
      </c>
      <c r="AH10" s="0" t="n">
        <f aca="false">'construction prix AME 2018'!AH48</f>
        <v>1.90225681452655</v>
      </c>
      <c r="AI10" s="0" t="n">
        <f aca="false">'construction prix AME 2018'!AI48</f>
        <v>1.90225681452655</v>
      </c>
      <c r="AJ10" s="0" t="n">
        <f aca="false">'construction prix AME 2018'!AJ48</f>
        <v>1.90225681452655</v>
      </c>
      <c r="AK10" s="0" t="n">
        <f aca="false">'construction prix AME 2018'!AK48</f>
        <v>1.90225681452655</v>
      </c>
      <c r="AL10" s="0" t="n">
        <f aca="false">'construction prix AME 2018'!AL48</f>
        <v>1.90225681452655</v>
      </c>
      <c r="AM10" s="0" t="n">
        <f aca="false">'construction prix AME 2018'!AM48</f>
        <v>1.90225681452655</v>
      </c>
      <c r="AN10" s="0" t="n">
        <f aca="false">'construction prix AME 2018'!AN48</f>
        <v>1.90225681452655</v>
      </c>
      <c r="AO10" s="0" t="n">
        <f aca="false">'construction prix AME 2018'!AO48</f>
        <v>1.90225681452655</v>
      </c>
      <c r="AP10" s="0" t="n">
        <f aca="false">'construction prix AME 2018'!AP48</f>
        <v>1.90225681452655</v>
      </c>
      <c r="AQ10" s="0" t="n">
        <f aca="false">'construction prix AME 2018'!AQ48</f>
        <v>1.90225681452655</v>
      </c>
      <c r="AR10" s="0" t="n">
        <f aca="false">'construction prix AME 2018'!AR48</f>
        <v>1.90225681452655</v>
      </c>
      <c r="AS10" s="0" t="n">
        <f aca="false">'construction prix AME 2018'!AS48</f>
        <v>1.90225681452655</v>
      </c>
      <c r="AT10" s="0" t="n">
        <f aca="false">'construction prix AME 2018'!AT48</f>
        <v>1.90225681452655</v>
      </c>
      <c r="AU10" s="0" t="n">
        <f aca="false">'construction prix AME 2018'!AU48</f>
        <v>1.90225681452655</v>
      </c>
      <c r="AV10" s="0" t="n">
        <f aca="false">'construction prix AME 2018'!AV48</f>
        <v>1.90225681452655</v>
      </c>
      <c r="AW10" s="0" t="n">
        <f aca="false">'construction prix AME 2018'!AW48</f>
        <v>1.90225681452655</v>
      </c>
      <c r="AX10" s="0" t="n">
        <f aca="false">'construction prix AME 2018'!AX48</f>
        <v>1.90225681452655</v>
      </c>
      <c r="AY10" s="0" t="n">
        <f aca="false">'construction prix AME 2018'!AY48</f>
        <v>1.90225681452655</v>
      </c>
      <c r="AZ10" s="0" t="n">
        <f aca="false">'construction prix AME 2018'!AZ48</f>
        <v>1.90225681452655</v>
      </c>
      <c r="BA10" s="0" t="n">
        <f aca="false">'construction prix AME 2018'!BA48</f>
        <v>1.90225681452655</v>
      </c>
      <c r="BB10" s="0" t="n">
        <f aca="false">'construction prix AME 2018'!BB48</f>
        <v>1.90225681452655</v>
      </c>
      <c r="BC10" s="0" t="n">
        <f aca="false">'construction prix AME 2018'!BC48</f>
        <v>1.90225681452655</v>
      </c>
      <c r="BD10" s="0" t="n">
        <f aca="false">'construction prix AME 2018'!BD48</f>
        <v>1.90225681452655</v>
      </c>
      <c r="BE10" s="0" t="n">
        <f aca="false">'construction prix AME 2018'!BE48</f>
        <v>1.90225681452655</v>
      </c>
      <c r="BF10" s="0" t="n">
        <f aca="false">'construction prix AME 2018'!BF48</f>
        <v>1.90225681452655</v>
      </c>
      <c r="BG10" s="0" t="n">
        <f aca="false">'construction prix AME 2018'!BG48</f>
        <v>1.90225681452655</v>
      </c>
      <c r="BH10" s="0" t="n">
        <f aca="false">'construction prix AME 2018'!BH48</f>
        <v>1.90225681452655</v>
      </c>
      <c r="BI10" s="0" t="n">
        <f aca="false">'construction prix AME 2018'!BI48</f>
        <v>1.90225681452655</v>
      </c>
      <c r="BJ10" s="0" t="n">
        <f aca="false">'construction prix AME 2018'!BJ48</f>
        <v>1.90225681452655</v>
      </c>
    </row>
    <row r="11" customFormat="false" ht="15" hidden="false" customHeight="false" outlineLevel="0" collapsed="false">
      <c r="A11" s="0" t="str">
        <f aca="false">'construction prix AME 2018'!A49</f>
        <v>fioul </v>
      </c>
      <c r="B11" s="0" t="n">
        <f aca="false">'construction prix AME 2018'!B49</f>
        <v>0</v>
      </c>
      <c r="C11" s="0" t="n">
        <f aca="false">'construction prix AME 2018'!C49</f>
        <v>0</v>
      </c>
      <c r="D11" s="0" t="n">
        <f aca="false">'construction prix AME 2018'!D49</f>
        <v>0</v>
      </c>
      <c r="E11" s="0" t="n">
        <f aca="false">'construction prix AME 2018'!E49</f>
        <v>0</v>
      </c>
      <c r="F11" s="0" t="n">
        <f aca="false">'construction prix AME 2018'!F49</f>
        <v>0</v>
      </c>
      <c r="G11" s="0" t="n">
        <f aca="false">'construction prix AME 2018'!G49</f>
        <v>0</v>
      </c>
      <c r="H11" s="0" t="n">
        <f aca="false">'construction prix AME 2018'!H49</f>
        <v>0</v>
      </c>
      <c r="I11" s="0" t="n">
        <f aca="false">'construction prix AME 2018'!I49</f>
        <v>0</v>
      </c>
      <c r="J11" s="0" t="n">
        <f aca="false">'construction prix AME 2018'!J49</f>
        <v>0</v>
      </c>
      <c r="K11" s="0" t="n">
        <f aca="false">'construction prix AME 2018'!K49</f>
        <v>0</v>
      </c>
      <c r="L11" s="0" t="n">
        <f aca="false">'construction prix AME 2018'!L49</f>
        <v>0</v>
      </c>
      <c r="M11" s="0" t="n">
        <f aca="false">'construction prix AME 2018'!M49</f>
        <v>0</v>
      </c>
      <c r="N11" s="0" t="n">
        <f aca="false">'construction prix AME 2018'!N49</f>
        <v>0</v>
      </c>
      <c r="O11" s="0" t="n">
        <f aca="false">'construction prix AME 2018'!O49</f>
        <v>0</v>
      </c>
      <c r="P11" s="0" t="n">
        <f aca="false">'construction prix AME 2018'!P49</f>
        <v>0.173234649711252</v>
      </c>
      <c r="Q11" s="0" t="n">
        <f aca="false">'construction prix AME 2018'!Q49</f>
        <v>0.358843202973309</v>
      </c>
      <c r="R11" s="0" t="n">
        <f aca="false">'construction prix AME 2018'!R49</f>
        <v>0.544451756235365</v>
      </c>
      <c r="S11" s="0" t="n">
        <f aca="false">'construction prix AME 2018'!S49</f>
        <v>0.754808116599028</v>
      </c>
      <c r="T11" s="0" t="n">
        <f aca="false">'construction prix AME 2018'!T49</f>
        <v>0.965164476962692</v>
      </c>
      <c r="U11" s="0" t="n">
        <f aca="false">'construction prix AME 2018'!U49</f>
        <v>1.17552083732636</v>
      </c>
      <c r="V11" s="0" t="n">
        <f aca="false">'construction prix AME 2018'!V49</f>
        <v>1.38587719769002</v>
      </c>
      <c r="W11" s="0" t="n">
        <f aca="false">'construction prix AME 2018'!W49</f>
        <v>1.51222134204737</v>
      </c>
      <c r="X11" s="0" t="n">
        <f aca="false">'construction prix AME 2018'!X49</f>
        <v>1.6212553956435</v>
      </c>
      <c r="Y11" s="0" t="n">
        <f aca="false">'construction prix AME 2018'!Y49</f>
        <v>1.72156255280824</v>
      </c>
      <c r="Z11" s="0" t="n">
        <f aca="false">'construction prix AME 2018'!Z49</f>
        <v>1.82172600737644</v>
      </c>
      <c r="AA11" s="0" t="n">
        <f aca="false">'construction prix AME 2018'!AA49</f>
        <v>1.93032895392538</v>
      </c>
      <c r="AB11" s="0" t="n">
        <f aca="false">'construction prix AME 2018'!AB49</f>
        <v>2.0525500492753</v>
      </c>
      <c r="AC11" s="0" t="n">
        <f aca="false">'construction prix AME 2018'!AC49</f>
        <v>2.17994980169293</v>
      </c>
      <c r="AD11" s="0" t="n">
        <f aca="false">'construction prix AME 2018'!AD49</f>
        <v>2.30068418193538</v>
      </c>
      <c r="AE11" s="0" t="n">
        <f aca="false">'construction prix AME 2018'!AE49</f>
        <v>2.40290916125477</v>
      </c>
      <c r="AF11" s="0" t="n">
        <f aca="false">'construction prix AME 2018'!AF49</f>
        <v>2.47478071016075</v>
      </c>
      <c r="AG11" s="0" t="n">
        <f aca="false">'construction prix AME 2018'!AG49</f>
        <v>2.47478071016075</v>
      </c>
      <c r="AH11" s="0" t="n">
        <f aca="false">'construction prix AME 2018'!AH49</f>
        <v>2.47478071016075</v>
      </c>
      <c r="AI11" s="0" t="n">
        <f aca="false">'construction prix AME 2018'!AI49</f>
        <v>2.47478071016075</v>
      </c>
      <c r="AJ11" s="0" t="n">
        <f aca="false">'construction prix AME 2018'!AJ49</f>
        <v>2.47478071016075</v>
      </c>
      <c r="AK11" s="0" t="n">
        <f aca="false">'construction prix AME 2018'!AK49</f>
        <v>2.47478071016075</v>
      </c>
      <c r="AL11" s="0" t="n">
        <f aca="false">'construction prix AME 2018'!AL49</f>
        <v>2.47478071016075</v>
      </c>
      <c r="AM11" s="0" t="n">
        <f aca="false">'construction prix AME 2018'!AM49</f>
        <v>2.47478071016075</v>
      </c>
      <c r="AN11" s="0" t="n">
        <f aca="false">'construction prix AME 2018'!AN49</f>
        <v>2.47478071016075</v>
      </c>
      <c r="AO11" s="0" t="n">
        <f aca="false">'construction prix AME 2018'!AO49</f>
        <v>2.47478071016075</v>
      </c>
      <c r="AP11" s="0" t="n">
        <f aca="false">'construction prix AME 2018'!AP49</f>
        <v>2.47478071016075</v>
      </c>
      <c r="AQ11" s="0" t="n">
        <f aca="false">'construction prix AME 2018'!AQ49</f>
        <v>2.47478071016075</v>
      </c>
      <c r="AR11" s="0" t="n">
        <f aca="false">'construction prix AME 2018'!AR49</f>
        <v>2.47478071016075</v>
      </c>
      <c r="AS11" s="0" t="n">
        <f aca="false">'construction prix AME 2018'!AS49</f>
        <v>2.47478071016075</v>
      </c>
      <c r="AT11" s="0" t="n">
        <f aca="false">'construction prix AME 2018'!AT49</f>
        <v>2.47478071016075</v>
      </c>
      <c r="AU11" s="0" t="n">
        <f aca="false">'construction prix AME 2018'!AU49</f>
        <v>2.47478071016075</v>
      </c>
      <c r="AV11" s="0" t="n">
        <f aca="false">'construction prix AME 2018'!AV49</f>
        <v>2.47478071016075</v>
      </c>
      <c r="AW11" s="0" t="n">
        <f aca="false">'construction prix AME 2018'!AW49</f>
        <v>2.47478071016075</v>
      </c>
      <c r="AX11" s="0" t="n">
        <f aca="false">'construction prix AME 2018'!AX49</f>
        <v>2.47478071016075</v>
      </c>
      <c r="AY11" s="0" t="n">
        <f aca="false">'construction prix AME 2018'!AY49</f>
        <v>2.47478071016075</v>
      </c>
      <c r="AZ11" s="0" t="n">
        <f aca="false">'construction prix AME 2018'!AZ49</f>
        <v>2.47478071016075</v>
      </c>
      <c r="BA11" s="0" t="n">
        <f aca="false">'construction prix AME 2018'!BA49</f>
        <v>2.47478071016075</v>
      </c>
      <c r="BB11" s="0" t="n">
        <f aca="false">'construction prix AME 2018'!BB49</f>
        <v>2.47478071016075</v>
      </c>
      <c r="BC11" s="0" t="n">
        <f aca="false">'construction prix AME 2018'!BC49</f>
        <v>2.47478071016075</v>
      </c>
      <c r="BD11" s="0" t="n">
        <f aca="false">'construction prix AME 2018'!BD49</f>
        <v>2.47478071016075</v>
      </c>
      <c r="BE11" s="0" t="n">
        <f aca="false">'construction prix AME 2018'!BE49</f>
        <v>2.47478071016075</v>
      </c>
      <c r="BF11" s="0" t="n">
        <f aca="false">'construction prix AME 2018'!BF49</f>
        <v>2.47478071016075</v>
      </c>
      <c r="BG11" s="0" t="n">
        <f aca="false">'construction prix AME 2018'!BG49</f>
        <v>2.47478071016075</v>
      </c>
      <c r="BH11" s="0" t="n">
        <f aca="false">'construction prix AME 2018'!BH49</f>
        <v>2.47478071016075</v>
      </c>
      <c r="BI11" s="0" t="n">
        <f aca="false">'construction prix AME 2018'!BI49</f>
        <v>2.47478071016075</v>
      </c>
      <c r="BJ11" s="0" t="n">
        <f aca="false">'construction prix AME 2018'!BJ49</f>
        <v>2.47478071016075</v>
      </c>
    </row>
    <row r="12" customFormat="false" ht="15" hidden="false" customHeight="false" outlineLevel="0" collapsed="false">
      <c r="A12" s="0" t="str">
        <f aca="false">'construction prix AME 2018'!A50</f>
        <v>electricite </v>
      </c>
      <c r="B12" s="0" t="n">
        <f aca="false">'construction prix AME 2018'!B50</f>
        <v>0</v>
      </c>
      <c r="C12" s="0" t="n">
        <f aca="false">'construction prix AME 2018'!C50</f>
        <v>0</v>
      </c>
      <c r="D12" s="0" t="n">
        <f aca="false">'construction prix AME 2018'!D50</f>
        <v>0</v>
      </c>
      <c r="E12" s="0" t="n">
        <f aca="false">'construction prix AME 2018'!E50</f>
        <v>0</v>
      </c>
      <c r="F12" s="0" t="n">
        <f aca="false">'construction prix AME 2018'!F50</f>
        <v>0</v>
      </c>
      <c r="G12" s="0" t="n">
        <f aca="false">'construction prix AME 2018'!G50</f>
        <v>0</v>
      </c>
      <c r="H12" s="0" t="n">
        <f aca="false">'construction prix AME 2018'!H50</f>
        <v>0</v>
      </c>
      <c r="I12" s="0" t="n">
        <f aca="false">'construction prix AME 2018'!I50</f>
        <v>0</v>
      </c>
      <c r="J12" s="0" t="n">
        <f aca="false">'construction prix AME 2018'!J50</f>
        <v>0</v>
      </c>
      <c r="K12" s="0" t="n">
        <f aca="false">'construction prix AME 2018'!K50</f>
        <v>0</v>
      </c>
      <c r="L12" s="0" t="n">
        <f aca="false">'construction prix AME 2018'!L50</f>
        <v>0</v>
      </c>
      <c r="M12" s="0" t="n">
        <f aca="false">'construction prix AME 2018'!M50</f>
        <v>0</v>
      </c>
      <c r="N12" s="0" t="n">
        <f aca="false">'construction prix AME 2018'!N50</f>
        <v>0</v>
      </c>
      <c r="O12" s="0" t="n">
        <f aca="false">'construction prix AME 2018'!O50</f>
        <v>0</v>
      </c>
      <c r="P12" s="0" t="n">
        <f aca="false">'construction prix AME 2018'!P50</f>
        <v>0</v>
      </c>
      <c r="Q12" s="0" t="n">
        <f aca="false">'construction prix AME 2018'!Q50</f>
        <v>0</v>
      </c>
      <c r="R12" s="0" t="n">
        <f aca="false">'construction prix AME 2018'!R50</f>
        <v>0</v>
      </c>
      <c r="S12" s="0" t="n">
        <f aca="false">'construction prix AME 2018'!S50</f>
        <v>0</v>
      </c>
      <c r="T12" s="0" t="n">
        <f aca="false">'construction prix AME 2018'!T50</f>
        <v>0</v>
      </c>
      <c r="U12" s="0" t="n">
        <f aca="false">'construction prix AME 2018'!U50</f>
        <v>0</v>
      </c>
      <c r="V12" s="0" t="n">
        <f aca="false">'construction prix AME 2018'!V50</f>
        <v>0</v>
      </c>
      <c r="W12" s="0" t="n">
        <f aca="false">'construction prix AME 2018'!W50</f>
        <v>0</v>
      </c>
      <c r="X12" s="0" t="n">
        <f aca="false">'construction prix AME 2018'!X50</f>
        <v>0</v>
      </c>
      <c r="Y12" s="0" t="n">
        <f aca="false">'construction prix AME 2018'!Y50</f>
        <v>0</v>
      </c>
      <c r="Z12" s="0" t="n">
        <f aca="false">'construction prix AME 2018'!Z50</f>
        <v>0</v>
      </c>
      <c r="AA12" s="0" t="n">
        <f aca="false">'construction prix AME 2018'!AA50</f>
        <v>0</v>
      </c>
      <c r="AB12" s="0" t="n">
        <f aca="false">'construction prix AME 2018'!AB50</f>
        <v>0</v>
      </c>
      <c r="AC12" s="0" t="n">
        <f aca="false">'construction prix AME 2018'!AC50</f>
        <v>0</v>
      </c>
      <c r="AD12" s="0" t="n">
        <f aca="false">'construction prix AME 2018'!AD50</f>
        <v>0</v>
      </c>
      <c r="AE12" s="0" t="n">
        <f aca="false">'construction prix AME 2018'!AE50</f>
        <v>0</v>
      </c>
      <c r="AF12" s="0" t="n">
        <f aca="false">'construction prix AME 2018'!AF50</f>
        <v>0</v>
      </c>
      <c r="AG12" s="0" t="n">
        <f aca="false">'construction prix AME 2018'!AG50</f>
        <v>0</v>
      </c>
      <c r="AH12" s="0" t="n">
        <f aca="false">'construction prix AME 2018'!AH50</f>
        <v>0</v>
      </c>
      <c r="AI12" s="0" t="n">
        <f aca="false">'construction prix AME 2018'!AI50</f>
        <v>0</v>
      </c>
      <c r="AJ12" s="0" t="n">
        <f aca="false">'construction prix AME 2018'!AJ50</f>
        <v>0</v>
      </c>
      <c r="AK12" s="0" t="n">
        <f aca="false">'construction prix AME 2018'!AK50</f>
        <v>0</v>
      </c>
      <c r="AL12" s="0" t="n">
        <f aca="false">'construction prix AME 2018'!AL50</f>
        <v>0</v>
      </c>
      <c r="AM12" s="0" t="n">
        <f aca="false">'construction prix AME 2018'!AM50</f>
        <v>0</v>
      </c>
      <c r="AN12" s="0" t="n">
        <f aca="false">'construction prix AME 2018'!AN50</f>
        <v>0</v>
      </c>
      <c r="AO12" s="0" t="n">
        <f aca="false">'construction prix AME 2018'!AO50</f>
        <v>0</v>
      </c>
      <c r="AP12" s="0" t="n">
        <f aca="false">'construction prix AME 2018'!AP50</f>
        <v>0</v>
      </c>
      <c r="AQ12" s="0" t="n">
        <f aca="false">'construction prix AME 2018'!AQ50</f>
        <v>0</v>
      </c>
      <c r="AR12" s="0" t="n">
        <f aca="false">'construction prix AME 2018'!AR50</f>
        <v>0</v>
      </c>
      <c r="AS12" s="0" t="n">
        <f aca="false">'construction prix AME 2018'!AS50</f>
        <v>0</v>
      </c>
      <c r="AT12" s="0" t="n">
        <f aca="false">'construction prix AME 2018'!AT50</f>
        <v>0</v>
      </c>
      <c r="AU12" s="0" t="n">
        <f aca="false">'construction prix AME 2018'!AU50</f>
        <v>0</v>
      </c>
      <c r="AV12" s="0" t="n">
        <f aca="false">'construction prix AME 2018'!AV50</f>
        <v>0</v>
      </c>
      <c r="AW12" s="0" t="n">
        <f aca="false">'construction prix AME 2018'!AW50</f>
        <v>0</v>
      </c>
      <c r="AX12" s="0" t="n">
        <f aca="false">'construction prix AME 2018'!AX50</f>
        <v>0</v>
      </c>
      <c r="AY12" s="0" t="n">
        <f aca="false">'construction prix AME 2018'!AY50</f>
        <v>0</v>
      </c>
      <c r="AZ12" s="0" t="n">
        <f aca="false">'construction prix AME 2018'!AZ50</f>
        <v>0</v>
      </c>
      <c r="BA12" s="0" t="n">
        <f aca="false">'construction prix AME 2018'!BA50</f>
        <v>0</v>
      </c>
      <c r="BB12" s="0" t="n">
        <f aca="false">'construction prix AME 2018'!BB50</f>
        <v>0</v>
      </c>
      <c r="BC12" s="0" t="n">
        <f aca="false">'construction prix AME 2018'!BC50</f>
        <v>0</v>
      </c>
      <c r="BD12" s="0" t="n">
        <f aca="false">'construction prix AME 2018'!BD50</f>
        <v>0</v>
      </c>
      <c r="BE12" s="0" t="n">
        <f aca="false">'construction prix AME 2018'!BE50</f>
        <v>0</v>
      </c>
      <c r="BF12" s="0" t="n">
        <f aca="false">'construction prix AME 2018'!BF50</f>
        <v>0</v>
      </c>
      <c r="BG12" s="0" t="n">
        <f aca="false">'construction prix AME 2018'!BG50</f>
        <v>0</v>
      </c>
      <c r="BH12" s="0" t="n">
        <f aca="false">'construction prix AME 2018'!BH50</f>
        <v>0</v>
      </c>
      <c r="BI12" s="0" t="n">
        <f aca="false">'construction prix AME 2018'!BI50</f>
        <v>0</v>
      </c>
      <c r="BJ12" s="0" t="n">
        <f aca="false">'construction prix AME 2018'!BJ50</f>
        <v>0</v>
      </c>
    </row>
    <row r="13" customFormat="false" ht="15" hidden="false" customHeight="false" outlineLevel="0" collapsed="false">
      <c r="A13" s="0" t="str">
        <f aca="false">'construction prix AME 2018'!A51</f>
        <v>bois </v>
      </c>
      <c r="B13" s="0" t="n">
        <f aca="false">'construction prix AME 2018'!B51</f>
        <v>0</v>
      </c>
      <c r="C13" s="0" t="n">
        <f aca="false">'construction prix AME 2018'!C51</f>
        <v>0</v>
      </c>
      <c r="D13" s="0" t="n">
        <f aca="false">'construction prix AME 2018'!D51</f>
        <v>0</v>
      </c>
      <c r="E13" s="0" t="n">
        <f aca="false">'construction prix AME 2018'!E51</f>
        <v>0</v>
      </c>
      <c r="F13" s="0" t="n">
        <f aca="false">'construction prix AME 2018'!F51</f>
        <v>0</v>
      </c>
      <c r="G13" s="0" t="n">
        <f aca="false">'construction prix AME 2018'!G51</f>
        <v>0</v>
      </c>
      <c r="H13" s="0" t="n">
        <f aca="false">'construction prix AME 2018'!H51</f>
        <v>0</v>
      </c>
      <c r="I13" s="0" t="n">
        <f aca="false">'construction prix AME 2018'!I51</f>
        <v>0</v>
      </c>
      <c r="J13" s="0" t="n">
        <f aca="false">'construction prix AME 2018'!J51</f>
        <v>0</v>
      </c>
      <c r="K13" s="0" t="n">
        <f aca="false">'construction prix AME 2018'!K51</f>
        <v>0</v>
      </c>
      <c r="L13" s="0" t="n">
        <f aca="false">'construction prix AME 2018'!L51</f>
        <v>0</v>
      </c>
      <c r="M13" s="0" t="n">
        <f aca="false">'construction prix AME 2018'!M51</f>
        <v>0</v>
      </c>
      <c r="N13" s="0" t="n">
        <f aca="false">'construction prix AME 2018'!N51</f>
        <v>0</v>
      </c>
      <c r="O13" s="0" t="n">
        <f aca="false">'construction prix AME 2018'!O51</f>
        <v>0</v>
      </c>
      <c r="P13" s="0" t="n">
        <f aca="false">'construction prix AME 2018'!P51</f>
        <v>0</v>
      </c>
      <c r="Q13" s="0" t="n">
        <f aca="false">'construction prix AME 2018'!Q51</f>
        <v>0</v>
      </c>
      <c r="R13" s="0" t="n">
        <f aca="false">'construction prix AME 2018'!R51</f>
        <v>0</v>
      </c>
      <c r="S13" s="0" t="n">
        <f aca="false">'construction prix AME 2018'!S51</f>
        <v>0</v>
      </c>
      <c r="T13" s="0" t="n">
        <f aca="false">'construction prix AME 2018'!T51</f>
        <v>0</v>
      </c>
      <c r="U13" s="0" t="n">
        <f aca="false">'construction prix AME 2018'!U51</f>
        <v>0</v>
      </c>
      <c r="V13" s="0" t="n">
        <f aca="false">'construction prix AME 2018'!V51</f>
        <v>0</v>
      </c>
      <c r="W13" s="0" t="n">
        <f aca="false">'construction prix AME 2018'!W51</f>
        <v>0</v>
      </c>
      <c r="X13" s="0" t="n">
        <f aca="false">'construction prix AME 2018'!X51</f>
        <v>0</v>
      </c>
      <c r="Y13" s="0" t="n">
        <f aca="false">'construction prix AME 2018'!Y51</f>
        <v>0</v>
      </c>
      <c r="Z13" s="0" t="n">
        <f aca="false">'construction prix AME 2018'!Z51</f>
        <v>0</v>
      </c>
      <c r="AA13" s="0" t="n">
        <f aca="false">'construction prix AME 2018'!AA51</f>
        <v>0</v>
      </c>
      <c r="AB13" s="0" t="n">
        <f aca="false">'construction prix AME 2018'!AB51</f>
        <v>0</v>
      </c>
      <c r="AC13" s="0" t="n">
        <f aca="false">'construction prix AME 2018'!AC51</f>
        <v>0</v>
      </c>
      <c r="AD13" s="0" t="n">
        <f aca="false">'construction prix AME 2018'!AD51</f>
        <v>0</v>
      </c>
      <c r="AE13" s="0" t="n">
        <f aca="false">'construction prix AME 2018'!AE51</f>
        <v>0</v>
      </c>
      <c r="AF13" s="0" t="n">
        <f aca="false">'construction prix AME 2018'!AF51</f>
        <v>0</v>
      </c>
      <c r="AG13" s="0" t="n">
        <f aca="false">'construction prix AME 2018'!AG51</f>
        <v>0</v>
      </c>
      <c r="AH13" s="0" t="n">
        <f aca="false">'construction prix AME 2018'!AH51</f>
        <v>0</v>
      </c>
      <c r="AI13" s="0" t="n">
        <f aca="false">'construction prix AME 2018'!AI51</f>
        <v>0</v>
      </c>
      <c r="AJ13" s="0" t="n">
        <f aca="false">'construction prix AME 2018'!AJ51</f>
        <v>0</v>
      </c>
      <c r="AK13" s="0" t="n">
        <f aca="false">'construction prix AME 2018'!AK51</f>
        <v>0</v>
      </c>
      <c r="AL13" s="0" t="n">
        <f aca="false">'construction prix AME 2018'!AL51</f>
        <v>0</v>
      </c>
      <c r="AM13" s="0" t="n">
        <f aca="false">'construction prix AME 2018'!AM51</f>
        <v>0</v>
      </c>
      <c r="AN13" s="0" t="n">
        <f aca="false">'construction prix AME 2018'!AN51</f>
        <v>0</v>
      </c>
      <c r="AO13" s="0" t="n">
        <f aca="false">'construction prix AME 2018'!AO51</f>
        <v>0</v>
      </c>
      <c r="AP13" s="0" t="n">
        <f aca="false">'construction prix AME 2018'!AP51</f>
        <v>0</v>
      </c>
      <c r="AQ13" s="0" t="n">
        <f aca="false">'construction prix AME 2018'!AQ51</f>
        <v>0</v>
      </c>
      <c r="AR13" s="0" t="n">
        <f aca="false">'construction prix AME 2018'!AR51</f>
        <v>0</v>
      </c>
      <c r="AS13" s="0" t="n">
        <f aca="false">'construction prix AME 2018'!AS51</f>
        <v>0</v>
      </c>
      <c r="AT13" s="0" t="n">
        <f aca="false">'construction prix AME 2018'!AT51</f>
        <v>0</v>
      </c>
      <c r="AU13" s="0" t="n">
        <f aca="false">'construction prix AME 2018'!AU51</f>
        <v>0</v>
      </c>
      <c r="AV13" s="0" t="n">
        <f aca="false">'construction prix AME 2018'!AV51</f>
        <v>0</v>
      </c>
      <c r="AW13" s="0" t="n">
        <f aca="false">'construction prix AME 2018'!AW51</f>
        <v>0</v>
      </c>
      <c r="AX13" s="0" t="n">
        <f aca="false">'construction prix AME 2018'!AX51</f>
        <v>0</v>
      </c>
      <c r="AY13" s="0" t="n">
        <f aca="false">'construction prix AME 2018'!AY51</f>
        <v>0</v>
      </c>
      <c r="AZ13" s="0" t="n">
        <f aca="false">'construction prix AME 2018'!AZ51</f>
        <v>0</v>
      </c>
      <c r="BA13" s="0" t="n">
        <f aca="false">'construction prix AME 2018'!BA51</f>
        <v>0</v>
      </c>
      <c r="BB13" s="0" t="n">
        <f aca="false">'construction prix AME 2018'!BB51</f>
        <v>0</v>
      </c>
      <c r="BC13" s="0" t="n">
        <f aca="false">'construction prix AME 2018'!BC51</f>
        <v>0</v>
      </c>
      <c r="BD13" s="0" t="n">
        <f aca="false">'construction prix AME 2018'!BD51</f>
        <v>0</v>
      </c>
      <c r="BE13" s="0" t="n">
        <f aca="false">'construction prix AME 2018'!BE51</f>
        <v>0</v>
      </c>
      <c r="BF13" s="0" t="n">
        <f aca="false">'construction prix AME 2018'!BF51</f>
        <v>0</v>
      </c>
      <c r="BG13" s="0" t="n">
        <f aca="false">'construction prix AME 2018'!BG51</f>
        <v>0</v>
      </c>
      <c r="BH13" s="0" t="n">
        <f aca="false">'construction prix AME 2018'!BH51</f>
        <v>0</v>
      </c>
      <c r="BI13" s="0" t="n">
        <f aca="false">'construction prix AME 2018'!BI51</f>
        <v>0</v>
      </c>
      <c r="BJ13" s="0" t="n">
        <f aca="false">'construction prix AME 2018'!BJ51</f>
        <v>0</v>
      </c>
    </row>
    <row r="14" customFormat="false" ht="15" hidden="false" customHeight="false" outlineLevel="0" collapsed="false">
      <c r="A14" s="0" t="str">
        <f aca="false">'construction prix AME 2018'!A52</f>
        <v>urbain</v>
      </c>
      <c r="B14" s="0" t="n">
        <f aca="false">'construction prix AME 2018'!B52</f>
        <v>0</v>
      </c>
      <c r="C14" s="0" t="n">
        <f aca="false">'construction prix AME 2018'!C52</f>
        <v>0</v>
      </c>
      <c r="D14" s="0" t="n">
        <f aca="false">'construction prix AME 2018'!D52</f>
        <v>0</v>
      </c>
      <c r="E14" s="0" t="n">
        <f aca="false">'construction prix AME 2018'!E52</f>
        <v>0</v>
      </c>
      <c r="F14" s="0" t="n">
        <f aca="false">'construction prix AME 2018'!F52</f>
        <v>0</v>
      </c>
      <c r="G14" s="0" t="n">
        <f aca="false">'construction prix AME 2018'!G52</f>
        <v>0</v>
      </c>
      <c r="H14" s="0" t="n">
        <f aca="false">'construction prix AME 2018'!H52</f>
        <v>0</v>
      </c>
      <c r="I14" s="0" t="n">
        <f aca="false">'construction prix AME 2018'!I52</f>
        <v>0</v>
      </c>
      <c r="J14" s="0" t="n">
        <f aca="false">'construction prix AME 2018'!J52</f>
        <v>0</v>
      </c>
      <c r="K14" s="0" t="n">
        <f aca="false">'construction prix AME 2018'!K52</f>
        <v>0</v>
      </c>
      <c r="L14" s="0" t="n">
        <f aca="false">'construction prix AME 2018'!L52</f>
        <v>0</v>
      </c>
      <c r="M14" s="0" t="n">
        <f aca="false">'construction prix AME 2018'!M52</f>
        <v>0</v>
      </c>
      <c r="N14" s="0" t="n">
        <f aca="false">'construction prix AME 2018'!N52</f>
        <v>0</v>
      </c>
      <c r="O14" s="0" t="n">
        <f aca="false">'construction prix AME 2018'!O52</f>
        <v>0</v>
      </c>
      <c r="P14" s="0" t="n">
        <f aca="false">'construction prix AME 2018'!P52</f>
        <v>0</v>
      </c>
      <c r="Q14" s="0" t="n">
        <f aca="false">'construction prix AME 2018'!Q52</f>
        <v>0</v>
      </c>
      <c r="R14" s="0" t="n">
        <f aca="false">'construction prix AME 2018'!R52</f>
        <v>0</v>
      </c>
      <c r="S14" s="0" t="n">
        <f aca="false">'construction prix AME 2018'!S52</f>
        <v>0</v>
      </c>
      <c r="T14" s="0" t="n">
        <f aca="false">'construction prix AME 2018'!T52</f>
        <v>0</v>
      </c>
      <c r="U14" s="0" t="n">
        <f aca="false">'construction prix AME 2018'!U52</f>
        <v>0</v>
      </c>
      <c r="V14" s="0" t="n">
        <f aca="false">'construction prix AME 2018'!V52</f>
        <v>0</v>
      </c>
      <c r="W14" s="0" t="n">
        <f aca="false">'construction prix AME 2018'!W52</f>
        <v>0</v>
      </c>
      <c r="X14" s="0" t="n">
        <f aca="false">'construction prix AME 2018'!X52</f>
        <v>0</v>
      </c>
      <c r="Y14" s="0" t="n">
        <f aca="false">'construction prix AME 2018'!Y52</f>
        <v>0</v>
      </c>
      <c r="Z14" s="0" t="n">
        <f aca="false">'construction prix AME 2018'!Z52</f>
        <v>0</v>
      </c>
      <c r="AA14" s="0" t="n">
        <f aca="false">'construction prix AME 2018'!AA52</f>
        <v>0</v>
      </c>
      <c r="AB14" s="0" t="n">
        <f aca="false">'construction prix AME 2018'!AB52</f>
        <v>0</v>
      </c>
      <c r="AC14" s="0" t="n">
        <f aca="false">'construction prix AME 2018'!AC52</f>
        <v>0</v>
      </c>
      <c r="AD14" s="0" t="n">
        <f aca="false">'construction prix AME 2018'!AD52</f>
        <v>0</v>
      </c>
      <c r="AE14" s="0" t="n">
        <f aca="false">'construction prix AME 2018'!AE52</f>
        <v>0</v>
      </c>
      <c r="AF14" s="0" t="n">
        <f aca="false">'construction prix AME 2018'!AF52</f>
        <v>0</v>
      </c>
      <c r="AG14" s="0" t="n">
        <f aca="false">'construction prix AME 2018'!AG52</f>
        <v>0</v>
      </c>
      <c r="AH14" s="0" t="n">
        <f aca="false">'construction prix AME 2018'!AH52</f>
        <v>0</v>
      </c>
      <c r="AI14" s="0" t="n">
        <f aca="false">'construction prix AME 2018'!AI52</f>
        <v>0</v>
      </c>
      <c r="AJ14" s="0" t="n">
        <f aca="false">'construction prix AME 2018'!AJ52</f>
        <v>0</v>
      </c>
      <c r="AK14" s="0" t="n">
        <f aca="false">'construction prix AME 2018'!AK52</f>
        <v>0</v>
      </c>
      <c r="AL14" s="0" t="n">
        <f aca="false">'construction prix AME 2018'!AL52</f>
        <v>0</v>
      </c>
      <c r="AM14" s="0" t="n">
        <f aca="false">'construction prix AME 2018'!AM52</f>
        <v>0</v>
      </c>
      <c r="AN14" s="0" t="n">
        <f aca="false">'construction prix AME 2018'!AN52</f>
        <v>0</v>
      </c>
      <c r="AO14" s="0" t="n">
        <f aca="false">'construction prix AME 2018'!AO52</f>
        <v>0</v>
      </c>
      <c r="AP14" s="0" t="n">
        <f aca="false">'construction prix AME 2018'!AP52</f>
        <v>0</v>
      </c>
      <c r="AQ14" s="0" t="n">
        <f aca="false">'construction prix AME 2018'!AQ52</f>
        <v>0</v>
      </c>
      <c r="AR14" s="0" t="n">
        <f aca="false">'construction prix AME 2018'!AR52</f>
        <v>0</v>
      </c>
      <c r="AS14" s="0" t="n">
        <f aca="false">'construction prix AME 2018'!AS52</f>
        <v>0</v>
      </c>
      <c r="AT14" s="0" t="n">
        <f aca="false">'construction prix AME 2018'!AT52</f>
        <v>0</v>
      </c>
      <c r="AU14" s="0" t="n">
        <f aca="false">'construction prix AME 2018'!AU52</f>
        <v>0</v>
      </c>
      <c r="AV14" s="0" t="n">
        <f aca="false">'construction prix AME 2018'!AV52</f>
        <v>0</v>
      </c>
      <c r="AW14" s="0" t="n">
        <f aca="false">'construction prix AME 2018'!AW52</f>
        <v>0</v>
      </c>
      <c r="AX14" s="0" t="n">
        <f aca="false">'construction prix AME 2018'!AX52</f>
        <v>0</v>
      </c>
      <c r="AY14" s="0" t="n">
        <f aca="false">'construction prix AME 2018'!AY52</f>
        <v>0</v>
      </c>
      <c r="AZ14" s="0" t="n">
        <f aca="false">'construction prix AME 2018'!AZ52</f>
        <v>0</v>
      </c>
      <c r="BA14" s="0" t="n">
        <f aca="false">'construction prix AME 2018'!BA52</f>
        <v>0</v>
      </c>
      <c r="BB14" s="0" t="n">
        <f aca="false">'construction prix AME 2018'!BB52</f>
        <v>0</v>
      </c>
      <c r="BC14" s="0" t="n">
        <f aca="false">'construction prix AME 2018'!BC52</f>
        <v>0</v>
      </c>
      <c r="BD14" s="0" t="n">
        <f aca="false">'construction prix AME 2018'!BD52</f>
        <v>0</v>
      </c>
      <c r="BE14" s="0" t="n">
        <f aca="false">'construction prix AME 2018'!BE52</f>
        <v>0</v>
      </c>
      <c r="BF14" s="0" t="n">
        <f aca="false">'construction prix AME 2018'!BF52</f>
        <v>0</v>
      </c>
      <c r="BG14" s="0" t="n">
        <f aca="false">'construction prix AME 2018'!BG52</f>
        <v>0</v>
      </c>
      <c r="BH14" s="0" t="n">
        <f aca="false">'construction prix AME 2018'!BH52</f>
        <v>0</v>
      </c>
      <c r="BI14" s="0" t="n">
        <f aca="false">'construction prix AME 2018'!BI52</f>
        <v>0</v>
      </c>
      <c r="BJ14" s="0" t="n">
        <f aca="false">'construction prix AME 2018'!BJ52</f>
        <v>0</v>
      </c>
    </row>
    <row r="15" customFormat="false" ht="15" hidden="false" customHeight="false" outlineLevel="0" collapsed="false">
      <c r="A15" s="0" t="str">
        <f aca="false">'construction prix AME 2018'!A117</f>
        <v>Prix final HTVA et hors CC en euros constant 2008 / 100 kWh  = entrée de MENFIS</v>
      </c>
    </row>
    <row r="16" customFormat="false" ht="15" hidden="false" customHeight="false" outlineLevel="0" collapsed="false">
      <c r="A16" s="0" t="str">
        <f aca="false">'construction prix AME 2018'!A118</f>
        <v>gaz  </v>
      </c>
      <c r="B16" s="0" t="n">
        <f aca="false">'construction prix AME 2018'!B118</f>
        <v>3.46986842017977</v>
      </c>
      <c r="C16" s="0" t="n">
        <f aca="false">'construction prix AME 2018'!C118</f>
        <v>4.08311446795321</v>
      </c>
      <c r="D16" s="0" t="n">
        <f aca="false">'construction prix AME 2018'!D118</f>
        <v>4.02345654679023</v>
      </c>
      <c r="E16" s="0" t="n">
        <f aca="false">'construction prix AME 2018'!E118</f>
        <v>4.03034091942489</v>
      </c>
      <c r="F16" s="0" t="n">
        <f aca="false">'construction prix AME 2018'!F118</f>
        <v>3.74051582074429</v>
      </c>
      <c r="G16" s="0" t="n">
        <f aca="false">'construction prix AME 2018'!G118</f>
        <v>3.9960354439351</v>
      </c>
      <c r="H16" s="0" t="n">
        <f aca="false">'construction prix AME 2018'!H118</f>
        <v>4.67771015064759</v>
      </c>
      <c r="I16" s="0" t="n">
        <f aca="false">'construction prix AME 2018'!I118</f>
        <v>4.68976631312068</v>
      </c>
      <c r="J16" s="0" t="n">
        <f aca="false">'construction prix AME 2018'!J118</f>
        <v>5.1556779661017</v>
      </c>
      <c r="K16" s="0" t="n">
        <f aca="false">'construction prix AME 2018'!K118</f>
        <v>4.98598626619931</v>
      </c>
      <c r="L16" s="0" t="n">
        <f aca="false">'construction prix AME 2018'!L118</f>
        <v>5.23617589469412</v>
      </c>
      <c r="M16" s="0" t="n">
        <f aca="false">'construction prix AME 2018'!M118</f>
        <v>5.79005799800985</v>
      </c>
      <c r="N16" s="0" t="n">
        <f aca="false">'construction prix AME 2018'!N118</f>
        <v>5.96533989039306</v>
      </c>
      <c r="O16" s="0" t="n">
        <f aca="false">'construction prix AME 2018'!O118</f>
        <v>5.98772189053467</v>
      </c>
      <c r="P16" s="0" t="n">
        <f aca="false">'construction prix AME 2018'!P118</f>
        <v>5.60605440909478</v>
      </c>
      <c r="Q16" s="0" t="n">
        <f aca="false">'construction prix AME 2018'!Q118</f>
        <v>5.2844472059343</v>
      </c>
      <c r="R16" s="0" t="n">
        <f aca="false">'construction prix AME 2018'!R118</f>
        <v>5.39202901206125</v>
      </c>
      <c r="S16" s="0" t="n">
        <f aca="false">'construction prix AME 2018'!S118</f>
        <v>5.49059185669762</v>
      </c>
      <c r="T16" s="0" t="n">
        <f aca="false">'construction prix AME 2018'!T118</f>
        <v>5.61069554632786</v>
      </c>
      <c r="U16" s="0" t="n">
        <f aca="false">'construction prix AME 2018'!U118</f>
        <v>5.74830172758139</v>
      </c>
      <c r="V16" s="0" t="n">
        <f aca="false">'construction prix AME 2018'!V118</f>
        <v>5.8918429277416</v>
      </c>
      <c r="W16" s="0" t="n">
        <f aca="false">'construction prix AME 2018'!W118</f>
        <v>5.94900902247373</v>
      </c>
      <c r="X16" s="0" t="n">
        <f aca="false">'construction prix AME 2018'!X118</f>
        <v>6.0070498537058</v>
      </c>
      <c r="Y16" s="0" t="n">
        <f aca="false">'construction prix AME 2018'!Y118</f>
        <v>6.06597898792727</v>
      </c>
      <c r="Z16" s="0" t="n">
        <f aca="false">'construction prix AME 2018'!Z118</f>
        <v>6.12581020392012</v>
      </c>
      <c r="AA16" s="0" t="n">
        <f aca="false">'construction prix AME 2018'!AA118</f>
        <v>6.1865574961002</v>
      </c>
      <c r="AB16" s="0" t="n">
        <f aca="false">'construction prix AME 2018'!AB118</f>
        <v>6.25168518309585</v>
      </c>
      <c r="AC16" s="0" t="n">
        <f aca="false">'construction prix AME 2018'!AC118</f>
        <v>6.31787071956767</v>
      </c>
      <c r="AD16" s="0" t="n">
        <f aca="false">'construction prix AME 2018'!AD118</f>
        <v>6.38513155013037</v>
      </c>
      <c r="AE16" s="0" t="n">
        <f aca="false">'construction prix AME 2018'!AE118</f>
        <v>6.45348540979851</v>
      </c>
      <c r="AF16" s="0" t="n">
        <f aca="false">'construction prix AME 2018'!AF118</f>
        <v>6.52295032884871</v>
      </c>
      <c r="AG16" s="0" t="n">
        <f aca="false">'construction prix AME 2018'!AG118</f>
        <v>6.57969336986055</v>
      </c>
      <c r="AH16" s="0" t="n">
        <f aca="false">'construction prix AME 2018'!AH118</f>
        <v>6.63716708259921</v>
      </c>
      <c r="AI16" s="0" t="n">
        <f aca="false">'construction prix AME 2018'!AI118</f>
        <v>6.69538093563346</v>
      </c>
      <c r="AJ16" s="0" t="n">
        <f aca="false">'construction prix AME 2018'!AJ118</f>
        <v>6.75434452084776</v>
      </c>
      <c r="AK16" s="0" t="n">
        <f aca="false">'construction prix AME 2018'!AK118</f>
        <v>6.81406755505459</v>
      </c>
      <c r="AL16" s="0" t="n">
        <f aca="false">'construction prix AME 2018'!AL118</f>
        <v>6.84788988642453</v>
      </c>
      <c r="AM16" s="0" t="n">
        <f aca="false">'construction prix AME 2018'!AM118</f>
        <v>6.88196032293825</v>
      </c>
      <c r="AN16" s="0" t="n">
        <f aca="false">'construction prix AME 2018'!AN118</f>
        <v>6.91628074431719</v>
      </c>
      <c r="AO16" s="0" t="n">
        <f aca="false">'construction prix AME 2018'!AO118</f>
        <v>6.9508530450675</v>
      </c>
      <c r="AP16" s="0" t="n">
        <f aca="false">'construction prix AME 2018'!AP118</f>
        <v>6.98567913460116</v>
      </c>
      <c r="AQ16" s="0" t="n">
        <f aca="false">'construction prix AME 2018'!AQ118</f>
        <v>7.00976092352658</v>
      </c>
      <c r="AR16" s="0" t="n">
        <f aca="false">'construction prix AME 2018'!AR118</f>
        <v>7.0339824015389</v>
      </c>
      <c r="AS16" s="0" t="n">
        <f aca="false">'construction prix AME 2018'!AS118</f>
        <v>7.05834455582806</v>
      </c>
      <c r="AT16" s="0" t="n">
        <f aca="false">'construction prix AME 2018'!AT118</f>
        <v>7.08284838179609</v>
      </c>
      <c r="AU16" s="0" t="n">
        <f aca="false">'construction prix AME 2018'!AU118</f>
        <v>7.10749488313247</v>
      </c>
      <c r="AV16" s="0" t="n">
        <f aca="false">'construction prix AME 2018'!AV118</f>
        <v>7.12811198045474</v>
      </c>
      <c r="AW16" s="0" t="n">
        <f aca="false">'construction prix AME 2018'!AW118</f>
        <v>7.14884404000984</v>
      </c>
      <c r="AX16" s="0" t="n">
        <f aca="false">'construction prix AME 2018'!AX118</f>
        <v>7.16969193079866</v>
      </c>
      <c r="AY16" s="0" t="n">
        <f aca="false">'construction prix AME 2018'!AY118</f>
        <v>7.19065652964875</v>
      </c>
      <c r="AZ16" s="0" t="n">
        <f aca="false">'construction prix AME 2018'!AZ118</f>
        <v>7.21173872128987</v>
      </c>
      <c r="BA16" s="0" t="n">
        <f aca="false">'construction prix AME 2018'!BA118</f>
        <v>7.23293939843038</v>
      </c>
      <c r="BB16" s="0" t="n">
        <f aca="false">'construction prix AME 2018'!BB118</f>
        <v>7.25425946183433</v>
      </c>
      <c r="BC16" s="0" t="n">
        <f aca="false">'construction prix AME 2018'!BC118</f>
        <v>7.27569982039937</v>
      </c>
      <c r="BD16" s="0" t="n">
        <f aca="false">'construction prix AME 2018'!BD118</f>
        <v>7.29726139123536</v>
      </c>
      <c r="BE16" s="0" t="n">
        <f aca="false">'construction prix AME 2018'!BE118</f>
        <v>7.31894509974381</v>
      </c>
      <c r="BF16" s="0" t="n">
        <f aca="false">'construction prix AME 2018'!BF118</f>
        <v>7.34075187969812</v>
      </c>
      <c r="BG16" s="0" t="n">
        <f aca="false">'construction prix AME 2018'!BG118</f>
        <v>7.36268267332451</v>
      </c>
      <c r="BH16" s="0" t="n">
        <f aca="false">'construction prix AME 2018'!BH118</f>
        <v>7.38473843138391</v>
      </c>
      <c r="BI16" s="0" t="n">
        <f aca="false">'construction prix AME 2018'!BI118</f>
        <v>7.40692011325451</v>
      </c>
      <c r="BJ16" s="0" t="n">
        <f aca="false">'construction prix AME 2018'!BJ118</f>
        <v>7.42922868701526</v>
      </c>
    </row>
    <row r="17" customFormat="false" ht="13.8" hidden="false" customHeight="false" outlineLevel="0" collapsed="false">
      <c r="A17" s="0" t="str">
        <f aca="false">'construction prix AME 2018'!A119</f>
        <v>fioul </v>
      </c>
      <c r="B17" s="0" t="n">
        <f aca="false">'construction prix AME 2018'!B119</f>
        <v>4.52630868387122</v>
      </c>
      <c r="C17" s="0" t="n">
        <f aca="false">'construction prix AME 2018'!C119</f>
        <v>3.78467124936828</v>
      </c>
      <c r="D17" s="0" t="n">
        <f aca="false">'construction prix AME 2018'!D119</f>
        <v>3.45374745374099</v>
      </c>
      <c r="E17" s="0" t="n">
        <f aca="false">'construction prix AME 2018'!E119</f>
        <v>3.60222485373694</v>
      </c>
      <c r="F17" s="0" t="n">
        <f aca="false">'construction prix AME 2018'!F119</f>
        <v>4.0735779364185</v>
      </c>
      <c r="G17" s="0" t="n">
        <f aca="false">'construction prix AME 2018'!G119</f>
        <v>5.22331353622395</v>
      </c>
      <c r="H17" s="0" t="n">
        <f aca="false">'construction prix AME 2018'!H119</f>
        <v>5.67626349848059</v>
      </c>
      <c r="I17" s="0" t="n">
        <f aca="false">'construction prix AME 2018'!I119</f>
        <v>5.61285253813609</v>
      </c>
      <c r="J17" s="0" t="n">
        <f aca="false">'construction prix AME 2018'!J119</f>
        <v>6.98653846153846</v>
      </c>
      <c r="K17" s="0" t="n">
        <f aca="false">'construction prix AME 2018'!K119</f>
        <v>4.82262607411578</v>
      </c>
      <c r="L17" s="0" t="n">
        <f aca="false">'construction prix AME 2018'!L119</f>
        <v>5.90931754347688</v>
      </c>
      <c r="M17" s="0" t="n">
        <f aca="false">'construction prix AME 2018'!M119</f>
        <v>7.1763492735773</v>
      </c>
      <c r="N17" s="0" t="n">
        <f aca="false">'construction prix AME 2018'!N119</f>
        <v>7.67934963638809</v>
      </c>
      <c r="O17" s="0" t="n">
        <f aca="false">'construction prix AME 2018'!O119</f>
        <v>7.28551188236132</v>
      </c>
      <c r="P17" s="0" t="n">
        <f aca="false">'construction prix AME 2018'!P119</f>
        <v>6.49108845950822</v>
      </c>
      <c r="Q17" s="0" t="n">
        <f aca="false">'construction prix AME 2018'!Q119</f>
        <v>5.10643136176764</v>
      </c>
      <c r="R17" s="0" t="n">
        <f aca="false">'construction prix AME 2018'!R119</f>
        <v>5.41728941098284</v>
      </c>
      <c r="S17" s="0" t="n">
        <f aca="false">'construction prix AME 2018'!S119</f>
        <v>5.74340901938055</v>
      </c>
      <c r="T17" s="0" t="n">
        <f aca="false">'construction prix AME 2018'!T119</f>
        <v>6.06801558316792</v>
      </c>
      <c r="U17" s="0" t="n">
        <f aca="false">'construction prix AME 2018'!U119</f>
        <v>6.47932745665757</v>
      </c>
      <c r="V17" s="0" t="n">
        <f aca="false">'construction prix AME 2018'!V119</f>
        <v>6.92869706239594</v>
      </c>
      <c r="W17" s="0" t="n">
        <f aca="false">'construction prix AME 2018'!W119</f>
        <v>7.0649694406126</v>
      </c>
      <c r="X17" s="0" t="n">
        <f aca="false">'construction prix AME 2018'!X119</f>
        <v>7.20474168298549</v>
      </c>
      <c r="Y17" s="0" t="n">
        <f aca="false">'construction prix AME 2018'!Y119</f>
        <v>7.3481036760292</v>
      </c>
      <c r="Z17" s="0" t="n">
        <f aca="false">'construction prix AME 2018'!Z119</f>
        <v>7.49514761480092</v>
      </c>
      <c r="AA17" s="0" t="n">
        <f aca="false">'construction prix AME 2018'!AA119</f>
        <v>7.6459680621904</v>
      </c>
      <c r="AB17" s="0" t="n">
        <f aca="false">'construction prix AME 2018'!AB119</f>
        <v>7.76365318038485</v>
      </c>
      <c r="AC17" s="0" t="n">
        <f aca="false">'construction prix AME 2018'!AC119</f>
        <v>7.8836376911631</v>
      </c>
      <c r="AD17" s="0" t="n">
        <f aca="false">'construction prix AME 2018'!AD119</f>
        <v>8.00596652124432</v>
      </c>
      <c r="AE17" s="0" t="n">
        <f aca="false">'construction prix AME 2018'!AE119</f>
        <v>8.13068547514909</v>
      </c>
      <c r="AF17" s="0" t="n">
        <f aca="false">'construction prix AME 2018'!AF119</f>
        <v>8.25784125235037</v>
      </c>
      <c r="AG17" s="0" t="n">
        <f aca="false">'construction prix AME 2018'!AG119</f>
        <v>8.31417337283629</v>
      </c>
      <c r="AH17" s="0" t="n">
        <f aca="false">'construction prix AME 2018'!AH119</f>
        <v>8.37098375330461</v>
      </c>
      <c r="AI17" s="0" t="n">
        <f aca="false">'construction prix AME 2018'!AI119</f>
        <v>8.42827645418496</v>
      </c>
      <c r="AJ17" s="0" t="n">
        <f aca="false">'construction prix AME 2018'!AJ119</f>
        <v>8.48605557038001</v>
      </c>
      <c r="AK17" s="0" t="n">
        <f aca="false">'construction prix AME 2018'!AK119</f>
        <v>8.54432523155822</v>
      </c>
      <c r="AL17" s="0" t="n">
        <f aca="false">'construction prix AME 2018'!AL119</f>
        <v>8.62382519821681</v>
      </c>
      <c r="AM17" s="0" t="n">
        <f aca="false">'construction prix AME 2018'!AM119</f>
        <v>8.70423828464569</v>
      </c>
      <c r="AN17" s="0" t="n">
        <f aca="false">'construction prix AME 2018'!AN119</f>
        <v>8.78557497874501</v>
      </c>
      <c r="AO17" s="0" t="n">
        <f aca="false">'construction prix AME 2018'!AO119</f>
        <v>8.86784588887678</v>
      </c>
      <c r="AP17" s="0" t="n">
        <f aca="false">'construction prix AME 2018'!AP119</f>
        <v>8.95106174524837</v>
      </c>
      <c r="AQ17" s="0" t="n">
        <f aca="false">'construction prix AME 2018'!AQ119</f>
        <v>8.98442724576819</v>
      </c>
      <c r="AR17" s="0" t="n">
        <f aca="false">'construction prix AME 2018'!AR119</f>
        <v>9.0179446576354</v>
      </c>
      <c r="AS17" s="0" t="n">
        <f aca="false">'construction prix AME 2018'!AS119</f>
        <v>9.05161467249428</v>
      </c>
      <c r="AT17" s="0" t="n">
        <f aca="false">'construction prix AME 2018'!AT119</f>
        <v>9.08543798513813</v>
      </c>
      <c r="AU17" s="0" t="n">
        <f aca="false">'construction prix AME 2018'!AU119</f>
        <v>9.11941529352359</v>
      </c>
      <c r="AV17" s="0" t="n">
        <f aca="false">'construction prix AME 2018'!AV119</f>
        <v>9.15376018167946</v>
      </c>
      <c r="AW17" s="0" t="n">
        <f aca="false">'construction prix AME 2018'!AW119</f>
        <v>9.18826241557219</v>
      </c>
      <c r="AX17" s="0" t="n">
        <f aca="false">'construction prix AME 2018'!AX119</f>
        <v>9.22292271605668</v>
      </c>
      <c r="AY17" s="0" t="n">
        <f aca="false">'construction prix AME 2018'!AY119</f>
        <v>9.25774180729032</v>
      </c>
      <c r="AZ17" s="0" t="n">
        <f aca="false">'construction prix AME 2018'!AZ119</f>
        <v>9.29272041674809</v>
      </c>
      <c r="BA17" s="0" t="n">
        <f aca="false">'construction prix AME 2018'!BA119</f>
        <v>9.32785927523782</v>
      </c>
      <c r="BB17" s="0" t="n">
        <f aca="false">'construction prix AME 2018'!BB119</f>
        <v>9.36315911691538</v>
      </c>
      <c r="BC17" s="0" t="n">
        <f aca="false">'construction prix AME 2018'!BC119</f>
        <v>9.39862067930011</v>
      </c>
      <c r="BD17" s="0" t="n">
        <f aca="false">'construction prix AME 2018'!BD119</f>
        <v>9.43424470329013</v>
      </c>
      <c r="BE17" s="0" t="n">
        <f aca="false">'construction prix AME 2018'!BE119</f>
        <v>9.47003193317791</v>
      </c>
      <c r="BF17" s="0" t="n">
        <f aca="false">'construction prix AME 2018'!BF119</f>
        <v>9.50598311666575</v>
      </c>
      <c r="BG17" s="0" t="n">
        <f aca="false">'construction prix AME 2018'!BG119</f>
        <v>9.54209900488144</v>
      </c>
      <c r="BH17" s="0" t="n">
        <f aca="false">'construction prix AME 2018'!BH119</f>
        <v>9.57838035239395</v>
      </c>
      <c r="BI17" s="0" t="n">
        <f aca="false">'construction prix AME 2018'!BI119</f>
        <v>9.61482791722918</v>
      </c>
      <c r="BJ17" s="0" t="n">
        <f aca="false">'construction prix AME 2018'!BJ119</f>
        <v>9.65144246088583</v>
      </c>
    </row>
    <row r="18" customFormat="false" ht="15" hidden="false" customHeight="false" outlineLevel="0" collapsed="false">
      <c r="A18" s="0" t="str">
        <f aca="false">'construction prix AME 2018'!A120</f>
        <v>electricite </v>
      </c>
      <c r="B18" s="0" t="n">
        <f aca="false">'construction prix AME 2018'!B120</f>
        <v>11.2296319861355</v>
      </c>
      <c r="C18" s="0" t="n">
        <f aca="false">'construction prix AME 2018'!C120</f>
        <v>10.9973827343763</v>
      </c>
      <c r="D18" s="0" t="n">
        <f aca="false">'construction prix AME 2018'!D120</f>
        <v>10.9049092524127</v>
      </c>
      <c r="E18" s="0" t="n">
        <f aca="false">'construction prix AME 2018'!E120</f>
        <v>10.8004315919033</v>
      </c>
      <c r="F18" s="0" t="n">
        <f aca="false">'construction prix AME 2018'!F120</f>
        <v>10.7179689802874</v>
      </c>
      <c r="G18" s="0" t="n">
        <f aca="false">'construction prix AME 2018'!G120</f>
        <v>10.5272577884673</v>
      </c>
      <c r="H18" s="0" t="n">
        <f aca="false">'construction prix AME 2018'!H120</f>
        <v>10.4147580631999</v>
      </c>
      <c r="I18" s="0" t="n">
        <f aca="false">'construction prix AME 2018'!I120</f>
        <v>10.389965917465</v>
      </c>
      <c r="J18" s="0" t="n">
        <f aca="false">'construction prix AME 2018'!J120</f>
        <v>10.2473728813559</v>
      </c>
      <c r="K18" s="0" t="n">
        <f aca="false">'construction prix AME 2018'!K120</f>
        <v>10.3436945572036</v>
      </c>
      <c r="L18" s="0" t="n">
        <f aca="false">'construction prix AME 2018'!L120</f>
        <v>10.2614100617223</v>
      </c>
      <c r="M18" s="0" t="n">
        <f aca="false">'construction prix AME 2018'!M120</f>
        <v>10.6372558779266</v>
      </c>
      <c r="N18" s="0" t="n">
        <f aca="false">'construction prix AME 2018'!N120</f>
        <v>10.9378984139658</v>
      </c>
      <c r="O18" s="0" t="n">
        <f aca="false">'construction prix AME 2018'!O120</f>
        <v>11.6473233236381</v>
      </c>
      <c r="P18" s="0" t="n">
        <f aca="false">'construction prix AME 2018'!P120</f>
        <v>12.2786640482233</v>
      </c>
      <c r="Q18" s="0" t="n">
        <f aca="false">'construction prix AME 2018'!Q120</f>
        <v>12.7206577035587</v>
      </c>
      <c r="R18" s="0" t="n">
        <f aca="false">'construction prix AME 2018'!R120</f>
        <v>12.8605849382978</v>
      </c>
      <c r="S18" s="0" t="n">
        <f aca="false">'construction prix AME 2018'!S120</f>
        <v>13.0020513726191</v>
      </c>
      <c r="T18" s="0" t="n">
        <f aca="false">'construction prix AME 2018'!T120</f>
        <v>13.1450739377179</v>
      </c>
      <c r="U18" s="0" t="n">
        <f aca="false">'construction prix AME 2018'!U120</f>
        <v>13.2896697510328</v>
      </c>
      <c r="V18" s="0" t="n">
        <f aca="false">'construction prix AME 2018'!V120</f>
        <v>13.4358561182942</v>
      </c>
      <c r="W18" s="0" t="n">
        <f aca="false">'construction prix AME 2018'!W120</f>
        <v>13.5836505355954</v>
      </c>
      <c r="X18" s="0" t="n">
        <f aca="false">'construction prix AME 2018'!X120</f>
        <v>13.733070691487</v>
      </c>
      <c r="Y18" s="0" t="n">
        <f aca="false">'construction prix AME 2018'!Y120</f>
        <v>13.8841344690933</v>
      </c>
      <c r="Z18" s="0" t="n">
        <f aca="false">'construction prix AME 2018'!Z120</f>
        <v>14.0368599482533</v>
      </c>
      <c r="AA18" s="0" t="n">
        <f aca="false">'construction prix AME 2018'!AA120</f>
        <v>14.1912654076841</v>
      </c>
      <c r="AB18" s="0" t="n">
        <f aca="false">'construction prix AME 2018'!AB120</f>
        <v>14.3473693271686</v>
      </c>
      <c r="AC18" s="0" t="n">
        <f aca="false">'construction prix AME 2018'!AC120</f>
        <v>14.5051903897675</v>
      </c>
      <c r="AD18" s="0" t="n">
        <f aca="false">'construction prix AME 2018'!AD120</f>
        <v>14.6647474840549</v>
      </c>
      <c r="AE18" s="0" t="n">
        <f aca="false">'construction prix AME 2018'!AE120</f>
        <v>14.8260597063795</v>
      </c>
      <c r="AF18" s="0" t="n">
        <f aca="false">'construction prix AME 2018'!AF120</f>
        <v>14.9891463631497</v>
      </c>
      <c r="AG18" s="0" t="n">
        <f aca="false">'construction prix AME 2018'!AG120</f>
        <v>15.1540269731444</v>
      </c>
      <c r="AH18" s="0" t="n">
        <f aca="false">'construction prix AME 2018'!AH120</f>
        <v>15.3207212698489</v>
      </c>
      <c r="AI18" s="0" t="n">
        <f aca="false">'construction prix AME 2018'!AI120</f>
        <v>15.4892492038173</v>
      </c>
      <c r="AJ18" s="0" t="n">
        <f aca="false">'construction prix AME 2018'!AJ120</f>
        <v>15.6596309450593</v>
      </c>
      <c r="AK18" s="0" t="n">
        <f aca="false">'construction prix AME 2018'!AK120</f>
        <v>15.8318868854549</v>
      </c>
      <c r="AL18" s="0" t="n">
        <f aca="false">'construction prix AME 2018'!AL120</f>
        <v>16.0060376411949</v>
      </c>
      <c r="AM18" s="0" t="n">
        <f aca="false">'construction prix AME 2018'!AM120</f>
        <v>16.1821040552481</v>
      </c>
      <c r="AN18" s="0" t="n">
        <f aca="false">'construction prix AME 2018'!AN120</f>
        <v>16.3601071998558</v>
      </c>
      <c r="AO18" s="0" t="n">
        <f aca="false">'construction prix AME 2018'!AO120</f>
        <v>16.5400683790542</v>
      </c>
      <c r="AP18" s="0" t="n">
        <f aca="false">'construction prix AME 2018'!AP120</f>
        <v>16.7220091312238</v>
      </c>
      <c r="AQ18" s="0" t="n">
        <f aca="false">'construction prix AME 2018'!AQ120</f>
        <v>16.9059512316673</v>
      </c>
      <c r="AR18" s="0" t="n">
        <f aca="false">'construction prix AME 2018'!AR120</f>
        <v>17.0919166952156</v>
      </c>
      <c r="AS18" s="0" t="n">
        <f aca="false">'construction prix AME 2018'!AS120</f>
        <v>17.279927778863</v>
      </c>
      <c r="AT18" s="0" t="n">
        <f aca="false">'construction prix AME 2018'!AT120</f>
        <v>17.4700069844305</v>
      </c>
      <c r="AU18" s="0" t="n">
        <f aca="false">'construction prix AME 2018'!AU120</f>
        <v>17.6621770612592</v>
      </c>
      <c r="AV18" s="0" t="n">
        <f aca="false">'construction prix AME 2018'!AV120</f>
        <v>17.856461008933</v>
      </c>
      <c r="AW18" s="0" t="n">
        <f aca="false">'construction prix AME 2018'!AW120</f>
        <v>18.0528820800313</v>
      </c>
      <c r="AX18" s="0" t="n">
        <f aca="false">'construction prix AME 2018'!AX120</f>
        <v>18.2514637829117</v>
      </c>
      <c r="AY18" s="0" t="n">
        <f aca="false">'construction prix AME 2018'!AY120</f>
        <v>18.4522298845237</v>
      </c>
      <c r="AZ18" s="0" t="n">
        <f aca="false">'construction prix AME 2018'!AZ120</f>
        <v>18.6552044132534</v>
      </c>
      <c r="BA18" s="0" t="n">
        <f aca="false">'construction prix AME 2018'!BA120</f>
        <v>18.8604116617992</v>
      </c>
      <c r="BB18" s="0" t="n">
        <f aca="false">'construction prix AME 2018'!BB120</f>
        <v>19.067876190079</v>
      </c>
      <c r="BC18" s="0" t="n">
        <f aca="false">'construction prix AME 2018'!BC120</f>
        <v>19.2776228281699</v>
      </c>
      <c r="BD18" s="0" t="n">
        <f aca="false">'construction prix AME 2018'!BD120</f>
        <v>19.4896766792797</v>
      </c>
      <c r="BE18" s="0" t="n">
        <f aca="false">'construction prix AME 2018'!BE120</f>
        <v>19.7040631227518</v>
      </c>
      <c r="BF18" s="0" t="n">
        <f aca="false">'construction prix AME 2018'!BF120</f>
        <v>19.9208078171021</v>
      </c>
      <c r="BG18" s="0" t="n">
        <f aca="false">'construction prix AME 2018'!BG120</f>
        <v>20.1399367030902</v>
      </c>
      <c r="BH18" s="0" t="n">
        <f aca="false">'construction prix AME 2018'!BH120</f>
        <v>20.3614760068242</v>
      </c>
      <c r="BI18" s="0" t="n">
        <f aca="false">'construction prix AME 2018'!BI120</f>
        <v>20.5854522428993</v>
      </c>
      <c r="BJ18" s="0" t="n">
        <f aca="false">'construction prix AME 2018'!BJ120</f>
        <v>20.8118922175711</v>
      </c>
    </row>
    <row r="19" customFormat="false" ht="15" hidden="false" customHeight="false" outlineLevel="0" collapsed="false">
      <c r="A19" s="0" t="str">
        <f aca="false">'construction prix AME 2018'!A121</f>
        <v>bois </v>
      </c>
      <c r="B19" s="0" t="n">
        <f aca="false">'construction prix AME 2018'!B121</f>
        <v>2.98469685868245</v>
      </c>
      <c r="C19" s="0" t="n">
        <f aca="false">'construction prix AME 2018'!C121</f>
        <v>2.93586158765492</v>
      </c>
      <c r="D19" s="0" t="n">
        <f aca="false">'construction prix AME 2018'!D121</f>
        <v>2.8804156653196</v>
      </c>
      <c r="E19" s="0" t="n">
        <f aca="false">'construction prix AME 2018'!E121</f>
        <v>3.00991446396394</v>
      </c>
      <c r="F19" s="0" t="n">
        <f aca="false">'construction prix AME 2018'!F121</f>
        <v>3.07000824232434</v>
      </c>
      <c r="G19" s="0" t="n">
        <f aca="false">'construction prix AME 2018'!G121</f>
        <v>3.25188820394326</v>
      </c>
      <c r="H19" s="0" t="n">
        <f aca="false">'construction prix AME 2018'!H121</f>
        <v>3.19979194715244</v>
      </c>
      <c r="I19" s="0" t="n">
        <f aca="false">'construction prix AME 2018'!I121</f>
        <v>3.49708050003434</v>
      </c>
      <c r="J19" s="0" t="n">
        <f aca="false">'construction prix AME 2018'!J121</f>
        <v>3.40113744075829</v>
      </c>
      <c r="K19" s="0" t="n">
        <f aca="false">'construction prix AME 2018'!K121</f>
        <v>3.34259841502984</v>
      </c>
      <c r="L19" s="0" t="n">
        <f aca="false">'construction prix AME 2018'!L121</f>
        <v>3.45729878170483</v>
      </c>
      <c r="M19" s="0" t="n">
        <f aca="false">'construction prix AME 2018'!M121</f>
        <v>3.38572604289548</v>
      </c>
      <c r="N19" s="0" t="n">
        <f aca="false">'construction prix AME 2018'!N121</f>
        <v>3.5313046763032</v>
      </c>
      <c r="O19" s="0" t="n">
        <f aca="false">'construction prix AME 2018'!O121</f>
        <v>3.81394738185282</v>
      </c>
      <c r="P19" s="0" t="n">
        <f aca="false">'construction prix AME 2018'!P121</f>
        <v>3.86493178841064</v>
      </c>
      <c r="Q19" s="0" t="n">
        <f aca="false">'construction prix AME 2018'!Q121</f>
        <v>3.50113986016941</v>
      </c>
      <c r="R19" s="0" t="n">
        <f aca="false">'construction prix AME 2018'!R121</f>
        <v>3.54315353849144</v>
      </c>
      <c r="S19" s="0" t="n">
        <f aca="false">'construction prix AME 2018'!S121</f>
        <v>3.58567138095334</v>
      </c>
      <c r="T19" s="0" t="n">
        <f aca="false">'construction prix AME 2018'!T121</f>
        <v>3.62869943752478</v>
      </c>
      <c r="U19" s="0" t="n">
        <f aca="false">'construction prix AME 2018'!U121</f>
        <v>3.67224383077508</v>
      </c>
      <c r="V19" s="0" t="n">
        <f aca="false">'construction prix AME 2018'!V121</f>
        <v>3.71631075674438</v>
      </c>
      <c r="W19" s="0" t="n">
        <f aca="false">'construction prix AME 2018'!W121</f>
        <v>3.76090648582531</v>
      </c>
      <c r="X19" s="0" t="n">
        <f aca="false">'construction prix AME 2018'!X121</f>
        <v>3.80603736365522</v>
      </c>
      <c r="Y19" s="0" t="n">
        <f aca="false">'construction prix AME 2018'!Y121</f>
        <v>3.85170981201908</v>
      </c>
      <c r="Z19" s="0" t="n">
        <f aca="false">'construction prix AME 2018'!Z121</f>
        <v>3.89793032976331</v>
      </c>
      <c r="AA19" s="0" t="n">
        <f aca="false">'construction prix AME 2018'!AA121</f>
        <v>3.94470549372047</v>
      </c>
      <c r="AB19" s="0" t="n">
        <f aca="false">'construction prix AME 2018'!AB121</f>
        <v>3.99204195964512</v>
      </c>
      <c r="AC19" s="0" t="n">
        <f aca="false">'construction prix AME 2018'!AC121</f>
        <v>4.03994646316086</v>
      </c>
      <c r="AD19" s="0" t="n">
        <f aca="false">'construction prix AME 2018'!AD121</f>
        <v>4.08842582071879</v>
      </c>
      <c r="AE19" s="0" t="n">
        <f aca="false">'construction prix AME 2018'!AE121</f>
        <v>4.13748693056741</v>
      </c>
      <c r="AF19" s="0" t="n">
        <f aca="false">'construction prix AME 2018'!AF121</f>
        <v>4.18713677373422</v>
      </c>
      <c r="AG19" s="0" t="n">
        <f aca="false">'construction prix AME 2018'!AG121</f>
        <v>4.23738241501903</v>
      </c>
      <c r="AH19" s="0" t="n">
        <f aca="false">'construction prix AME 2018'!AH121</f>
        <v>4.28823100399926</v>
      </c>
      <c r="AI19" s="0" t="n">
        <f aca="false">'construction prix AME 2018'!AI121</f>
        <v>4.33968977604725</v>
      </c>
      <c r="AJ19" s="0" t="n">
        <f aca="false">'construction prix AME 2018'!AJ121</f>
        <v>4.39176605335982</v>
      </c>
      <c r="AK19" s="0" t="n">
        <f aca="false">'construction prix AME 2018'!AK121</f>
        <v>4.44446724600014</v>
      </c>
      <c r="AL19" s="0" t="n">
        <f aca="false">'construction prix AME 2018'!AL121</f>
        <v>4.49780085295214</v>
      </c>
      <c r="AM19" s="0" t="n">
        <f aca="false">'construction prix AME 2018'!AM121</f>
        <v>4.55177446318757</v>
      </c>
      <c r="AN19" s="0" t="n">
        <f aca="false">'construction prix AME 2018'!AN121</f>
        <v>4.60639575674582</v>
      </c>
      <c r="AO19" s="0" t="n">
        <f aca="false">'construction prix AME 2018'!AO121</f>
        <v>4.66167250582677</v>
      </c>
      <c r="AP19" s="0" t="n">
        <f aca="false">'construction prix AME 2018'!AP121</f>
        <v>4.71761257589669</v>
      </c>
      <c r="AQ19" s="0" t="n">
        <f aca="false">'construction prix AME 2018'!AQ121</f>
        <v>4.77422392680745</v>
      </c>
      <c r="AR19" s="0" t="n">
        <f aca="false">'construction prix AME 2018'!AR121</f>
        <v>4.83151461392914</v>
      </c>
      <c r="AS19" s="0" t="n">
        <f aca="false">'construction prix AME 2018'!AS121</f>
        <v>4.88949278929629</v>
      </c>
      <c r="AT19" s="0" t="n">
        <f aca="false">'construction prix AME 2018'!AT121</f>
        <v>4.94816670276784</v>
      </c>
      <c r="AU19" s="0" t="n">
        <f aca="false">'construction prix AME 2018'!AU121</f>
        <v>5.00754470320106</v>
      </c>
      <c r="AV19" s="0" t="n">
        <f aca="false">'construction prix AME 2018'!AV121</f>
        <v>5.06763523963947</v>
      </c>
      <c r="AW19" s="0" t="n">
        <f aca="false">'construction prix AME 2018'!AW121</f>
        <v>5.12844686251514</v>
      </c>
      <c r="AX19" s="0" t="n">
        <f aca="false">'construction prix AME 2018'!AX121</f>
        <v>5.18998822486532</v>
      </c>
      <c r="AY19" s="0" t="n">
        <f aca="false">'construction prix AME 2018'!AY121</f>
        <v>5.25226808356371</v>
      </c>
      <c r="AZ19" s="0" t="n">
        <f aca="false">'construction prix AME 2018'!AZ121</f>
        <v>5.31529530056647</v>
      </c>
      <c r="BA19" s="0" t="n">
        <f aca="false">'construction prix AME 2018'!BA121</f>
        <v>5.37907884417327</v>
      </c>
      <c r="BB19" s="0" t="n">
        <f aca="false">'construction prix AME 2018'!BB121</f>
        <v>5.44362779030335</v>
      </c>
      <c r="BC19" s="0" t="n">
        <f aca="false">'construction prix AME 2018'!BC121</f>
        <v>5.50895132378699</v>
      </c>
      <c r="BD19" s="0" t="n">
        <f aca="false">'construction prix AME 2018'!BD121</f>
        <v>5.57505873967243</v>
      </c>
      <c r="BE19" s="0" t="n">
        <f aca="false">'construction prix AME 2018'!BE121</f>
        <v>5.6419594445485</v>
      </c>
      <c r="BF19" s="0" t="n">
        <f aca="false">'construction prix AME 2018'!BF121</f>
        <v>5.70966295788308</v>
      </c>
      <c r="BG19" s="0" t="n">
        <f aca="false">'construction prix AME 2018'!BG121</f>
        <v>5.77817891337768</v>
      </c>
      <c r="BH19" s="0" t="n">
        <f aca="false">'construction prix AME 2018'!BH121</f>
        <v>5.84751706033821</v>
      </c>
      <c r="BI19" s="0" t="n">
        <f aca="false">'construction prix AME 2018'!BI121</f>
        <v>5.91768726506227</v>
      </c>
      <c r="BJ19" s="0" t="n">
        <f aca="false">'construction prix AME 2018'!BJ121</f>
        <v>5.98869951224302</v>
      </c>
    </row>
    <row r="20" customFormat="false" ht="15" hidden="false" customHeight="false" outlineLevel="0" collapsed="false">
      <c r="A20" s="0" t="str">
        <f aca="false">'construction prix AME 2018'!A122</f>
        <v>urbain</v>
      </c>
      <c r="B20" s="0" t="n">
        <f aca="false">'construction prix AME 2018'!B122</f>
        <v>5.09386137422313</v>
      </c>
      <c r="C20" s="0" t="n">
        <f aca="false">'construction prix AME 2018'!C122</f>
        <v>5.31633691432836</v>
      </c>
      <c r="D20" s="0" t="n">
        <f aca="false">'construction prix AME 2018'!D122</f>
        <v>5.41718881439655</v>
      </c>
      <c r="E20" s="0" t="n">
        <f aca="false">'construction prix AME 2018'!E122</f>
        <v>5.30694075341901</v>
      </c>
      <c r="F20" s="0" t="n">
        <f aca="false">'construction prix AME 2018'!F122</f>
        <v>5.21319722753769</v>
      </c>
      <c r="G20" s="0" t="n">
        <f aca="false">'construction prix AME 2018'!G122</f>
        <v>5.36771852204403</v>
      </c>
      <c r="H20" s="0" t="n">
        <f aca="false">'construction prix AME 2018'!H122</f>
        <v>5.72856117660038</v>
      </c>
      <c r="I20" s="0" t="n">
        <f aca="false">'construction prix AME 2018'!I122</f>
        <v>5.81259835462235</v>
      </c>
      <c r="J20" s="0" t="n">
        <f aca="false">'construction prix AME 2018'!J122</f>
        <v>6.09507904315577</v>
      </c>
      <c r="K20" s="0" t="n">
        <f aca="false">'construction prix AME 2018'!K122</f>
        <v>6.5595147892517</v>
      </c>
      <c r="L20" s="0" t="n">
        <f aca="false">'construction prix AME 2018'!L122</f>
        <v>6.48274929463581</v>
      </c>
      <c r="M20" s="0" t="n">
        <f aca="false">'construction prix AME 2018'!M122</f>
        <v>6.67163437299069</v>
      </c>
      <c r="N20" s="0" t="n">
        <f aca="false">'construction prix AME 2018'!N122</f>
        <v>6.89162457437122</v>
      </c>
      <c r="O20" s="0" t="n">
        <f aca="false">'construction prix AME 2018'!O122</f>
        <v>7.31015570373218</v>
      </c>
      <c r="P20" s="0" t="n">
        <f aca="false">'construction prix AME 2018'!P122</f>
        <v>7.47922733205401</v>
      </c>
      <c r="Q20" s="0" t="n">
        <f aca="false">'construction prix AME 2018'!Q122</f>
        <v>7.69874396702302</v>
      </c>
      <c r="R20" s="0" t="n">
        <f aca="false">'construction prix AME 2018'!R122</f>
        <v>7.79000826562873</v>
      </c>
      <c r="S20" s="0" t="n">
        <f aca="false">'construction prix AME 2018'!S122</f>
        <v>7.88430315661967</v>
      </c>
      <c r="T20" s="0" t="n">
        <f aca="false">'construction prix AME 2018'!T122</f>
        <v>7.98567123327524</v>
      </c>
      <c r="U20" s="0" t="n">
        <f aca="false">'construction prix AME 2018'!U122</f>
        <v>8.09229998929581</v>
      </c>
      <c r="V20" s="0" t="n">
        <f aca="false">'construction prix AME 2018'!V122</f>
        <v>8.20005442866909</v>
      </c>
      <c r="W20" s="0" t="n">
        <f aca="false">'construction prix AME 2018'!W122</f>
        <v>8.25816775173932</v>
      </c>
      <c r="X20" s="0" t="n">
        <f aca="false">'construction prix AME 2018'!X122</f>
        <v>8.31453430215233</v>
      </c>
      <c r="Y20" s="0" t="n">
        <f aca="false">'construction prix AME 2018'!Y122</f>
        <v>8.37167501137444</v>
      </c>
      <c r="Z20" s="0" t="n">
        <f aca="false">'construction prix AME 2018'!Z122</f>
        <v>8.42188221160164</v>
      </c>
      <c r="AA20" s="0" t="n">
        <f aca="false">'construction prix AME 2018'!AA122</f>
        <v>8.47399604995706</v>
      </c>
      <c r="AB20" s="0" t="n">
        <f aca="false">'construction prix AME 2018'!AB122</f>
        <v>8.53021130636379</v>
      </c>
      <c r="AC20" s="0" t="n">
        <f aca="false">'construction prix AME 2018'!AC122</f>
        <v>8.58747937552573</v>
      </c>
      <c r="AD20" s="0" t="n">
        <f aca="false">'construction prix AME 2018'!AD122</f>
        <v>8.64308050980578</v>
      </c>
      <c r="AE20" s="0" t="n">
        <f aca="false">'construction prix AME 2018'!AE122</f>
        <v>8.69439984914731</v>
      </c>
      <c r="AF20" s="0" t="n">
        <f aca="false">'construction prix AME 2018'!AF122</f>
        <v>8.7389136100257</v>
      </c>
      <c r="AG20" s="0" t="n">
        <f aca="false">'construction prix AME 2018'!AG122</f>
        <v>8.76359851340424</v>
      </c>
      <c r="AH20" s="0" t="n">
        <f aca="false">'construction prix AME 2018'!AH122</f>
        <v>8.78848881189055</v>
      </c>
      <c r="AI20" s="0" t="n">
        <f aca="false">'construction prix AME 2018'!AI122</f>
        <v>8.81358565876228</v>
      </c>
      <c r="AJ20" s="0" t="n">
        <f aca="false">'construction prix AME 2018'!AJ122</f>
        <v>8.83889020852918</v>
      </c>
      <c r="AK20" s="0" t="n">
        <f aca="false">'construction prix AME 2018'!AK122</f>
        <v>8.8644036169298</v>
      </c>
      <c r="AL20" s="0" t="n">
        <f aca="false">'construction prix AME 2018'!AL122</f>
        <v>8.88260198159979</v>
      </c>
      <c r="AM20" s="0" t="n">
        <f aca="false">'construction prix AME 2018'!AM122</f>
        <v>8.90091792555238</v>
      </c>
      <c r="AN20" s="0" t="n">
        <f aca="false">'construction prix AME 2018'!AN122</f>
        <v>8.91935207543181</v>
      </c>
      <c r="AO20" s="0" t="n">
        <f aca="false">'construction prix AME 2018'!AO122</f>
        <v>8.93790505999619</v>
      </c>
      <c r="AP20" s="0" t="n">
        <f aca="false">'construction prix AME 2018'!AP122</f>
        <v>8.95657751012038</v>
      </c>
      <c r="AQ20" s="0" t="n">
        <f aca="false">'construction prix AME 2018'!AQ122</f>
        <v>8.9723140207804</v>
      </c>
      <c r="AR20" s="0" t="n">
        <f aca="false">'construction prix AME 2018'!AR122</f>
        <v>8.98815621461308</v>
      </c>
      <c r="AS20" s="0" t="n">
        <f aca="false">'construction prix AME 2018'!AS122</f>
        <v>9.00410479050331</v>
      </c>
      <c r="AT20" s="0" t="n">
        <f aca="false">'construction prix AME 2018'!AT122</f>
        <v>9.02016045071202</v>
      </c>
      <c r="AU20" s="0" t="n">
        <f aca="false">'construction prix AME 2018'!AU122</f>
        <v>9.0363239008758</v>
      </c>
      <c r="AV20" s="0" t="n">
        <f aca="false">'construction prix AME 2018'!AV122</f>
        <v>9.05145175619109</v>
      </c>
      <c r="AW20" s="0" t="n">
        <f aca="false">'construction prix AME 2018'!AW122</f>
        <v>9.06668664173433</v>
      </c>
      <c r="AX20" s="0" t="n">
        <f aca="false">'construction prix AME 2018'!AX122</f>
        <v>9.08202931578171</v>
      </c>
      <c r="AY20" s="0" t="n">
        <f aca="false">'construction prix AME 2018'!AY122</f>
        <v>9.09748054034949</v>
      </c>
      <c r="AZ20" s="0" t="n">
        <f aca="false">'construction prix AME 2018'!AZ122</f>
        <v>9.11304108118936</v>
      </c>
      <c r="BA20" s="0" t="n">
        <f aca="false">'construction prix AME 2018'!BA122</f>
        <v>9.12871170778362</v>
      </c>
      <c r="BB20" s="0" t="n">
        <f aca="false">'construction prix AME 2018'!BB122</f>
        <v>9.14449319334005</v>
      </c>
      <c r="BC20" s="0" t="n">
        <f aca="false">'construction prix AME 2018'!BC122</f>
        <v>9.16038631478664</v>
      </c>
      <c r="BD20" s="0" t="n">
        <f aca="false">'construction prix AME 2018'!BD122</f>
        <v>9.17639185276604</v>
      </c>
      <c r="BE20" s="0" t="n">
        <f aca="false">'construction prix AME 2018'!BE122</f>
        <v>9.19251059162989</v>
      </c>
      <c r="BF20" s="0" t="n">
        <f aca="false">'construction prix AME 2018'!BF122</f>
        <v>9.2087433194328</v>
      </c>
      <c r="BG20" s="0" t="n">
        <f aca="false">'construction prix AME 2018'!BG122</f>
        <v>9.22509082792626</v>
      </c>
      <c r="BH20" s="0" t="n">
        <f aca="false">'construction prix AME 2018'!BH122</f>
        <v>9.24155391255225</v>
      </c>
      <c r="BI20" s="0" t="n">
        <f aca="false">'construction prix AME 2018'!BI122</f>
        <v>9.25813337243672</v>
      </c>
      <c r="BJ20" s="0" t="n">
        <f aca="false">'construction prix AME 2018'!BJ122</f>
        <v>9.27483001038279</v>
      </c>
    </row>
    <row r="2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5"/>
  <cols>
    <col collapsed="false" hidden="false" max="1025" min="1" style="0" width="10.7295918367347"/>
  </cols>
  <sheetData>
    <row r="1" customFormat="false" ht="15.75" hidden="false" customHeight="true" outlineLevel="0" collapsed="false">
      <c r="A1" s="90"/>
      <c r="B1" s="91" t="s">
        <v>192</v>
      </c>
      <c r="C1" s="91"/>
      <c r="D1" s="91"/>
      <c r="E1" s="91"/>
      <c r="F1" s="91"/>
      <c r="G1" s="91"/>
      <c r="H1" s="91"/>
      <c r="I1" s="91"/>
    </row>
    <row r="2" customFormat="false" ht="15.75" hidden="false" customHeight="true" outlineLevel="0" collapsed="false">
      <c r="A2" s="92"/>
      <c r="B2" s="93" t="n">
        <v>2015</v>
      </c>
      <c r="C2" s="93" t="n">
        <v>2020</v>
      </c>
      <c r="D2" s="93" t="n">
        <v>2025</v>
      </c>
      <c r="E2" s="93" t="n">
        <v>2030</v>
      </c>
      <c r="F2" s="93" t="n">
        <v>2035</v>
      </c>
      <c r="G2" s="94" t="n">
        <v>2040</v>
      </c>
      <c r="H2" s="94" t="n">
        <v>2045</v>
      </c>
      <c r="I2" s="95" t="n">
        <v>2050</v>
      </c>
    </row>
    <row r="3" customFormat="false" ht="36.75" hidden="false" customHeight="false" outlineLevel="0" collapsed="false">
      <c r="A3" s="96" t="s">
        <v>193</v>
      </c>
      <c r="B3" s="94" t="n">
        <v>38.8</v>
      </c>
      <c r="C3" s="94" t="n">
        <v>48.25</v>
      </c>
      <c r="D3" s="94" t="n">
        <v>52.21</v>
      </c>
      <c r="E3" s="94" t="n">
        <v>56.77</v>
      </c>
      <c r="F3" s="94" t="n">
        <v>60.63</v>
      </c>
      <c r="G3" s="94" t="n">
        <v>62.68</v>
      </c>
      <c r="H3" s="94" t="n">
        <v>63.96</v>
      </c>
      <c r="I3" s="95" t="n">
        <v>64.95</v>
      </c>
    </row>
    <row r="4" customFormat="false" ht="24.75" hidden="false" customHeight="false" outlineLevel="0" collapsed="false">
      <c r="A4" s="96" t="s">
        <v>194</v>
      </c>
      <c r="B4" s="94" t="n">
        <v>48.19</v>
      </c>
      <c r="C4" s="94" t="n">
        <v>75.01</v>
      </c>
      <c r="D4" s="94" t="n">
        <v>85.15</v>
      </c>
      <c r="E4" s="94" t="n">
        <v>93.8</v>
      </c>
      <c r="F4" s="94" t="n">
        <v>97.85</v>
      </c>
      <c r="G4" s="94" t="n">
        <v>103.6</v>
      </c>
      <c r="H4" s="94" t="n">
        <v>105.98</v>
      </c>
      <c r="I4" s="95" t="n">
        <v>108.43</v>
      </c>
    </row>
    <row r="5" customFormat="false" ht="24.75" hidden="false" customHeight="false" outlineLevel="0" collapsed="false">
      <c r="A5" s="96" t="s">
        <v>195</v>
      </c>
      <c r="B5" s="94" t="n">
        <v>11.47</v>
      </c>
      <c r="C5" s="94" t="n">
        <v>14.31</v>
      </c>
      <c r="D5" s="94" t="n">
        <v>17.09</v>
      </c>
      <c r="E5" s="94" t="n">
        <v>20.51</v>
      </c>
      <c r="F5" s="94" t="n">
        <v>21.72</v>
      </c>
      <c r="G5" s="94" t="n">
        <v>22.64</v>
      </c>
      <c r="H5" s="94" t="n">
        <v>23.46</v>
      </c>
      <c r="I5" s="95" t="n">
        <v>24.11</v>
      </c>
    </row>
    <row r="6" customFormat="false" ht="15" hidden="false" customHeight="false" outlineLevel="0" collapsed="false">
      <c r="A6" s="97"/>
      <c r="B6" s="97"/>
      <c r="C6" s="98"/>
      <c r="D6" s="98"/>
      <c r="E6" s="98"/>
      <c r="F6" s="98"/>
      <c r="G6" s="98"/>
      <c r="H6" s="98"/>
      <c r="I6" s="98"/>
      <c r="L6" s="53"/>
    </row>
    <row r="7" customFormat="false" ht="15" hidden="false" customHeight="false" outlineLevel="0" collapsed="false">
      <c r="A7" s="97"/>
      <c r="B7" s="97"/>
      <c r="C7" s="98"/>
      <c r="D7" s="98"/>
      <c r="E7" s="98"/>
      <c r="F7" s="98"/>
      <c r="G7" s="98"/>
      <c r="H7" s="98"/>
      <c r="I7" s="98"/>
    </row>
    <row r="8" s="2" customFormat="true" ht="15" hidden="false" customHeight="false" outlineLevel="0" collapsed="false">
      <c r="A8" s="99"/>
      <c r="B8" s="99"/>
      <c r="C8" s="100" t="s">
        <v>196</v>
      </c>
      <c r="D8" s="100" t="s">
        <v>197</v>
      </c>
      <c r="E8" s="100" t="s">
        <v>198</v>
      </c>
      <c r="F8" s="100" t="s">
        <v>199</v>
      </c>
      <c r="G8" s="100" t="s">
        <v>200</v>
      </c>
      <c r="H8" s="100" t="s">
        <v>201</v>
      </c>
      <c r="I8" s="100" t="s">
        <v>202</v>
      </c>
    </row>
    <row r="9" customFormat="false" ht="15" hidden="false" customHeight="false" outlineLevel="0" collapsed="false">
      <c r="A9" s="97" t="s">
        <v>203</v>
      </c>
      <c r="C9" s="101" t="n">
        <f aca="false">(C3/B3)^(1/(C$2-B$2))-1</f>
        <v>0.0445593441350911</v>
      </c>
      <c r="D9" s="101" t="n">
        <f aca="false">(D3/C3)^(1/(D$2-C$2))-1</f>
        <v>0.0159007363369108</v>
      </c>
      <c r="E9" s="101" t="n">
        <f aca="false">(E3/D3)^(1/(E$2-D$2))-1</f>
        <v>0.0168878075814896</v>
      </c>
      <c r="F9" s="101" t="n">
        <f aca="false">(F3/E3)^(1/(F$2-E$2))-1</f>
        <v>0.0132432862823768</v>
      </c>
      <c r="G9" s="101" t="n">
        <f aca="false">(G3/F3)^(1/(G$2-F$2))-1</f>
        <v>0.0066726832918953</v>
      </c>
      <c r="H9" s="101" t="n">
        <f aca="false">(H3/G3)^(1/(H$2-G$2))-1</f>
        <v>0.00405127842680941</v>
      </c>
      <c r="I9" s="101" t="n">
        <f aca="false">(I3/H3)^(1/(I$2-H$2))-1</f>
        <v>0.0030766943685907</v>
      </c>
    </row>
    <row r="10" customFormat="false" ht="15" hidden="false" customHeight="false" outlineLevel="0" collapsed="false">
      <c r="A10" s="97" t="s">
        <v>204</v>
      </c>
      <c r="C10" s="101" t="n">
        <f aca="false">(C4/B4)^(1/(C$2-B$2))-1</f>
        <v>0.092527677175569</v>
      </c>
      <c r="D10" s="101" t="n">
        <f aca="false">(D4/C4)^(1/(D$2-C$2))-1</f>
        <v>0.0256828581260455</v>
      </c>
      <c r="E10" s="101" t="n">
        <f aca="false">(E4/D4)^(1/(E$2-D$2))-1</f>
        <v>0.0195385161614574</v>
      </c>
      <c r="F10" s="101" t="n">
        <f aca="false">(F4/E4)^(1/(F$2-E$2))-1</f>
        <v>0.00849000496118935</v>
      </c>
      <c r="G10" s="101" t="n">
        <f aca="false">(G4/F4)^(1/(G$2-F$2))-1</f>
        <v>0.0114857880909047</v>
      </c>
      <c r="H10" s="101" t="n">
        <f aca="false">(H4/G4)^(1/(H$2-G$2))-1</f>
        <v>0.00455294675713325</v>
      </c>
      <c r="I10" s="101" t="n">
        <f aca="false">(I4/H4)^(1/(I$2-H$2))-1</f>
        <v>0.0045813436964921</v>
      </c>
    </row>
    <row r="11" customFormat="false" ht="15" hidden="false" customHeight="false" outlineLevel="0" collapsed="false">
      <c r="A11" s="97" t="s">
        <v>205</v>
      </c>
      <c r="C11" s="101" t="n">
        <f aca="false">(C5/B5)^(1/(C$2-B$2))-1</f>
        <v>0.0452381273140057</v>
      </c>
      <c r="D11" s="101" t="n">
        <f aca="false">(D5/C5)^(1/(D$2-C$2))-1</f>
        <v>0.0361448811316463</v>
      </c>
      <c r="E11" s="101" t="n">
        <f aca="false">(E5/D5)^(1/(E$2-D$2))-1</f>
        <v>0.0371575174785215</v>
      </c>
      <c r="F11" s="101" t="n">
        <f aca="false">(F5/E5)^(1/(F$2-E$2))-1</f>
        <v>0.011530150200129</v>
      </c>
      <c r="G11" s="101" t="n">
        <f aca="false">(G5/F5)^(1/(G$2-F$2))-1</f>
        <v>0.00833146674787511</v>
      </c>
      <c r="H11" s="101" t="n">
        <f aca="false">(H5/G5)^(1/(H$2-G$2))-1</f>
        <v>0.00714109485509873</v>
      </c>
      <c r="I11" s="101" t="n">
        <f aca="false">(I5/H5)^(1/(I$2-H$2))-1</f>
        <v>0.00548093546131323</v>
      </c>
    </row>
  </sheetData>
  <mergeCells count="1">
    <mergeCell ref="B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253"/>
  <sheetViews>
    <sheetView windowProtection="false"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L46" activeCellId="0" sqref="L46"/>
    </sheetView>
  </sheetViews>
  <sheetFormatPr defaultRowHeight="15"/>
  <cols>
    <col collapsed="false" hidden="false" max="1025" min="1" style="0" width="10.7295918367347"/>
  </cols>
  <sheetData>
    <row r="1" customFormat="false" ht="15" hidden="false" customHeight="false" outlineLevel="0" collapsed="false">
      <c r="A1" s="0" t="s">
        <v>206</v>
      </c>
      <c r="B1" s="0" t="n">
        <v>1759971</v>
      </c>
      <c r="C1" s="0" t="s">
        <v>207</v>
      </c>
      <c r="D1" s="0" t="s">
        <v>208</v>
      </c>
      <c r="E1" s="0" t="s">
        <v>209</v>
      </c>
      <c r="F1" s="0" t="s">
        <v>210</v>
      </c>
      <c r="G1" s="0" t="s">
        <v>211</v>
      </c>
      <c r="H1" s="0" t="s">
        <v>212</v>
      </c>
    </row>
    <row r="2" customFormat="false" ht="15" hidden="false" customHeight="false" outlineLevel="0" collapsed="false">
      <c r="C2" s="0" t="n">
        <f aca="false">D2*C$98/D$98</f>
        <v>108.622712341624</v>
      </c>
      <c r="D2" s="0" t="n">
        <f aca="false">AVERAGE(G2:G13)</f>
        <v>100.305833333333</v>
      </c>
      <c r="E2" s="0" t="n">
        <v>2016</v>
      </c>
      <c r="F2" s="0" t="s">
        <v>213</v>
      </c>
      <c r="G2" s="0" t="n">
        <v>100.9</v>
      </c>
      <c r="H2" s="0" t="s">
        <v>214</v>
      </c>
    </row>
    <row r="3" customFormat="false" ht="15" hidden="false" customHeight="false" outlineLevel="0" collapsed="false">
      <c r="E3" s="0" t="n">
        <v>2016</v>
      </c>
      <c r="F3" s="0" t="s">
        <v>215</v>
      </c>
      <c r="G3" s="0" t="n">
        <v>100.55</v>
      </c>
      <c r="H3" s="0" t="s">
        <v>214</v>
      </c>
    </row>
    <row r="4" customFormat="false" ht="15" hidden="false" customHeight="false" outlineLevel="0" collapsed="false">
      <c r="E4" s="0" t="n">
        <v>2016</v>
      </c>
      <c r="F4" s="0" t="s">
        <v>216</v>
      </c>
      <c r="G4" s="0" t="n">
        <v>100.54</v>
      </c>
      <c r="H4" s="0" t="s">
        <v>214</v>
      </c>
    </row>
    <row r="5" customFormat="false" ht="15" hidden="false" customHeight="false" outlineLevel="0" collapsed="false">
      <c r="E5" s="0" t="n">
        <v>2016</v>
      </c>
      <c r="F5" s="0" t="s">
        <v>217</v>
      </c>
      <c r="G5" s="0" t="n">
        <v>100.5</v>
      </c>
      <c r="H5" s="0" t="s">
        <v>214</v>
      </c>
    </row>
    <row r="6" customFormat="false" ht="15" hidden="false" customHeight="false" outlineLevel="0" collapsed="false">
      <c r="E6" s="0" t="n">
        <v>2016</v>
      </c>
      <c r="F6" s="0" t="s">
        <v>218</v>
      </c>
      <c r="G6" s="0" t="n">
        <v>100.74</v>
      </c>
      <c r="H6" s="0" t="s">
        <v>214</v>
      </c>
    </row>
    <row r="7" customFormat="false" ht="15" hidden="false" customHeight="false" outlineLevel="0" collapsed="false">
      <c r="E7" s="0" t="n">
        <v>2016</v>
      </c>
      <c r="F7" s="0" t="s">
        <v>219</v>
      </c>
      <c r="G7" s="0" t="n">
        <v>100.39</v>
      </c>
      <c r="H7" s="0" t="s">
        <v>214</v>
      </c>
    </row>
    <row r="8" customFormat="false" ht="15" hidden="false" customHeight="false" outlineLevel="0" collapsed="false">
      <c r="E8" s="0" t="n">
        <v>2016</v>
      </c>
      <c r="F8" s="0" t="s">
        <v>220</v>
      </c>
      <c r="G8" s="0" t="n">
        <v>100.8</v>
      </c>
      <c r="H8" s="0" t="s">
        <v>214</v>
      </c>
    </row>
    <row r="9" customFormat="false" ht="15" hidden="false" customHeight="false" outlineLevel="0" collapsed="false">
      <c r="E9" s="0" t="n">
        <v>2016</v>
      </c>
      <c r="F9" s="0" t="s">
        <v>221</v>
      </c>
      <c r="G9" s="0" t="n">
        <v>100.65</v>
      </c>
      <c r="H9" s="0" t="s">
        <v>214</v>
      </c>
    </row>
    <row r="10" customFormat="false" ht="15" hidden="false" customHeight="false" outlineLevel="0" collapsed="false">
      <c r="E10" s="0" t="n">
        <v>2016</v>
      </c>
      <c r="F10" s="0" t="s">
        <v>222</v>
      </c>
      <c r="G10" s="0" t="n">
        <v>100.18</v>
      </c>
      <c r="H10" s="0" t="s">
        <v>214</v>
      </c>
    </row>
    <row r="11" customFormat="false" ht="15" hidden="false" customHeight="false" outlineLevel="0" collapsed="false">
      <c r="E11" s="0" t="n">
        <v>2016</v>
      </c>
      <c r="F11" s="0" t="s">
        <v>223</v>
      </c>
      <c r="G11" s="0" t="n">
        <v>100.09</v>
      </c>
      <c r="H11" s="0" t="s">
        <v>214</v>
      </c>
    </row>
    <row r="12" customFormat="false" ht="15" hidden="false" customHeight="false" outlineLevel="0" collapsed="false">
      <c r="E12" s="0" t="n">
        <v>2016</v>
      </c>
      <c r="F12" s="0" t="s">
        <v>224</v>
      </c>
      <c r="G12" s="0" t="n">
        <v>99.31</v>
      </c>
      <c r="H12" s="0" t="s">
        <v>214</v>
      </c>
    </row>
    <row r="13" customFormat="false" ht="15" hidden="false" customHeight="false" outlineLevel="0" collapsed="false">
      <c r="E13" s="0" t="n">
        <v>2016</v>
      </c>
      <c r="F13" s="0" t="s">
        <v>225</v>
      </c>
      <c r="G13" s="0" t="n">
        <v>99.02</v>
      </c>
      <c r="H13" s="0" t="s">
        <v>214</v>
      </c>
    </row>
    <row r="14" customFormat="false" ht="15" hidden="false" customHeight="false" outlineLevel="0" collapsed="false">
      <c r="C14" s="0" t="n">
        <f aca="false">D14*C$98/D$98</f>
        <v>108.292423203263</v>
      </c>
      <c r="D14" s="0" t="n">
        <f aca="false">AVERAGE(G14:G25)</f>
        <v>100.000833333333</v>
      </c>
      <c r="E14" s="0" t="n">
        <v>2015</v>
      </c>
      <c r="F14" s="0" t="s">
        <v>213</v>
      </c>
      <c r="G14" s="0" t="n">
        <v>100.09</v>
      </c>
      <c r="H14" s="0" t="s">
        <v>214</v>
      </c>
    </row>
    <row r="15" customFormat="false" ht="15" hidden="false" customHeight="false" outlineLevel="0" collapsed="false">
      <c r="E15" s="0" t="n">
        <v>2015</v>
      </c>
      <c r="F15" s="0" t="s">
        <v>215</v>
      </c>
      <c r="G15" s="0" t="n">
        <v>99.86</v>
      </c>
      <c r="H15" s="0" t="s">
        <v>214</v>
      </c>
    </row>
    <row r="16" customFormat="false" ht="15" hidden="false" customHeight="false" outlineLevel="0" collapsed="false">
      <c r="E16" s="0" t="n">
        <v>2015</v>
      </c>
      <c r="F16" s="0" t="s">
        <v>216</v>
      </c>
      <c r="G16" s="0" t="n">
        <v>100.07</v>
      </c>
      <c r="H16" s="0" t="s">
        <v>214</v>
      </c>
    </row>
    <row r="17" customFormat="false" ht="15" hidden="false" customHeight="false" outlineLevel="0" collapsed="false">
      <c r="E17" s="0" t="n">
        <v>2015</v>
      </c>
      <c r="F17" s="0" t="s">
        <v>217</v>
      </c>
      <c r="G17" s="0" t="n">
        <v>99.99</v>
      </c>
      <c r="H17" s="0" t="s">
        <v>214</v>
      </c>
    </row>
    <row r="18" customFormat="false" ht="15" hidden="false" customHeight="false" outlineLevel="0" collapsed="false">
      <c r="E18" s="0" t="n">
        <v>2015</v>
      </c>
      <c r="F18" s="0" t="s">
        <v>218</v>
      </c>
      <c r="G18" s="0" t="n">
        <v>100.36</v>
      </c>
      <c r="H18" s="0" t="s">
        <v>214</v>
      </c>
    </row>
    <row r="19" customFormat="false" ht="15" hidden="false" customHeight="false" outlineLevel="0" collapsed="false">
      <c r="E19" s="0" t="n">
        <v>2015</v>
      </c>
      <c r="F19" s="0" t="s">
        <v>219</v>
      </c>
      <c r="G19" s="0" t="n">
        <v>100</v>
      </c>
      <c r="H19" s="0" t="s">
        <v>214</v>
      </c>
    </row>
    <row r="20" customFormat="false" ht="15" hidden="false" customHeight="false" outlineLevel="0" collapsed="false">
      <c r="E20" s="0" t="n">
        <v>2015</v>
      </c>
      <c r="F20" s="0" t="s">
        <v>220</v>
      </c>
      <c r="G20" s="0" t="n">
        <v>100.49</v>
      </c>
      <c r="H20" s="0" t="s">
        <v>214</v>
      </c>
    </row>
    <row r="21" customFormat="false" ht="15" hidden="false" customHeight="false" outlineLevel="0" collapsed="false">
      <c r="E21" s="0" t="n">
        <v>2015</v>
      </c>
      <c r="F21" s="0" t="s">
        <v>221</v>
      </c>
      <c r="G21" s="0" t="n">
        <v>100.56</v>
      </c>
      <c r="H21" s="0" t="s">
        <v>214</v>
      </c>
    </row>
    <row r="22" customFormat="false" ht="15" hidden="false" customHeight="false" outlineLevel="0" collapsed="false">
      <c r="E22" s="0" t="n">
        <v>2015</v>
      </c>
      <c r="F22" s="0" t="s">
        <v>222</v>
      </c>
      <c r="G22" s="0" t="n">
        <v>100.3</v>
      </c>
      <c r="H22" s="0" t="s">
        <v>214</v>
      </c>
    </row>
    <row r="23" customFormat="false" ht="15" hidden="false" customHeight="false" outlineLevel="0" collapsed="false">
      <c r="E23" s="0" t="n">
        <v>2015</v>
      </c>
      <c r="F23" s="0" t="s">
        <v>223</v>
      </c>
      <c r="G23" s="0" t="n">
        <v>100.17</v>
      </c>
      <c r="H23" s="0" t="s">
        <v>214</v>
      </c>
    </row>
    <row r="24" customFormat="false" ht="15" hidden="false" customHeight="false" outlineLevel="0" collapsed="false">
      <c r="E24" s="0" t="n">
        <v>2015</v>
      </c>
      <c r="F24" s="0" t="s">
        <v>224</v>
      </c>
      <c r="G24" s="0" t="n">
        <v>99.42</v>
      </c>
      <c r="H24" s="0" t="s">
        <v>214</v>
      </c>
    </row>
    <row r="25" customFormat="false" ht="15" hidden="false" customHeight="false" outlineLevel="0" collapsed="false">
      <c r="E25" s="0" t="n">
        <v>2015</v>
      </c>
      <c r="F25" s="0" t="s">
        <v>225</v>
      </c>
      <c r="G25" s="0" t="n">
        <v>98.7</v>
      </c>
      <c r="H25" s="0" t="s">
        <v>214</v>
      </c>
    </row>
    <row r="26" customFormat="false" ht="15" hidden="false" customHeight="false" outlineLevel="0" collapsed="false">
      <c r="C26" s="0" t="n">
        <f aca="false">D26*C$98/D$98</f>
        <v>108.198570551926</v>
      </c>
      <c r="D26" s="0" t="n">
        <f aca="false">AVERAGE(G26:G37)</f>
        <v>99.9141666666667</v>
      </c>
      <c r="E26" s="0" t="n">
        <v>2014</v>
      </c>
      <c r="F26" s="0" t="s">
        <v>213</v>
      </c>
      <c r="G26" s="0" t="n">
        <v>99.82</v>
      </c>
      <c r="H26" s="0" t="s">
        <v>214</v>
      </c>
    </row>
    <row r="27" customFormat="false" ht="15" hidden="false" customHeight="false" outlineLevel="0" collapsed="false">
      <c r="E27" s="0" t="n">
        <v>2014</v>
      </c>
      <c r="F27" s="0" t="s">
        <v>215</v>
      </c>
      <c r="G27" s="0" t="n">
        <v>99.75</v>
      </c>
      <c r="H27" s="0" t="s">
        <v>214</v>
      </c>
    </row>
    <row r="28" customFormat="false" ht="15" hidden="false" customHeight="false" outlineLevel="0" collapsed="false">
      <c r="E28" s="0" t="n">
        <v>2014</v>
      </c>
      <c r="F28" s="0" t="s">
        <v>216</v>
      </c>
      <c r="G28" s="0" t="n">
        <v>99.92</v>
      </c>
      <c r="H28" s="0" t="s">
        <v>214</v>
      </c>
    </row>
    <row r="29" customFormat="false" ht="15" hidden="false" customHeight="false" outlineLevel="0" collapsed="false">
      <c r="E29" s="0" t="n">
        <v>2014</v>
      </c>
      <c r="F29" s="0" t="s">
        <v>217</v>
      </c>
      <c r="G29" s="0" t="n">
        <v>99.89</v>
      </c>
      <c r="H29" s="0" t="s">
        <v>214</v>
      </c>
    </row>
    <row r="30" customFormat="false" ht="15" hidden="false" customHeight="false" outlineLevel="0" collapsed="false">
      <c r="E30" s="0" t="n">
        <v>2014</v>
      </c>
      <c r="F30" s="0" t="s">
        <v>218</v>
      </c>
      <c r="G30" s="0" t="n">
        <v>100.26</v>
      </c>
      <c r="H30" s="0" t="s">
        <v>214</v>
      </c>
    </row>
    <row r="31" customFormat="false" ht="15" hidden="false" customHeight="false" outlineLevel="0" collapsed="false">
      <c r="E31" s="0" t="n">
        <v>2014</v>
      </c>
      <c r="F31" s="0" t="s">
        <v>219</v>
      </c>
      <c r="G31" s="0" t="n">
        <v>99.78</v>
      </c>
      <c r="H31" s="0" t="s">
        <v>214</v>
      </c>
    </row>
    <row r="32" customFormat="false" ht="15" hidden="false" customHeight="false" outlineLevel="0" collapsed="false">
      <c r="E32" s="0" t="n">
        <v>2014</v>
      </c>
      <c r="F32" s="0" t="s">
        <v>220</v>
      </c>
      <c r="G32" s="0" t="n">
        <v>100.16</v>
      </c>
      <c r="H32" s="0" t="s">
        <v>214</v>
      </c>
    </row>
    <row r="33" customFormat="false" ht="15" hidden="false" customHeight="false" outlineLevel="0" collapsed="false">
      <c r="E33" s="0" t="n">
        <v>2014</v>
      </c>
      <c r="F33" s="0" t="s">
        <v>221</v>
      </c>
      <c r="G33" s="0" t="n">
        <v>100.21</v>
      </c>
      <c r="H33" s="0" t="s">
        <v>214</v>
      </c>
    </row>
    <row r="34" customFormat="false" ht="15" hidden="false" customHeight="false" outlineLevel="0" collapsed="false">
      <c r="E34" s="0" t="n">
        <v>2014</v>
      </c>
      <c r="F34" s="0" t="s">
        <v>222</v>
      </c>
      <c r="G34" s="0" t="n">
        <v>100.18</v>
      </c>
      <c r="H34" s="0" t="s">
        <v>214</v>
      </c>
    </row>
    <row r="35" customFormat="false" ht="15" hidden="false" customHeight="false" outlineLevel="0" collapsed="false">
      <c r="E35" s="0" t="n">
        <v>2014</v>
      </c>
      <c r="F35" s="0" t="s">
        <v>223</v>
      </c>
      <c r="G35" s="0" t="n">
        <v>100.21</v>
      </c>
      <c r="H35" s="0" t="s">
        <v>214</v>
      </c>
    </row>
    <row r="36" customFormat="false" ht="15" hidden="false" customHeight="false" outlineLevel="0" collapsed="false">
      <c r="E36" s="0" t="n">
        <v>2014</v>
      </c>
      <c r="F36" s="0" t="s">
        <v>224</v>
      </c>
      <c r="G36" s="0" t="n">
        <v>99.7</v>
      </c>
      <c r="H36" s="0" t="s">
        <v>214</v>
      </c>
    </row>
    <row r="37" customFormat="false" ht="15" hidden="false" customHeight="false" outlineLevel="0" collapsed="false">
      <c r="E37" s="0" t="n">
        <v>2014</v>
      </c>
      <c r="F37" s="0" t="s">
        <v>225</v>
      </c>
      <c r="G37" s="0" t="n">
        <v>99.09</v>
      </c>
      <c r="H37" s="0" t="s">
        <v>214</v>
      </c>
    </row>
    <row r="38" customFormat="false" ht="15" hidden="false" customHeight="false" outlineLevel="0" collapsed="false">
      <c r="C38" s="0" t="n">
        <f aca="false">D38*C$98/D$98</f>
        <v>107.541601992564</v>
      </c>
      <c r="D38" s="0" t="n">
        <f aca="false">AVERAGE(G38:G49)</f>
        <v>99.3075</v>
      </c>
      <c r="E38" s="0" t="n">
        <v>2013</v>
      </c>
      <c r="F38" s="0" t="s">
        <v>213</v>
      </c>
      <c r="G38" s="0" t="n">
        <v>99.73</v>
      </c>
      <c r="H38" s="0" t="s">
        <v>214</v>
      </c>
    </row>
    <row r="39" customFormat="false" ht="15" hidden="false" customHeight="false" outlineLevel="0" collapsed="false">
      <c r="E39" s="0" t="n">
        <v>2013</v>
      </c>
      <c r="F39" s="0" t="s">
        <v>215</v>
      </c>
      <c r="G39" s="0" t="n">
        <v>99.35</v>
      </c>
      <c r="H39" s="0" t="s">
        <v>214</v>
      </c>
    </row>
    <row r="40" customFormat="false" ht="15" hidden="false" customHeight="false" outlineLevel="0" collapsed="false">
      <c r="E40" s="0" t="n">
        <v>2013</v>
      </c>
      <c r="F40" s="0" t="s">
        <v>216</v>
      </c>
      <c r="G40" s="0" t="n">
        <v>99.39</v>
      </c>
      <c r="H40" s="0" t="s">
        <v>214</v>
      </c>
    </row>
    <row r="41" customFormat="false" ht="15" hidden="false" customHeight="false" outlineLevel="0" collapsed="false">
      <c r="E41" s="0" t="n">
        <v>2013</v>
      </c>
      <c r="F41" s="0" t="s">
        <v>217</v>
      </c>
      <c r="G41" s="0" t="n">
        <v>99.52</v>
      </c>
      <c r="H41" s="0" t="s">
        <v>214</v>
      </c>
    </row>
    <row r="42" customFormat="false" ht="15" hidden="false" customHeight="false" outlineLevel="0" collapsed="false">
      <c r="E42" s="0" t="n">
        <v>2013</v>
      </c>
      <c r="F42" s="0" t="s">
        <v>218</v>
      </c>
      <c r="G42" s="0" t="n">
        <v>99.72</v>
      </c>
      <c r="H42" s="0" t="s">
        <v>214</v>
      </c>
    </row>
    <row r="43" customFormat="false" ht="15" hidden="false" customHeight="false" outlineLevel="0" collapsed="false">
      <c r="E43" s="0" t="n">
        <v>2013</v>
      </c>
      <c r="F43" s="0" t="s">
        <v>219</v>
      </c>
      <c r="G43" s="0" t="n">
        <v>99.22</v>
      </c>
      <c r="H43" s="0" t="s">
        <v>214</v>
      </c>
    </row>
    <row r="44" customFormat="false" ht="15" hidden="false" customHeight="false" outlineLevel="0" collapsed="false">
      <c r="E44" s="0" t="n">
        <v>2013</v>
      </c>
      <c r="F44" s="0" t="s">
        <v>220</v>
      </c>
      <c r="G44" s="0" t="n">
        <v>99.57</v>
      </c>
      <c r="H44" s="0" t="s">
        <v>214</v>
      </c>
    </row>
    <row r="45" customFormat="false" ht="15" hidden="false" customHeight="false" outlineLevel="0" collapsed="false">
      <c r="E45" s="0" t="n">
        <v>2013</v>
      </c>
      <c r="F45" s="0" t="s">
        <v>221</v>
      </c>
      <c r="G45" s="0" t="n">
        <v>99.39</v>
      </c>
      <c r="H45" s="0" t="s">
        <v>214</v>
      </c>
    </row>
    <row r="46" customFormat="false" ht="15" hidden="false" customHeight="false" outlineLevel="0" collapsed="false">
      <c r="E46" s="0" t="n">
        <v>2013</v>
      </c>
      <c r="F46" s="0" t="s">
        <v>222</v>
      </c>
      <c r="G46" s="0" t="n">
        <v>99.35</v>
      </c>
      <c r="H46" s="0" t="s">
        <v>214</v>
      </c>
    </row>
    <row r="47" customFormat="false" ht="15" hidden="false" customHeight="false" outlineLevel="0" collapsed="false">
      <c r="E47" s="0" t="n">
        <v>2013</v>
      </c>
      <c r="F47" s="0" t="s">
        <v>223</v>
      </c>
      <c r="G47" s="0" t="n">
        <v>99.46</v>
      </c>
      <c r="H47" s="0" t="s">
        <v>214</v>
      </c>
    </row>
    <row r="48" customFormat="false" ht="15" hidden="false" customHeight="false" outlineLevel="0" collapsed="false">
      <c r="E48" s="0" t="n">
        <v>2013</v>
      </c>
      <c r="F48" s="0" t="s">
        <v>224</v>
      </c>
      <c r="G48" s="0" t="n">
        <v>98.65</v>
      </c>
      <c r="H48" s="0" t="s">
        <v>214</v>
      </c>
    </row>
    <row r="49" customFormat="false" ht="15" hidden="false" customHeight="false" outlineLevel="0" collapsed="false">
      <c r="E49" s="0" t="n">
        <v>2013</v>
      </c>
      <c r="F49" s="0" t="s">
        <v>225</v>
      </c>
      <c r="G49" s="0" t="n">
        <v>98.34</v>
      </c>
      <c r="H49" s="0" t="s">
        <v>214</v>
      </c>
    </row>
    <row r="50" customFormat="false" ht="15" hidden="false" customHeight="false" outlineLevel="0" collapsed="false">
      <c r="C50" s="0" t="n">
        <f aca="false">D50*C$98/D$98</f>
        <v>106.487564523698</v>
      </c>
      <c r="D50" s="0" t="n">
        <f aca="false">AVERAGE(G50:G61)</f>
        <v>98.3341666666667</v>
      </c>
      <c r="E50" s="0" t="n">
        <v>2012</v>
      </c>
      <c r="F50" s="0" t="s">
        <v>213</v>
      </c>
      <c r="G50" s="0" t="n">
        <v>98.9</v>
      </c>
      <c r="H50" s="0" t="s">
        <v>214</v>
      </c>
    </row>
    <row r="51" customFormat="false" ht="15" hidden="false" customHeight="false" outlineLevel="0" collapsed="false">
      <c r="E51" s="0" t="n">
        <v>2012</v>
      </c>
      <c r="F51" s="0" t="s">
        <v>215</v>
      </c>
      <c r="G51" s="0" t="n">
        <v>98.54</v>
      </c>
      <c r="H51" s="0" t="s">
        <v>214</v>
      </c>
    </row>
    <row r="52" customFormat="false" ht="15" hidden="false" customHeight="false" outlineLevel="0" collapsed="false">
      <c r="E52" s="0" t="n">
        <v>2012</v>
      </c>
      <c r="F52" s="0" t="s">
        <v>216</v>
      </c>
      <c r="G52" s="0" t="n">
        <v>98.71</v>
      </c>
      <c r="H52" s="0" t="s">
        <v>214</v>
      </c>
    </row>
    <row r="53" customFormat="false" ht="15" hidden="false" customHeight="false" outlineLevel="0" collapsed="false">
      <c r="E53" s="0" t="n">
        <v>2012</v>
      </c>
      <c r="F53" s="0" t="s">
        <v>217</v>
      </c>
      <c r="G53" s="0" t="n">
        <v>98.51</v>
      </c>
      <c r="H53" s="0" t="s">
        <v>214</v>
      </c>
    </row>
    <row r="54" customFormat="false" ht="15" hidden="false" customHeight="false" outlineLevel="0" collapsed="false">
      <c r="E54" s="0" t="n">
        <v>2012</v>
      </c>
      <c r="F54" s="0" t="s">
        <v>218</v>
      </c>
      <c r="G54" s="0" t="n">
        <v>98.76</v>
      </c>
      <c r="H54" s="0" t="s">
        <v>214</v>
      </c>
    </row>
    <row r="55" customFormat="false" ht="15" hidden="false" customHeight="false" outlineLevel="0" collapsed="false">
      <c r="E55" s="0" t="n">
        <v>2012</v>
      </c>
      <c r="F55" s="0" t="s">
        <v>219</v>
      </c>
      <c r="G55" s="0" t="n">
        <v>98.05</v>
      </c>
      <c r="H55" s="0" t="s">
        <v>214</v>
      </c>
    </row>
    <row r="56" customFormat="false" ht="15" hidden="false" customHeight="false" outlineLevel="0" collapsed="false">
      <c r="E56" s="0" t="n">
        <v>2012</v>
      </c>
      <c r="F56" s="0" t="s">
        <v>220</v>
      </c>
      <c r="G56" s="0" t="n">
        <v>98.56</v>
      </c>
      <c r="H56" s="0" t="s">
        <v>214</v>
      </c>
    </row>
    <row r="57" customFormat="false" ht="15" hidden="false" customHeight="false" outlineLevel="0" collapsed="false">
      <c r="E57" s="0" t="n">
        <v>2012</v>
      </c>
      <c r="F57" s="0" t="s">
        <v>221</v>
      </c>
      <c r="G57" s="0" t="n">
        <v>98.51</v>
      </c>
      <c r="H57" s="0" t="s">
        <v>214</v>
      </c>
    </row>
    <row r="58" customFormat="false" ht="15" hidden="false" customHeight="false" outlineLevel="0" collapsed="false">
      <c r="E58" s="0" t="n">
        <v>2012</v>
      </c>
      <c r="F58" s="0" t="s">
        <v>222</v>
      </c>
      <c r="G58" s="0" t="n">
        <v>98.56</v>
      </c>
      <c r="H58" s="0" t="s">
        <v>214</v>
      </c>
    </row>
    <row r="59" customFormat="false" ht="15" hidden="false" customHeight="false" outlineLevel="0" collapsed="false">
      <c r="E59" s="0" t="n">
        <v>2012</v>
      </c>
      <c r="F59" s="0" t="s">
        <v>223</v>
      </c>
      <c r="G59" s="0" t="n">
        <v>98.39</v>
      </c>
      <c r="H59" s="0" t="s">
        <v>214</v>
      </c>
    </row>
    <row r="60" customFormat="false" ht="15" hidden="false" customHeight="false" outlineLevel="0" collapsed="false">
      <c r="E60" s="0" t="n">
        <v>2012</v>
      </c>
      <c r="F60" s="0" t="s">
        <v>224</v>
      </c>
      <c r="G60" s="0" t="n">
        <v>97.49</v>
      </c>
      <c r="H60" s="0" t="s">
        <v>214</v>
      </c>
    </row>
    <row r="61" customFormat="false" ht="15" hidden="false" customHeight="false" outlineLevel="0" collapsed="false">
      <c r="E61" s="0" t="n">
        <v>2012</v>
      </c>
      <c r="F61" s="0" t="s">
        <v>225</v>
      </c>
      <c r="G61" s="0" t="n">
        <v>97.03</v>
      </c>
      <c r="H61" s="0" t="s">
        <v>214</v>
      </c>
    </row>
    <row r="62" customFormat="false" ht="15" hidden="false" customHeight="false" outlineLevel="0" collapsed="false">
      <c r="C62" s="0" t="n">
        <f aca="false">D62*C$98/D$98</f>
        <v>104.176442984514</v>
      </c>
      <c r="D62" s="0" t="n">
        <f aca="false">AVERAGE(G62:G73)</f>
        <v>96.2</v>
      </c>
      <c r="E62" s="0" t="n">
        <v>2011</v>
      </c>
      <c r="F62" s="0" t="s">
        <v>213</v>
      </c>
      <c r="G62" s="0" t="n">
        <v>97.41</v>
      </c>
      <c r="H62" s="0" t="s">
        <v>214</v>
      </c>
    </row>
    <row r="63" customFormat="false" ht="15" hidden="false" customHeight="false" outlineLevel="0" collapsed="false">
      <c r="E63" s="0" t="n">
        <v>2011</v>
      </c>
      <c r="F63" s="0" t="s">
        <v>215</v>
      </c>
      <c r="G63" s="0" t="n">
        <v>96.99</v>
      </c>
      <c r="H63" s="0" t="s">
        <v>214</v>
      </c>
    </row>
    <row r="64" customFormat="false" ht="15" hidden="false" customHeight="false" outlineLevel="0" collapsed="false">
      <c r="E64" s="0" t="n">
        <v>2011</v>
      </c>
      <c r="F64" s="0" t="s">
        <v>216</v>
      </c>
      <c r="G64" s="0" t="n">
        <v>96.69</v>
      </c>
      <c r="H64" s="0" t="s">
        <v>214</v>
      </c>
    </row>
    <row r="65" customFormat="false" ht="15" hidden="false" customHeight="false" outlineLevel="0" collapsed="false">
      <c r="E65" s="0" t="n">
        <v>2011</v>
      </c>
      <c r="F65" s="0" t="s">
        <v>217</v>
      </c>
      <c r="G65" s="0" t="n">
        <v>96.43</v>
      </c>
      <c r="H65" s="0" t="s">
        <v>214</v>
      </c>
    </row>
    <row r="66" customFormat="false" ht="15" hidden="false" customHeight="false" outlineLevel="0" collapsed="false">
      <c r="E66" s="0" t="n">
        <v>2011</v>
      </c>
      <c r="F66" s="0" t="s">
        <v>218</v>
      </c>
      <c r="G66" s="0" t="n">
        <v>96.46</v>
      </c>
      <c r="H66" s="0" t="s">
        <v>214</v>
      </c>
    </row>
    <row r="67" customFormat="false" ht="15" hidden="false" customHeight="false" outlineLevel="0" collapsed="false">
      <c r="E67" s="0" t="n">
        <v>2011</v>
      </c>
      <c r="F67" s="0" t="s">
        <v>219</v>
      </c>
      <c r="G67" s="0" t="n">
        <v>95.91</v>
      </c>
      <c r="H67" s="0" t="s">
        <v>214</v>
      </c>
    </row>
    <row r="68" customFormat="false" ht="15" hidden="false" customHeight="false" outlineLevel="0" collapsed="false">
      <c r="E68" s="0" t="n">
        <v>2011</v>
      </c>
      <c r="F68" s="0" t="s">
        <v>220</v>
      </c>
      <c r="G68" s="0" t="n">
        <v>96.39</v>
      </c>
      <c r="H68" s="0" t="s">
        <v>214</v>
      </c>
    </row>
    <row r="69" customFormat="false" ht="15" hidden="false" customHeight="false" outlineLevel="0" collapsed="false">
      <c r="E69" s="0" t="n">
        <v>2011</v>
      </c>
      <c r="F69" s="0" t="s">
        <v>221</v>
      </c>
      <c r="G69" s="0" t="n">
        <v>96.31</v>
      </c>
      <c r="H69" s="0" t="s">
        <v>214</v>
      </c>
    </row>
    <row r="70" customFormat="false" ht="15" hidden="false" customHeight="false" outlineLevel="0" collapsed="false">
      <c r="E70" s="0" t="n">
        <v>2011</v>
      </c>
      <c r="F70" s="0" t="s">
        <v>222</v>
      </c>
      <c r="G70" s="0" t="n">
        <v>96.24</v>
      </c>
      <c r="H70" s="0" t="s">
        <v>214</v>
      </c>
    </row>
    <row r="71" customFormat="false" ht="15" hidden="false" customHeight="false" outlineLevel="0" collapsed="false">
      <c r="E71" s="0" t="n">
        <v>2011</v>
      </c>
      <c r="F71" s="0" t="s">
        <v>223</v>
      </c>
      <c r="G71" s="0" t="n">
        <v>95.9</v>
      </c>
      <c r="H71" s="0" t="s">
        <v>214</v>
      </c>
    </row>
    <row r="72" customFormat="false" ht="15" hidden="false" customHeight="false" outlineLevel="0" collapsed="false">
      <c r="E72" s="0" t="n">
        <v>2011</v>
      </c>
      <c r="F72" s="0" t="s">
        <v>224</v>
      </c>
      <c r="G72" s="0" t="n">
        <v>95.07</v>
      </c>
      <c r="H72" s="0" t="s">
        <v>214</v>
      </c>
    </row>
    <row r="73" customFormat="false" ht="15" hidden="false" customHeight="false" outlineLevel="0" collapsed="false">
      <c r="E73" s="0" t="n">
        <v>2011</v>
      </c>
      <c r="F73" s="0" t="s">
        <v>225</v>
      </c>
      <c r="G73" s="0" t="n">
        <v>94.6</v>
      </c>
      <c r="H73" s="0" t="s">
        <v>214</v>
      </c>
    </row>
    <row r="74" customFormat="false" ht="15" hidden="false" customHeight="false" outlineLevel="0" collapsed="false">
      <c r="C74" s="0" t="n">
        <f aca="false">D74*C$98/D$98</f>
        <v>101.842760711836</v>
      </c>
      <c r="D74" s="0" t="n">
        <f aca="false">AVERAGE(G74:G85)</f>
        <v>94.045</v>
      </c>
      <c r="E74" s="0" t="n">
        <v>2010</v>
      </c>
      <c r="F74" s="0" t="s">
        <v>213</v>
      </c>
      <c r="G74" s="0" t="n">
        <v>94.88</v>
      </c>
      <c r="H74" s="0" t="s">
        <v>214</v>
      </c>
    </row>
    <row r="75" customFormat="false" ht="15" hidden="false" customHeight="false" outlineLevel="0" collapsed="false">
      <c r="E75" s="0" t="n">
        <v>2010</v>
      </c>
      <c r="F75" s="0" t="s">
        <v>215</v>
      </c>
      <c r="G75" s="0" t="n">
        <v>94.41</v>
      </c>
      <c r="H75" s="0" t="s">
        <v>214</v>
      </c>
    </row>
    <row r="76" customFormat="false" ht="15" hidden="false" customHeight="false" outlineLevel="0" collapsed="false">
      <c r="E76" s="0" t="n">
        <v>2010</v>
      </c>
      <c r="F76" s="0" t="s">
        <v>216</v>
      </c>
      <c r="G76" s="0" t="n">
        <v>94.29</v>
      </c>
      <c r="H76" s="0" t="s">
        <v>214</v>
      </c>
    </row>
    <row r="77" customFormat="false" ht="15" hidden="false" customHeight="false" outlineLevel="0" collapsed="false">
      <c r="E77" s="0" t="n">
        <v>2010</v>
      </c>
      <c r="F77" s="0" t="s">
        <v>217</v>
      </c>
      <c r="G77" s="0" t="n">
        <v>94.15</v>
      </c>
      <c r="H77" s="0" t="s">
        <v>214</v>
      </c>
    </row>
    <row r="78" customFormat="false" ht="15" hidden="false" customHeight="false" outlineLevel="0" collapsed="false">
      <c r="E78" s="0" t="n">
        <v>2010</v>
      </c>
      <c r="F78" s="0" t="s">
        <v>218</v>
      </c>
      <c r="G78" s="0" t="n">
        <v>94.19</v>
      </c>
      <c r="H78" s="0" t="s">
        <v>214</v>
      </c>
    </row>
    <row r="79" customFormat="false" ht="15" hidden="false" customHeight="false" outlineLevel="0" collapsed="false">
      <c r="E79" s="0" t="n">
        <v>2010</v>
      </c>
      <c r="F79" s="0" t="s">
        <v>219</v>
      </c>
      <c r="G79" s="0" t="n">
        <v>93.95</v>
      </c>
      <c r="H79" s="0" t="s">
        <v>214</v>
      </c>
    </row>
    <row r="80" customFormat="false" ht="15" hidden="false" customHeight="false" outlineLevel="0" collapsed="false">
      <c r="E80" s="0" t="n">
        <v>2010</v>
      </c>
      <c r="F80" s="0" t="s">
        <v>220</v>
      </c>
      <c r="G80" s="0" t="n">
        <v>94.26</v>
      </c>
      <c r="H80" s="0" t="s">
        <v>214</v>
      </c>
    </row>
    <row r="81" customFormat="false" ht="15" hidden="false" customHeight="false" outlineLevel="0" collapsed="false">
      <c r="E81" s="0" t="n">
        <v>2010</v>
      </c>
      <c r="F81" s="0" t="s">
        <v>221</v>
      </c>
      <c r="G81" s="0" t="n">
        <v>94.27</v>
      </c>
      <c r="H81" s="0" t="s">
        <v>214</v>
      </c>
    </row>
    <row r="82" customFormat="false" ht="15" hidden="false" customHeight="false" outlineLevel="0" collapsed="false">
      <c r="E82" s="0" t="n">
        <v>2010</v>
      </c>
      <c r="F82" s="0" t="s">
        <v>222</v>
      </c>
      <c r="G82" s="0" t="n">
        <v>94.14</v>
      </c>
      <c r="H82" s="0" t="s">
        <v>214</v>
      </c>
    </row>
    <row r="83" customFormat="false" ht="15" hidden="false" customHeight="false" outlineLevel="0" collapsed="false">
      <c r="E83" s="0" t="n">
        <v>2010</v>
      </c>
      <c r="F83" s="0" t="s">
        <v>223</v>
      </c>
      <c r="G83" s="0" t="n">
        <v>93.85</v>
      </c>
      <c r="H83" s="0" t="s">
        <v>214</v>
      </c>
    </row>
    <row r="84" customFormat="false" ht="15" hidden="false" customHeight="false" outlineLevel="0" collapsed="false">
      <c r="E84" s="0" t="n">
        <v>2010</v>
      </c>
      <c r="F84" s="0" t="s">
        <v>224</v>
      </c>
      <c r="G84" s="0" t="n">
        <v>93.36</v>
      </c>
      <c r="H84" s="0" t="s">
        <v>214</v>
      </c>
    </row>
    <row r="85" customFormat="false" ht="15" hidden="false" customHeight="false" outlineLevel="0" collapsed="false">
      <c r="E85" s="0" t="n">
        <v>2010</v>
      </c>
      <c r="F85" s="0" t="s">
        <v>225</v>
      </c>
      <c r="G85" s="0" t="n">
        <v>92.79</v>
      </c>
      <c r="H85" s="0" t="s">
        <v>214</v>
      </c>
    </row>
    <row r="86" customFormat="false" ht="15" hidden="false" customHeight="false" outlineLevel="0" collapsed="false">
      <c r="C86" s="0" t="n">
        <f aca="false">D86*C$98/D$98</f>
        <v>100.101974515395</v>
      </c>
      <c r="D86" s="0" t="n">
        <f aca="false">AVERAGE(G86:G97)</f>
        <v>92.4375</v>
      </c>
      <c r="E86" s="0" t="n">
        <v>2009</v>
      </c>
      <c r="F86" s="0" t="s">
        <v>213</v>
      </c>
      <c r="G86" s="0" t="n">
        <v>93.01</v>
      </c>
      <c r="H86" s="0" t="s">
        <v>214</v>
      </c>
    </row>
    <row r="87" customFormat="false" ht="15" hidden="false" customHeight="false" outlineLevel="0" collapsed="false">
      <c r="E87" s="0" t="n">
        <v>2009</v>
      </c>
      <c r="F87" s="0" t="s">
        <v>215</v>
      </c>
      <c r="G87" s="0" t="n">
        <v>92.74</v>
      </c>
      <c r="H87" s="0" t="s">
        <v>214</v>
      </c>
    </row>
    <row r="88" customFormat="false" ht="15" hidden="false" customHeight="false" outlineLevel="0" collapsed="false">
      <c r="E88" s="0" t="n">
        <v>2009</v>
      </c>
      <c r="F88" s="0" t="s">
        <v>216</v>
      </c>
      <c r="G88" s="0" t="n">
        <v>92.59</v>
      </c>
      <c r="H88" s="0" t="s">
        <v>214</v>
      </c>
    </row>
    <row r="89" customFormat="false" ht="15" hidden="false" customHeight="false" outlineLevel="0" collapsed="false">
      <c r="E89" s="0" t="n">
        <v>2009</v>
      </c>
      <c r="F89" s="0" t="s">
        <v>217</v>
      </c>
      <c r="G89" s="0" t="n">
        <v>92.49</v>
      </c>
      <c r="H89" s="0" t="s">
        <v>214</v>
      </c>
    </row>
    <row r="90" customFormat="false" ht="15" hidden="false" customHeight="false" outlineLevel="0" collapsed="false">
      <c r="E90" s="0" t="n">
        <v>2009</v>
      </c>
      <c r="F90" s="0" t="s">
        <v>218</v>
      </c>
      <c r="G90" s="0" t="n">
        <v>92.7</v>
      </c>
      <c r="H90" s="0" t="s">
        <v>214</v>
      </c>
    </row>
    <row r="91" customFormat="false" ht="15" hidden="false" customHeight="false" outlineLevel="0" collapsed="false">
      <c r="E91" s="0" t="n">
        <v>2009</v>
      </c>
      <c r="F91" s="0" t="s">
        <v>219</v>
      </c>
      <c r="G91" s="0" t="n">
        <v>92.19</v>
      </c>
      <c r="H91" s="0" t="s">
        <v>214</v>
      </c>
    </row>
    <row r="92" customFormat="false" ht="15" hidden="false" customHeight="false" outlineLevel="0" collapsed="false">
      <c r="E92" s="0" t="n">
        <v>2009</v>
      </c>
      <c r="F92" s="0" t="s">
        <v>220</v>
      </c>
      <c r="G92" s="0" t="n">
        <v>92.65</v>
      </c>
      <c r="H92" s="0" t="s">
        <v>214</v>
      </c>
    </row>
    <row r="93" customFormat="false" ht="15" hidden="false" customHeight="false" outlineLevel="0" collapsed="false">
      <c r="E93" s="0" t="n">
        <v>2009</v>
      </c>
      <c r="F93" s="0" t="s">
        <v>221</v>
      </c>
      <c r="G93" s="0" t="n">
        <v>92.52</v>
      </c>
      <c r="H93" s="0" t="s">
        <v>214</v>
      </c>
    </row>
    <row r="94" customFormat="false" ht="15" hidden="false" customHeight="false" outlineLevel="0" collapsed="false">
      <c r="E94" s="0" t="n">
        <v>2009</v>
      </c>
      <c r="F94" s="0" t="s">
        <v>222</v>
      </c>
      <c r="G94" s="0" t="n">
        <v>92.39</v>
      </c>
      <c r="H94" s="0" t="s">
        <v>214</v>
      </c>
    </row>
    <row r="95" customFormat="false" ht="15" hidden="false" customHeight="false" outlineLevel="0" collapsed="false">
      <c r="E95" s="0" t="n">
        <v>2009</v>
      </c>
      <c r="F95" s="0" t="s">
        <v>223</v>
      </c>
      <c r="G95" s="0" t="n">
        <v>92.24</v>
      </c>
      <c r="H95" s="0" t="s">
        <v>214</v>
      </c>
    </row>
    <row r="96" customFormat="false" ht="15" hidden="false" customHeight="false" outlineLevel="0" collapsed="false">
      <c r="E96" s="0" t="n">
        <v>2009</v>
      </c>
      <c r="F96" s="0" t="s">
        <v>224</v>
      </c>
      <c r="G96" s="0" t="n">
        <v>92.06</v>
      </c>
      <c r="H96" s="0" t="s">
        <v>214</v>
      </c>
    </row>
    <row r="97" customFormat="false" ht="15" hidden="false" customHeight="false" outlineLevel="0" collapsed="false">
      <c r="E97" s="0" t="n">
        <v>2009</v>
      </c>
      <c r="F97" s="0" t="s">
        <v>225</v>
      </c>
      <c r="G97" s="0" t="n">
        <v>91.67</v>
      </c>
      <c r="H97" s="0" t="s">
        <v>214</v>
      </c>
    </row>
    <row r="98" customFormat="false" ht="15" hidden="false" customHeight="false" outlineLevel="0" collapsed="false">
      <c r="C98" s="0" t="n">
        <v>100</v>
      </c>
      <c r="D98" s="0" t="n">
        <f aca="false">AVERAGE(G98:G109)</f>
        <v>92.3433333333333</v>
      </c>
      <c r="E98" s="0" t="n">
        <v>2008</v>
      </c>
      <c r="F98" s="0" t="s">
        <v>213</v>
      </c>
      <c r="G98" s="0" t="n">
        <v>92.07</v>
      </c>
      <c r="H98" s="0" t="s">
        <v>214</v>
      </c>
    </row>
    <row r="99" customFormat="false" ht="15" hidden="false" customHeight="false" outlineLevel="0" collapsed="false">
      <c r="E99" s="0" t="n">
        <v>2008</v>
      </c>
      <c r="F99" s="0" t="s">
        <v>215</v>
      </c>
      <c r="G99" s="0" t="n">
        <v>92.32</v>
      </c>
      <c r="H99" s="0" t="s">
        <v>214</v>
      </c>
    </row>
    <row r="100" customFormat="false" ht="15" hidden="false" customHeight="false" outlineLevel="0" collapsed="false">
      <c r="E100" s="0" t="n">
        <v>2008</v>
      </c>
      <c r="F100" s="0" t="s">
        <v>216</v>
      </c>
      <c r="G100" s="0" t="n">
        <v>92.79</v>
      </c>
      <c r="H100" s="0" t="s">
        <v>214</v>
      </c>
    </row>
    <row r="101" customFormat="false" ht="15" hidden="false" customHeight="false" outlineLevel="0" collapsed="false">
      <c r="E101" s="0" t="n">
        <v>2008</v>
      </c>
      <c r="F101" s="0" t="s">
        <v>217</v>
      </c>
      <c r="G101" s="0" t="n">
        <v>92.84</v>
      </c>
      <c r="H101" s="0" t="s">
        <v>214</v>
      </c>
    </row>
    <row r="102" customFormat="false" ht="15" hidden="false" customHeight="false" outlineLevel="0" collapsed="false">
      <c r="E102" s="0" t="n">
        <v>2008</v>
      </c>
      <c r="F102" s="0" t="s">
        <v>218</v>
      </c>
      <c r="G102" s="0" t="n">
        <v>92.87</v>
      </c>
      <c r="H102" s="0" t="s">
        <v>214</v>
      </c>
    </row>
    <row r="103" customFormat="false" ht="15" hidden="false" customHeight="false" outlineLevel="0" collapsed="false">
      <c r="E103" s="0" t="n">
        <v>2008</v>
      </c>
      <c r="F103" s="0" t="s">
        <v>219</v>
      </c>
      <c r="G103" s="0" t="n">
        <v>92.93</v>
      </c>
      <c r="H103" s="0" t="s">
        <v>214</v>
      </c>
    </row>
    <row r="104" customFormat="false" ht="15" hidden="false" customHeight="false" outlineLevel="0" collapsed="false">
      <c r="E104" s="0" t="n">
        <v>2008</v>
      </c>
      <c r="F104" s="0" t="s">
        <v>220</v>
      </c>
      <c r="G104" s="0" t="n">
        <v>93.18</v>
      </c>
      <c r="H104" s="0" t="s">
        <v>214</v>
      </c>
    </row>
    <row r="105" customFormat="false" ht="15" hidden="false" customHeight="false" outlineLevel="0" collapsed="false">
      <c r="E105" s="0" t="n">
        <v>2008</v>
      </c>
      <c r="F105" s="0" t="s">
        <v>221</v>
      </c>
      <c r="G105" s="0" t="n">
        <v>92.79</v>
      </c>
      <c r="H105" s="0" t="s">
        <v>214</v>
      </c>
    </row>
    <row r="106" customFormat="false" ht="15" hidden="false" customHeight="false" outlineLevel="0" collapsed="false">
      <c r="E106" s="0" t="n">
        <v>2008</v>
      </c>
      <c r="F106" s="0" t="s">
        <v>222</v>
      </c>
      <c r="G106" s="0" t="n">
        <v>92.26</v>
      </c>
      <c r="H106" s="0" t="s">
        <v>214</v>
      </c>
    </row>
    <row r="107" customFormat="false" ht="15" hidden="false" customHeight="false" outlineLevel="0" collapsed="false">
      <c r="E107" s="0" t="n">
        <v>2008</v>
      </c>
      <c r="F107" s="0" t="s">
        <v>223</v>
      </c>
      <c r="G107" s="0" t="n">
        <v>91.91</v>
      </c>
      <c r="H107" s="0" t="s">
        <v>214</v>
      </c>
    </row>
    <row r="108" customFormat="false" ht="15" hidden="false" customHeight="false" outlineLevel="0" collapsed="false">
      <c r="E108" s="0" t="n">
        <v>2008</v>
      </c>
      <c r="F108" s="0" t="s">
        <v>224</v>
      </c>
      <c r="G108" s="0" t="n">
        <v>91.18</v>
      </c>
      <c r="H108" s="0" t="s">
        <v>214</v>
      </c>
    </row>
    <row r="109" customFormat="false" ht="15" hidden="false" customHeight="false" outlineLevel="0" collapsed="false">
      <c r="E109" s="0" t="n">
        <v>2008</v>
      </c>
      <c r="F109" s="0" t="s">
        <v>225</v>
      </c>
      <c r="G109" s="0" t="n">
        <v>90.98</v>
      </c>
      <c r="H109" s="0" t="s">
        <v>214</v>
      </c>
    </row>
    <row r="110" customFormat="false" ht="15" hidden="false" customHeight="false" outlineLevel="0" collapsed="false">
      <c r="E110" s="0" t="n">
        <v>2007</v>
      </c>
      <c r="F110" s="0" t="s">
        <v>213</v>
      </c>
      <c r="G110" s="0" t="n">
        <v>90.99</v>
      </c>
      <c r="H110" s="0" t="s">
        <v>214</v>
      </c>
    </row>
    <row r="111" customFormat="false" ht="15" hidden="false" customHeight="false" outlineLevel="0" collapsed="false">
      <c r="E111" s="0" t="n">
        <v>2007</v>
      </c>
      <c r="F111" s="0" t="s">
        <v>215</v>
      </c>
      <c r="G111" s="0" t="n">
        <v>90.62</v>
      </c>
      <c r="H111" s="0" t="s">
        <v>214</v>
      </c>
    </row>
    <row r="112" customFormat="false" ht="15" hidden="false" customHeight="false" outlineLevel="0" collapsed="false">
      <c r="E112" s="0" t="n">
        <v>2007</v>
      </c>
      <c r="F112" s="0" t="s">
        <v>216</v>
      </c>
      <c r="G112" s="0" t="n">
        <v>90.08</v>
      </c>
      <c r="H112" s="0" t="s">
        <v>214</v>
      </c>
    </row>
    <row r="113" customFormat="false" ht="15" hidden="false" customHeight="false" outlineLevel="0" collapsed="false">
      <c r="E113" s="0" t="n">
        <v>2007</v>
      </c>
      <c r="F113" s="0" t="s">
        <v>217</v>
      </c>
      <c r="G113" s="0" t="n">
        <v>89.83</v>
      </c>
      <c r="H113" s="0" t="s">
        <v>214</v>
      </c>
    </row>
    <row r="114" customFormat="false" ht="15" hidden="false" customHeight="false" outlineLevel="0" collapsed="false">
      <c r="E114" s="0" t="n">
        <v>2007</v>
      </c>
      <c r="F114" s="0" t="s">
        <v>218</v>
      </c>
      <c r="G114" s="0" t="n">
        <v>89.7</v>
      </c>
      <c r="H114" s="0" t="s">
        <v>214</v>
      </c>
    </row>
    <row r="115" customFormat="false" ht="15" hidden="false" customHeight="false" outlineLevel="0" collapsed="false">
      <c r="E115" s="0" t="n">
        <v>2007</v>
      </c>
      <c r="F115" s="0" t="s">
        <v>219</v>
      </c>
      <c r="G115" s="0" t="n">
        <v>89.32</v>
      </c>
      <c r="H115" s="0" t="s">
        <v>214</v>
      </c>
    </row>
    <row r="116" customFormat="false" ht="15" hidden="false" customHeight="false" outlineLevel="0" collapsed="false">
      <c r="E116" s="0" t="n">
        <v>2007</v>
      </c>
      <c r="F116" s="0" t="s">
        <v>220</v>
      </c>
      <c r="G116" s="0" t="n">
        <v>89.61</v>
      </c>
      <c r="H116" s="0" t="s">
        <v>214</v>
      </c>
    </row>
    <row r="117" customFormat="false" ht="15" hidden="false" customHeight="false" outlineLevel="0" collapsed="false">
      <c r="E117" s="0" t="n">
        <v>2007</v>
      </c>
      <c r="F117" s="0" t="s">
        <v>221</v>
      </c>
      <c r="G117" s="0" t="n">
        <v>89.48</v>
      </c>
      <c r="H117" s="0" t="s">
        <v>214</v>
      </c>
    </row>
    <row r="118" customFormat="false" ht="15" hidden="false" customHeight="false" outlineLevel="0" collapsed="false">
      <c r="E118" s="0" t="n">
        <v>2007</v>
      </c>
      <c r="F118" s="0" t="s">
        <v>222</v>
      </c>
      <c r="G118" s="0" t="n">
        <v>89.25</v>
      </c>
      <c r="H118" s="0" t="s">
        <v>214</v>
      </c>
    </row>
    <row r="119" customFormat="false" ht="15" hidden="false" customHeight="false" outlineLevel="0" collapsed="false">
      <c r="E119" s="0" t="n">
        <v>2007</v>
      </c>
      <c r="F119" s="0" t="s">
        <v>223</v>
      </c>
      <c r="G119" s="0" t="n">
        <v>88.77</v>
      </c>
      <c r="H119" s="0" t="s">
        <v>214</v>
      </c>
    </row>
    <row r="120" customFormat="false" ht="15" hidden="false" customHeight="false" outlineLevel="0" collapsed="false">
      <c r="E120" s="0" t="n">
        <v>2007</v>
      </c>
      <c r="F120" s="0" t="s">
        <v>224</v>
      </c>
      <c r="G120" s="0" t="n">
        <v>88.36</v>
      </c>
      <c r="H120" s="0" t="s">
        <v>214</v>
      </c>
    </row>
    <row r="121" customFormat="false" ht="15" hidden="false" customHeight="false" outlineLevel="0" collapsed="false">
      <c r="E121" s="0" t="n">
        <v>2007</v>
      </c>
      <c r="F121" s="0" t="s">
        <v>225</v>
      </c>
      <c r="G121" s="0" t="n">
        <v>88.17</v>
      </c>
      <c r="H121" s="0" t="s">
        <v>214</v>
      </c>
    </row>
    <row r="122" customFormat="false" ht="15" hidden="false" customHeight="false" outlineLevel="0" collapsed="false">
      <c r="E122" s="0" t="n">
        <v>2006</v>
      </c>
      <c r="F122" s="0" t="s">
        <v>213</v>
      </c>
      <c r="G122" s="0" t="n">
        <v>88.51</v>
      </c>
      <c r="H122" s="0" t="s">
        <v>214</v>
      </c>
    </row>
    <row r="123" customFormat="false" ht="15" hidden="false" customHeight="false" outlineLevel="0" collapsed="false">
      <c r="E123" s="0" t="n">
        <v>2006</v>
      </c>
      <c r="F123" s="0" t="s">
        <v>215</v>
      </c>
      <c r="G123" s="0" t="n">
        <v>88.3</v>
      </c>
      <c r="H123" s="0" t="s">
        <v>214</v>
      </c>
    </row>
    <row r="124" customFormat="false" ht="15" hidden="false" customHeight="false" outlineLevel="0" collapsed="false">
      <c r="E124" s="0" t="n">
        <v>2006</v>
      </c>
      <c r="F124" s="0" t="s">
        <v>216</v>
      </c>
      <c r="G124" s="0" t="n">
        <v>88.19</v>
      </c>
      <c r="H124" s="0" t="s">
        <v>214</v>
      </c>
    </row>
    <row r="125" customFormat="false" ht="15" hidden="false" customHeight="false" outlineLevel="0" collapsed="false">
      <c r="E125" s="0" t="n">
        <v>2006</v>
      </c>
      <c r="F125" s="0" t="s">
        <v>217</v>
      </c>
      <c r="G125" s="0" t="n">
        <v>88.4</v>
      </c>
      <c r="H125" s="0" t="s">
        <v>214</v>
      </c>
    </row>
    <row r="126" customFormat="false" ht="15" hidden="false" customHeight="false" outlineLevel="0" collapsed="false">
      <c r="E126" s="0" t="n">
        <v>2006</v>
      </c>
      <c r="F126" s="0" t="s">
        <v>218</v>
      </c>
      <c r="G126" s="0" t="n">
        <v>88.58</v>
      </c>
      <c r="H126" s="0" t="s">
        <v>214</v>
      </c>
    </row>
    <row r="127" customFormat="false" ht="15" hidden="false" customHeight="false" outlineLevel="0" collapsed="false">
      <c r="E127" s="0" t="n">
        <v>2006</v>
      </c>
      <c r="F127" s="0" t="s">
        <v>219</v>
      </c>
      <c r="G127" s="0" t="n">
        <v>88.29</v>
      </c>
      <c r="H127" s="0" t="s">
        <v>214</v>
      </c>
    </row>
    <row r="128" customFormat="false" ht="15" hidden="false" customHeight="false" outlineLevel="0" collapsed="false">
      <c r="E128" s="0" t="n">
        <v>2006</v>
      </c>
      <c r="F128" s="0" t="s">
        <v>220</v>
      </c>
      <c r="G128" s="0" t="n">
        <v>88.46</v>
      </c>
      <c r="H128" s="0" t="s">
        <v>214</v>
      </c>
    </row>
    <row r="129" customFormat="false" ht="15" hidden="false" customHeight="false" outlineLevel="0" collapsed="false">
      <c r="E129" s="0" t="n">
        <v>2006</v>
      </c>
      <c r="F129" s="0" t="s">
        <v>221</v>
      </c>
      <c r="G129" s="0" t="n">
        <v>88.46</v>
      </c>
      <c r="H129" s="0" t="s">
        <v>214</v>
      </c>
    </row>
    <row r="130" customFormat="false" ht="15" hidden="false" customHeight="false" outlineLevel="0" collapsed="false">
      <c r="E130" s="0" t="n">
        <v>2006</v>
      </c>
      <c r="F130" s="0" t="s">
        <v>222</v>
      </c>
      <c r="G130" s="0" t="n">
        <v>88.08</v>
      </c>
      <c r="H130" s="0" t="s">
        <v>214</v>
      </c>
    </row>
    <row r="131" customFormat="false" ht="15" hidden="false" customHeight="false" outlineLevel="0" collapsed="false">
      <c r="E131" s="0" t="n">
        <v>2006</v>
      </c>
      <c r="F131" s="0" t="s">
        <v>223</v>
      </c>
      <c r="G131" s="0" t="n">
        <v>87.69</v>
      </c>
      <c r="H131" s="0" t="s">
        <v>214</v>
      </c>
    </row>
    <row r="132" customFormat="false" ht="15" hidden="false" customHeight="false" outlineLevel="0" collapsed="false">
      <c r="E132" s="0" t="n">
        <v>2006</v>
      </c>
      <c r="F132" s="0" t="s">
        <v>224</v>
      </c>
      <c r="G132" s="0" t="n">
        <v>87.31</v>
      </c>
      <c r="H132" s="0" t="s">
        <v>214</v>
      </c>
    </row>
    <row r="133" customFormat="false" ht="15" hidden="false" customHeight="false" outlineLevel="0" collapsed="false">
      <c r="E133" s="0" t="n">
        <v>2006</v>
      </c>
      <c r="F133" s="0" t="s">
        <v>225</v>
      </c>
      <c r="G133" s="0" t="n">
        <v>86.97</v>
      </c>
      <c r="H133" s="0" t="s">
        <v>214</v>
      </c>
    </row>
    <row r="134" customFormat="false" ht="15" hidden="false" customHeight="false" outlineLevel="0" collapsed="false">
      <c r="E134" s="0" t="n">
        <v>2005</v>
      </c>
      <c r="F134" s="0" t="s">
        <v>213</v>
      </c>
      <c r="G134" s="0" t="n">
        <v>87</v>
      </c>
      <c r="H134" s="0" t="s">
        <v>214</v>
      </c>
    </row>
    <row r="135" customFormat="false" ht="15" hidden="false" customHeight="false" outlineLevel="0" collapsed="false">
      <c r="E135" s="0" t="n">
        <v>2005</v>
      </c>
      <c r="F135" s="0" t="s">
        <v>215</v>
      </c>
      <c r="G135" s="0" t="n">
        <v>86.9</v>
      </c>
      <c r="H135" s="0" t="s">
        <v>214</v>
      </c>
    </row>
    <row r="136" customFormat="false" ht="15" hidden="false" customHeight="false" outlineLevel="0" collapsed="false">
      <c r="E136" s="0" t="n">
        <v>2005</v>
      </c>
      <c r="F136" s="0" t="s">
        <v>216</v>
      </c>
      <c r="G136" s="0" t="n">
        <v>87.1</v>
      </c>
      <c r="H136" s="0" t="s">
        <v>214</v>
      </c>
    </row>
    <row r="137" customFormat="false" ht="15" hidden="false" customHeight="false" outlineLevel="0" collapsed="false">
      <c r="E137" s="0" t="n">
        <v>2005</v>
      </c>
      <c r="F137" s="0" t="s">
        <v>217</v>
      </c>
      <c r="G137" s="0" t="n">
        <v>87.1</v>
      </c>
      <c r="H137" s="0" t="s">
        <v>214</v>
      </c>
    </row>
    <row r="138" customFormat="false" ht="15" hidden="false" customHeight="false" outlineLevel="0" collapsed="false">
      <c r="E138" s="0" t="n">
        <v>2005</v>
      </c>
      <c r="F138" s="0" t="s">
        <v>218</v>
      </c>
      <c r="G138" s="0" t="n">
        <v>86.8</v>
      </c>
      <c r="H138" s="0" t="s">
        <v>214</v>
      </c>
    </row>
    <row r="139" customFormat="false" ht="15" hidden="false" customHeight="false" outlineLevel="0" collapsed="false">
      <c r="E139" s="0" t="n">
        <v>2005</v>
      </c>
      <c r="F139" s="0" t="s">
        <v>219</v>
      </c>
      <c r="G139" s="0" t="n">
        <v>86.4</v>
      </c>
      <c r="H139" s="0" t="s">
        <v>214</v>
      </c>
    </row>
    <row r="140" customFormat="false" ht="15" hidden="false" customHeight="false" outlineLevel="0" collapsed="false">
      <c r="E140" s="0" t="n">
        <v>2005</v>
      </c>
      <c r="F140" s="0" t="s">
        <v>220</v>
      </c>
      <c r="G140" s="0" t="n">
        <v>86.5</v>
      </c>
      <c r="H140" s="0" t="s">
        <v>214</v>
      </c>
    </row>
    <row r="141" customFormat="false" ht="15" hidden="false" customHeight="false" outlineLevel="0" collapsed="false">
      <c r="E141" s="0" t="n">
        <v>2005</v>
      </c>
      <c r="F141" s="0" t="s">
        <v>221</v>
      </c>
      <c r="G141" s="0" t="n">
        <v>86.4</v>
      </c>
      <c r="H141" s="0" t="s">
        <v>214</v>
      </c>
    </row>
    <row r="142" customFormat="false" ht="15" hidden="false" customHeight="false" outlineLevel="0" collapsed="false">
      <c r="E142" s="0" t="n">
        <v>2005</v>
      </c>
      <c r="F142" s="0" t="s">
        <v>222</v>
      </c>
      <c r="G142" s="0" t="n">
        <v>86.4</v>
      </c>
      <c r="H142" s="0" t="s">
        <v>214</v>
      </c>
    </row>
    <row r="143" customFormat="false" ht="15" hidden="false" customHeight="false" outlineLevel="0" collapsed="false">
      <c r="E143" s="0" t="n">
        <v>2005</v>
      </c>
      <c r="F143" s="0" t="s">
        <v>223</v>
      </c>
      <c r="G143" s="0" t="n">
        <v>86.2</v>
      </c>
      <c r="H143" s="0" t="s">
        <v>214</v>
      </c>
    </row>
    <row r="144" customFormat="false" ht="15" hidden="false" customHeight="false" outlineLevel="0" collapsed="false">
      <c r="E144" s="0" t="n">
        <v>2005</v>
      </c>
      <c r="F144" s="0" t="s">
        <v>224</v>
      </c>
      <c r="G144" s="0" t="n">
        <v>85.6</v>
      </c>
      <c r="H144" s="0" t="s">
        <v>214</v>
      </c>
    </row>
    <row r="145" customFormat="false" ht="15" hidden="false" customHeight="false" outlineLevel="0" collapsed="false">
      <c r="E145" s="0" t="n">
        <v>2005</v>
      </c>
      <c r="F145" s="0" t="s">
        <v>225</v>
      </c>
      <c r="G145" s="0" t="n">
        <v>85.1</v>
      </c>
      <c r="H145" s="0" t="s">
        <v>214</v>
      </c>
    </row>
    <row r="146" customFormat="false" ht="15" hidden="false" customHeight="false" outlineLevel="0" collapsed="false">
      <c r="E146" s="0" t="n">
        <v>2004</v>
      </c>
      <c r="F146" s="0" t="s">
        <v>213</v>
      </c>
      <c r="G146" s="0" t="n">
        <v>85.5</v>
      </c>
      <c r="H146" s="0" t="s">
        <v>214</v>
      </c>
    </row>
    <row r="147" customFormat="false" ht="15" hidden="false" customHeight="false" outlineLevel="0" collapsed="false">
      <c r="E147" s="0" t="n">
        <v>2004</v>
      </c>
      <c r="F147" s="0" t="s">
        <v>215</v>
      </c>
      <c r="G147" s="0" t="n">
        <v>85.4</v>
      </c>
      <c r="H147" s="0" t="s">
        <v>214</v>
      </c>
    </row>
    <row r="148" customFormat="false" ht="15" hidden="false" customHeight="false" outlineLevel="0" collapsed="false">
      <c r="E148" s="0" t="n">
        <v>2004</v>
      </c>
      <c r="F148" s="0" t="s">
        <v>216</v>
      </c>
      <c r="G148" s="0" t="n">
        <v>85.4</v>
      </c>
      <c r="H148" s="0" t="s">
        <v>214</v>
      </c>
    </row>
    <row r="149" customFormat="false" ht="15" hidden="false" customHeight="false" outlineLevel="0" collapsed="false">
      <c r="E149" s="0" t="n">
        <v>2004</v>
      </c>
      <c r="F149" s="0" t="s">
        <v>217</v>
      </c>
      <c r="G149" s="0" t="n">
        <v>85.2</v>
      </c>
      <c r="H149" s="0" t="s">
        <v>214</v>
      </c>
    </row>
    <row r="150" customFormat="false" ht="15" hidden="false" customHeight="false" outlineLevel="0" collapsed="false">
      <c r="E150" s="0" t="n">
        <v>2004</v>
      </c>
      <c r="F150" s="0" t="s">
        <v>218</v>
      </c>
      <c r="G150" s="0" t="n">
        <v>85.1</v>
      </c>
      <c r="H150" s="0" t="s">
        <v>214</v>
      </c>
    </row>
    <row r="151" customFormat="false" ht="15" hidden="false" customHeight="false" outlineLevel="0" collapsed="false">
      <c r="E151" s="0" t="n">
        <v>2004</v>
      </c>
      <c r="F151" s="0" t="s">
        <v>219</v>
      </c>
      <c r="G151" s="0" t="n">
        <v>84.9</v>
      </c>
      <c r="H151" s="0" t="s">
        <v>214</v>
      </c>
    </row>
    <row r="152" customFormat="false" ht="15" hidden="false" customHeight="false" outlineLevel="0" collapsed="false">
      <c r="E152" s="0" t="n">
        <v>2004</v>
      </c>
      <c r="F152" s="0" t="s">
        <v>220</v>
      </c>
      <c r="G152" s="0" t="n">
        <v>85</v>
      </c>
      <c r="H152" s="0" t="s">
        <v>214</v>
      </c>
    </row>
    <row r="153" customFormat="false" ht="15" hidden="false" customHeight="false" outlineLevel="0" collapsed="false">
      <c r="E153" s="0" t="n">
        <v>2004</v>
      </c>
      <c r="F153" s="0" t="s">
        <v>221</v>
      </c>
      <c r="G153" s="0" t="n">
        <v>85</v>
      </c>
      <c r="H153" s="0" t="s">
        <v>214</v>
      </c>
    </row>
    <row r="154" customFormat="false" ht="15" hidden="false" customHeight="false" outlineLevel="0" collapsed="false">
      <c r="E154" s="0" t="n">
        <v>2004</v>
      </c>
      <c r="F154" s="0" t="s">
        <v>222</v>
      </c>
      <c r="G154" s="0" t="n">
        <v>84.7</v>
      </c>
      <c r="H154" s="0" t="s">
        <v>214</v>
      </c>
    </row>
    <row r="155" customFormat="false" ht="15" hidden="false" customHeight="false" outlineLevel="0" collapsed="false">
      <c r="E155" s="0" t="n">
        <v>2004</v>
      </c>
      <c r="F155" s="0" t="s">
        <v>223</v>
      </c>
      <c r="G155" s="0" t="n">
        <v>84.4</v>
      </c>
      <c r="H155" s="0" t="s">
        <v>214</v>
      </c>
    </row>
    <row r="156" customFormat="false" ht="15" hidden="false" customHeight="false" outlineLevel="0" collapsed="false">
      <c r="E156" s="0" t="n">
        <v>2004</v>
      </c>
      <c r="F156" s="0" t="s">
        <v>224</v>
      </c>
      <c r="G156" s="0" t="n">
        <v>84.1</v>
      </c>
      <c r="H156" s="0" t="s">
        <v>214</v>
      </c>
    </row>
    <row r="157" customFormat="false" ht="15" hidden="false" customHeight="false" outlineLevel="0" collapsed="false">
      <c r="E157" s="0" t="n">
        <v>2004</v>
      </c>
      <c r="F157" s="0" t="s">
        <v>225</v>
      </c>
      <c r="G157" s="0" t="n">
        <v>83.7</v>
      </c>
      <c r="H157" s="0" t="s">
        <v>214</v>
      </c>
    </row>
    <row r="158" customFormat="false" ht="15" hidden="false" customHeight="false" outlineLevel="0" collapsed="false">
      <c r="E158" s="0" t="n">
        <v>2003</v>
      </c>
      <c r="F158" s="0" t="s">
        <v>213</v>
      </c>
      <c r="G158" s="0" t="n">
        <v>83.7</v>
      </c>
      <c r="H158" s="0" t="s">
        <v>214</v>
      </c>
    </row>
    <row r="159" customFormat="false" ht="15" hidden="false" customHeight="false" outlineLevel="0" collapsed="false">
      <c r="E159" s="0" t="n">
        <v>2003</v>
      </c>
      <c r="F159" s="0" t="s">
        <v>215</v>
      </c>
      <c r="G159" s="0" t="n">
        <v>83.6</v>
      </c>
      <c r="H159" s="0" t="s">
        <v>214</v>
      </c>
    </row>
    <row r="160" customFormat="false" ht="15" hidden="false" customHeight="false" outlineLevel="0" collapsed="false">
      <c r="E160" s="0" t="n">
        <v>2003</v>
      </c>
      <c r="F160" s="0" t="s">
        <v>216</v>
      </c>
      <c r="G160" s="0" t="n">
        <v>83.5</v>
      </c>
      <c r="H160" s="0" t="s">
        <v>214</v>
      </c>
    </row>
    <row r="161" customFormat="false" ht="15" hidden="false" customHeight="false" outlineLevel="0" collapsed="false">
      <c r="E161" s="0" t="n">
        <v>2003</v>
      </c>
      <c r="F161" s="0" t="s">
        <v>217</v>
      </c>
      <c r="G161" s="0" t="n">
        <v>83.3</v>
      </c>
      <c r="H161" s="0" t="s">
        <v>214</v>
      </c>
    </row>
    <row r="162" customFormat="false" ht="15" hidden="false" customHeight="false" outlineLevel="0" collapsed="false">
      <c r="E162" s="0" t="n">
        <v>2003</v>
      </c>
      <c r="F162" s="0" t="s">
        <v>218</v>
      </c>
      <c r="G162" s="0" t="n">
        <v>82.9</v>
      </c>
      <c r="H162" s="0" t="s">
        <v>214</v>
      </c>
    </row>
    <row r="163" customFormat="false" ht="15" hidden="false" customHeight="false" outlineLevel="0" collapsed="false">
      <c r="E163" s="0" t="n">
        <v>2003</v>
      </c>
      <c r="F163" s="0" t="s">
        <v>219</v>
      </c>
      <c r="G163" s="0" t="n">
        <v>82.7</v>
      </c>
      <c r="H163" s="0" t="s">
        <v>214</v>
      </c>
    </row>
    <row r="164" customFormat="false" ht="15" hidden="false" customHeight="false" outlineLevel="0" collapsed="false">
      <c r="E164" s="0" t="n">
        <v>2003</v>
      </c>
      <c r="F164" s="0" t="s">
        <v>220</v>
      </c>
      <c r="G164" s="0" t="n">
        <v>82.8</v>
      </c>
      <c r="H164" s="0" t="s">
        <v>214</v>
      </c>
    </row>
    <row r="165" customFormat="false" ht="15" hidden="false" customHeight="false" outlineLevel="0" collapsed="false">
      <c r="E165" s="0" t="n">
        <v>2003</v>
      </c>
      <c r="F165" s="0" t="s">
        <v>221</v>
      </c>
      <c r="G165" s="0" t="n">
        <v>82.7</v>
      </c>
      <c r="H165" s="0" t="s">
        <v>214</v>
      </c>
    </row>
    <row r="166" customFormat="false" ht="15" hidden="false" customHeight="false" outlineLevel="0" collapsed="false">
      <c r="E166" s="0" t="n">
        <v>2003</v>
      </c>
      <c r="F166" s="0" t="s">
        <v>222</v>
      </c>
      <c r="G166" s="0" t="n">
        <v>82.7</v>
      </c>
      <c r="H166" s="0" t="s">
        <v>214</v>
      </c>
    </row>
    <row r="167" customFormat="false" ht="15" hidden="false" customHeight="false" outlineLevel="0" collapsed="false">
      <c r="E167" s="0" t="n">
        <v>2003</v>
      </c>
      <c r="F167" s="0" t="s">
        <v>223</v>
      </c>
      <c r="G167" s="0" t="n">
        <v>82.8</v>
      </c>
      <c r="H167" s="0" t="s">
        <v>214</v>
      </c>
    </row>
    <row r="168" customFormat="false" ht="15" hidden="false" customHeight="false" outlineLevel="0" collapsed="false">
      <c r="E168" s="0" t="n">
        <v>2003</v>
      </c>
      <c r="F168" s="0" t="s">
        <v>224</v>
      </c>
      <c r="G168" s="0" t="n">
        <v>82.5</v>
      </c>
      <c r="H168" s="0" t="s">
        <v>214</v>
      </c>
    </row>
    <row r="169" customFormat="false" ht="15" hidden="false" customHeight="false" outlineLevel="0" collapsed="false">
      <c r="E169" s="0" t="n">
        <v>2003</v>
      </c>
      <c r="F169" s="0" t="s">
        <v>225</v>
      </c>
      <c r="G169" s="0" t="n">
        <v>81.9</v>
      </c>
      <c r="H169" s="0" t="s">
        <v>214</v>
      </c>
    </row>
    <row r="170" customFormat="false" ht="15" hidden="false" customHeight="false" outlineLevel="0" collapsed="false">
      <c r="E170" s="0" t="n">
        <v>2002</v>
      </c>
      <c r="F170" s="0" t="s">
        <v>213</v>
      </c>
      <c r="G170" s="0" t="n">
        <v>81.7</v>
      </c>
      <c r="H170" s="0" t="s">
        <v>214</v>
      </c>
    </row>
    <row r="171" customFormat="false" ht="15" hidden="false" customHeight="false" outlineLevel="0" collapsed="false">
      <c r="E171" s="0" t="n">
        <v>2002</v>
      </c>
      <c r="F171" s="0" t="s">
        <v>215</v>
      </c>
      <c r="G171" s="0" t="n">
        <v>81.6</v>
      </c>
      <c r="H171" s="0" t="s">
        <v>214</v>
      </c>
    </row>
    <row r="172" customFormat="false" ht="15" hidden="false" customHeight="false" outlineLevel="0" collapsed="false">
      <c r="E172" s="0" t="n">
        <v>2002</v>
      </c>
      <c r="F172" s="0" t="s">
        <v>216</v>
      </c>
      <c r="G172" s="0" t="n">
        <v>81.6</v>
      </c>
      <c r="H172" s="0" t="s">
        <v>214</v>
      </c>
    </row>
    <row r="173" customFormat="false" ht="15" hidden="false" customHeight="false" outlineLevel="0" collapsed="false">
      <c r="E173" s="0" t="n">
        <v>2002</v>
      </c>
      <c r="F173" s="0" t="s">
        <v>217</v>
      </c>
      <c r="G173" s="0" t="n">
        <v>81.5</v>
      </c>
      <c r="H173" s="0" t="s">
        <v>214</v>
      </c>
    </row>
    <row r="174" customFormat="false" ht="15" hidden="false" customHeight="false" outlineLevel="0" collapsed="false">
      <c r="E174" s="0" t="n">
        <v>2002</v>
      </c>
      <c r="F174" s="0" t="s">
        <v>218</v>
      </c>
      <c r="G174" s="0" t="n">
        <v>81.3</v>
      </c>
      <c r="H174" s="0" t="s">
        <v>214</v>
      </c>
    </row>
    <row r="175" customFormat="false" ht="15" hidden="false" customHeight="false" outlineLevel="0" collapsed="false">
      <c r="E175" s="0" t="n">
        <v>2002</v>
      </c>
      <c r="F175" s="0" t="s">
        <v>219</v>
      </c>
      <c r="G175" s="0" t="n">
        <v>81.1</v>
      </c>
      <c r="H175" s="0" t="s">
        <v>214</v>
      </c>
    </row>
    <row r="176" customFormat="false" ht="15" hidden="false" customHeight="false" outlineLevel="0" collapsed="false">
      <c r="E176" s="0" t="n">
        <v>2002</v>
      </c>
      <c r="F176" s="0" t="s">
        <v>220</v>
      </c>
      <c r="G176" s="0" t="n">
        <v>81.2</v>
      </c>
      <c r="H176" s="0" t="s">
        <v>214</v>
      </c>
    </row>
    <row r="177" customFormat="false" ht="15" hidden="false" customHeight="false" outlineLevel="0" collapsed="false">
      <c r="E177" s="0" t="n">
        <v>2002</v>
      </c>
      <c r="F177" s="0" t="s">
        <v>221</v>
      </c>
      <c r="G177" s="0" t="n">
        <v>81.2</v>
      </c>
      <c r="H177" s="0" t="s">
        <v>214</v>
      </c>
    </row>
    <row r="178" customFormat="false" ht="15" hidden="false" customHeight="false" outlineLevel="0" collapsed="false">
      <c r="E178" s="0" t="n">
        <v>2002</v>
      </c>
      <c r="F178" s="0" t="s">
        <v>222</v>
      </c>
      <c r="G178" s="0" t="n">
        <v>81.1</v>
      </c>
      <c r="H178" s="0" t="s">
        <v>214</v>
      </c>
    </row>
    <row r="179" customFormat="false" ht="15" hidden="false" customHeight="false" outlineLevel="0" collapsed="false">
      <c r="E179" s="0" t="n">
        <v>2002</v>
      </c>
      <c r="F179" s="0" t="s">
        <v>223</v>
      </c>
      <c r="G179" s="0" t="n">
        <v>80.8</v>
      </c>
      <c r="H179" s="0" t="s">
        <v>214</v>
      </c>
    </row>
    <row r="180" customFormat="false" ht="15" hidden="false" customHeight="false" outlineLevel="0" collapsed="false">
      <c r="E180" s="0" t="n">
        <v>2002</v>
      </c>
      <c r="F180" s="0" t="s">
        <v>224</v>
      </c>
      <c r="G180" s="0" t="n">
        <v>80.4</v>
      </c>
      <c r="H180" s="0" t="s">
        <v>214</v>
      </c>
    </row>
    <row r="181" customFormat="false" ht="15" hidden="false" customHeight="false" outlineLevel="0" collapsed="false">
      <c r="E181" s="0" t="n">
        <v>2002</v>
      </c>
      <c r="F181" s="0" t="s">
        <v>225</v>
      </c>
      <c r="G181" s="0" t="n">
        <v>80.4</v>
      </c>
      <c r="H181" s="0" t="s">
        <v>214</v>
      </c>
    </row>
    <row r="182" customFormat="false" ht="15" hidden="false" customHeight="false" outlineLevel="0" collapsed="false">
      <c r="E182" s="0" t="n">
        <v>2001</v>
      </c>
      <c r="F182" s="0" t="s">
        <v>213</v>
      </c>
      <c r="G182" s="0" t="n">
        <v>80</v>
      </c>
      <c r="H182" s="0" t="s">
        <v>214</v>
      </c>
    </row>
    <row r="183" customFormat="false" ht="15" hidden="false" customHeight="false" outlineLevel="0" collapsed="false">
      <c r="E183" s="0" t="n">
        <v>2001</v>
      </c>
      <c r="F183" s="0" t="s">
        <v>215</v>
      </c>
      <c r="G183" s="0" t="n">
        <v>79.9</v>
      </c>
      <c r="H183" s="0" t="s">
        <v>214</v>
      </c>
    </row>
    <row r="184" customFormat="false" ht="15" hidden="false" customHeight="false" outlineLevel="0" collapsed="false">
      <c r="E184" s="0" t="n">
        <v>2001</v>
      </c>
      <c r="F184" s="0" t="s">
        <v>216</v>
      </c>
      <c r="G184" s="0" t="n">
        <v>80.1</v>
      </c>
      <c r="H184" s="0" t="s">
        <v>214</v>
      </c>
    </row>
    <row r="185" customFormat="false" ht="15" hidden="false" customHeight="false" outlineLevel="0" collapsed="false">
      <c r="E185" s="0" t="n">
        <v>2001</v>
      </c>
      <c r="F185" s="0" t="s">
        <v>217</v>
      </c>
      <c r="G185" s="0" t="n">
        <v>80</v>
      </c>
      <c r="H185" s="0" t="s">
        <v>214</v>
      </c>
    </row>
    <row r="186" customFormat="false" ht="15" hidden="false" customHeight="false" outlineLevel="0" collapsed="false">
      <c r="E186" s="0" t="n">
        <v>2001</v>
      </c>
      <c r="F186" s="0" t="s">
        <v>218</v>
      </c>
      <c r="G186" s="0" t="n">
        <v>79.9</v>
      </c>
      <c r="H186" s="0" t="s">
        <v>214</v>
      </c>
    </row>
    <row r="187" customFormat="false" ht="15" hidden="false" customHeight="false" outlineLevel="0" collapsed="false">
      <c r="E187" s="0" t="n">
        <v>2001</v>
      </c>
      <c r="F187" s="0" t="s">
        <v>219</v>
      </c>
      <c r="G187" s="0" t="n">
        <v>79.9</v>
      </c>
      <c r="H187" s="0" t="s">
        <v>214</v>
      </c>
    </row>
    <row r="188" customFormat="false" ht="15" hidden="false" customHeight="false" outlineLevel="0" collapsed="false">
      <c r="E188" s="0" t="n">
        <v>2001</v>
      </c>
      <c r="F188" s="0" t="s">
        <v>220</v>
      </c>
      <c r="G188" s="0" t="n">
        <v>80</v>
      </c>
      <c r="H188" s="0" t="s">
        <v>214</v>
      </c>
    </row>
    <row r="189" customFormat="false" ht="15" hidden="false" customHeight="false" outlineLevel="0" collapsed="false">
      <c r="E189" s="0" t="n">
        <v>2001</v>
      </c>
      <c r="F189" s="0" t="s">
        <v>221</v>
      </c>
      <c r="G189" s="0" t="n">
        <v>80</v>
      </c>
      <c r="H189" s="0" t="s">
        <v>214</v>
      </c>
    </row>
    <row r="190" customFormat="false" ht="15" hidden="false" customHeight="false" outlineLevel="0" collapsed="false">
      <c r="E190" s="0" t="n">
        <v>2001</v>
      </c>
      <c r="F190" s="0" t="s">
        <v>222</v>
      </c>
      <c r="G190" s="0" t="n">
        <v>79.5</v>
      </c>
      <c r="H190" s="0" t="s">
        <v>214</v>
      </c>
    </row>
    <row r="191" customFormat="false" ht="15" hidden="false" customHeight="false" outlineLevel="0" collapsed="false">
      <c r="E191" s="0" t="n">
        <v>2001</v>
      </c>
      <c r="F191" s="0" t="s">
        <v>223</v>
      </c>
      <c r="G191" s="0" t="n">
        <v>79.1</v>
      </c>
      <c r="H191" s="0" t="s">
        <v>214</v>
      </c>
    </row>
    <row r="192" customFormat="false" ht="15" hidden="false" customHeight="false" outlineLevel="0" collapsed="false">
      <c r="E192" s="0" t="n">
        <v>2001</v>
      </c>
      <c r="F192" s="0" t="s">
        <v>224</v>
      </c>
      <c r="G192" s="0" t="n">
        <v>78.7</v>
      </c>
      <c r="H192" s="0" t="s">
        <v>214</v>
      </c>
    </row>
    <row r="193" customFormat="false" ht="15" hidden="false" customHeight="false" outlineLevel="0" collapsed="false">
      <c r="E193" s="0" t="n">
        <v>2001</v>
      </c>
      <c r="F193" s="0" t="s">
        <v>225</v>
      </c>
      <c r="G193" s="0" t="n">
        <v>78.5</v>
      </c>
      <c r="H193" s="0" t="s">
        <v>214</v>
      </c>
    </row>
    <row r="194" customFormat="false" ht="15" hidden="false" customHeight="false" outlineLevel="0" collapsed="false">
      <c r="E194" s="0" t="n">
        <v>2000</v>
      </c>
      <c r="F194" s="0" t="s">
        <v>213</v>
      </c>
      <c r="G194" s="0" t="n">
        <v>78.8</v>
      </c>
      <c r="H194" s="0" t="s">
        <v>214</v>
      </c>
    </row>
    <row r="195" customFormat="false" ht="15" hidden="false" customHeight="false" outlineLevel="0" collapsed="false">
      <c r="E195" s="0" t="n">
        <v>2000</v>
      </c>
      <c r="F195" s="0" t="s">
        <v>215</v>
      </c>
      <c r="G195" s="0" t="n">
        <v>78.8</v>
      </c>
      <c r="H195" s="0" t="s">
        <v>214</v>
      </c>
    </row>
    <row r="196" customFormat="false" ht="15" hidden="false" customHeight="false" outlineLevel="0" collapsed="false">
      <c r="E196" s="0" t="n">
        <v>2000</v>
      </c>
      <c r="F196" s="0" t="s">
        <v>216</v>
      </c>
      <c r="G196" s="0" t="n">
        <v>78.7</v>
      </c>
      <c r="H196" s="0" t="s">
        <v>214</v>
      </c>
    </row>
    <row r="197" customFormat="false" ht="15" hidden="false" customHeight="false" outlineLevel="0" collapsed="false">
      <c r="E197" s="0" t="n">
        <v>2000</v>
      </c>
      <c r="F197" s="0" t="s">
        <v>217</v>
      </c>
      <c r="G197" s="0" t="n">
        <v>78.7</v>
      </c>
      <c r="H197" s="0" t="s">
        <v>214</v>
      </c>
    </row>
    <row r="198" customFormat="false" ht="15" hidden="false" customHeight="false" outlineLevel="0" collapsed="false">
      <c r="E198" s="0" t="n">
        <v>2000</v>
      </c>
      <c r="F198" s="0" t="s">
        <v>218</v>
      </c>
      <c r="G198" s="0" t="n">
        <v>78.3</v>
      </c>
      <c r="H198" s="0" t="s">
        <v>214</v>
      </c>
    </row>
    <row r="199" customFormat="false" ht="15" hidden="false" customHeight="false" outlineLevel="0" collapsed="false">
      <c r="E199" s="0" t="n">
        <v>2000</v>
      </c>
      <c r="F199" s="0" t="s">
        <v>219</v>
      </c>
      <c r="G199" s="0" t="n">
        <v>78.2</v>
      </c>
      <c r="H199" s="0" t="s">
        <v>214</v>
      </c>
    </row>
    <row r="200" customFormat="false" ht="15" hidden="false" customHeight="false" outlineLevel="0" collapsed="false">
      <c r="E200" s="0" t="n">
        <v>2000</v>
      </c>
      <c r="F200" s="0" t="s">
        <v>220</v>
      </c>
      <c r="G200" s="0" t="n">
        <v>78.3</v>
      </c>
      <c r="H200" s="0" t="s">
        <v>214</v>
      </c>
    </row>
    <row r="201" customFormat="false" ht="15" hidden="false" customHeight="false" outlineLevel="0" collapsed="false">
      <c r="E201" s="0" t="n">
        <v>2000</v>
      </c>
      <c r="F201" s="0" t="s">
        <v>221</v>
      </c>
      <c r="G201" s="0" t="n">
        <v>78.1</v>
      </c>
      <c r="H201" s="0" t="s">
        <v>214</v>
      </c>
    </row>
    <row r="202" customFormat="false" ht="15" hidden="false" customHeight="false" outlineLevel="0" collapsed="false">
      <c r="E202" s="0" t="n">
        <v>2000</v>
      </c>
      <c r="F202" s="0" t="s">
        <v>222</v>
      </c>
      <c r="G202" s="0" t="n">
        <v>77.9</v>
      </c>
      <c r="H202" s="0" t="s">
        <v>214</v>
      </c>
    </row>
    <row r="203" customFormat="false" ht="15" hidden="false" customHeight="false" outlineLevel="0" collapsed="false">
      <c r="E203" s="0" t="n">
        <v>2000</v>
      </c>
      <c r="F203" s="0" t="s">
        <v>223</v>
      </c>
      <c r="G203" s="0" t="n">
        <v>77.9</v>
      </c>
      <c r="H203" s="0" t="s">
        <v>214</v>
      </c>
    </row>
    <row r="204" customFormat="false" ht="15" hidden="false" customHeight="false" outlineLevel="0" collapsed="false">
      <c r="E204" s="0" t="n">
        <v>2000</v>
      </c>
      <c r="F204" s="0" t="s">
        <v>224</v>
      </c>
      <c r="G204" s="0" t="n">
        <v>77.5</v>
      </c>
      <c r="H204" s="0" t="s">
        <v>214</v>
      </c>
    </row>
    <row r="205" customFormat="false" ht="15" hidden="false" customHeight="false" outlineLevel="0" collapsed="false">
      <c r="E205" s="0" t="n">
        <v>2000</v>
      </c>
      <c r="F205" s="0" t="s">
        <v>225</v>
      </c>
      <c r="G205" s="0" t="n">
        <v>77.4</v>
      </c>
      <c r="H205" s="0" t="s">
        <v>214</v>
      </c>
    </row>
    <row r="206" customFormat="false" ht="15" hidden="false" customHeight="false" outlineLevel="0" collapsed="false">
      <c r="E206" s="0" t="n">
        <v>1999</v>
      </c>
      <c r="F206" s="0" t="s">
        <v>213</v>
      </c>
      <c r="G206" s="0" t="n">
        <v>77.4</v>
      </c>
      <c r="H206" s="0" t="s">
        <v>214</v>
      </c>
    </row>
    <row r="207" customFormat="false" ht="15" hidden="false" customHeight="false" outlineLevel="0" collapsed="false">
      <c r="E207" s="0" t="n">
        <v>1999</v>
      </c>
      <c r="F207" s="0" t="s">
        <v>215</v>
      </c>
      <c r="G207" s="0" t="n">
        <v>77.1</v>
      </c>
      <c r="H207" s="0" t="s">
        <v>214</v>
      </c>
    </row>
    <row r="208" customFormat="false" ht="15" hidden="false" customHeight="false" outlineLevel="0" collapsed="false">
      <c r="E208" s="0" t="n">
        <v>1999</v>
      </c>
      <c r="F208" s="0" t="s">
        <v>216</v>
      </c>
      <c r="G208" s="0" t="n">
        <v>77</v>
      </c>
      <c r="H208" s="0" t="s">
        <v>214</v>
      </c>
    </row>
    <row r="209" customFormat="false" ht="15" hidden="false" customHeight="false" outlineLevel="0" collapsed="false">
      <c r="E209" s="0" t="n">
        <v>1999</v>
      </c>
      <c r="F209" s="0" t="s">
        <v>217</v>
      </c>
      <c r="G209" s="0" t="n">
        <v>77</v>
      </c>
      <c r="H209" s="0" t="s">
        <v>214</v>
      </c>
    </row>
    <row r="210" customFormat="false" ht="15" hidden="false" customHeight="false" outlineLevel="0" collapsed="false">
      <c r="E210" s="0" t="n">
        <v>1999</v>
      </c>
      <c r="F210" s="0" t="s">
        <v>218</v>
      </c>
      <c r="G210" s="0" t="n">
        <v>76.8</v>
      </c>
      <c r="H210" s="0" t="s">
        <v>214</v>
      </c>
    </row>
    <row r="211" customFormat="false" ht="15" hidden="false" customHeight="false" outlineLevel="0" collapsed="false">
      <c r="E211" s="0" t="n">
        <v>1999</v>
      </c>
      <c r="F211" s="0" t="s">
        <v>219</v>
      </c>
      <c r="G211" s="0" t="n">
        <v>76.7</v>
      </c>
      <c r="H211" s="0" t="s">
        <v>214</v>
      </c>
    </row>
    <row r="212" customFormat="false" ht="15" hidden="false" customHeight="false" outlineLevel="0" collapsed="false">
      <c r="E212" s="0" t="n">
        <v>1999</v>
      </c>
      <c r="F212" s="0" t="s">
        <v>220</v>
      </c>
      <c r="G212" s="0" t="n">
        <v>76.9</v>
      </c>
      <c r="H212" s="0" t="s">
        <v>214</v>
      </c>
    </row>
    <row r="213" customFormat="false" ht="15" hidden="false" customHeight="false" outlineLevel="0" collapsed="false">
      <c r="E213" s="0" t="n">
        <v>1999</v>
      </c>
      <c r="F213" s="0" t="s">
        <v>221</v>
      </c>
      <c r="G213" s="0" t="n">
        <v>76.9</v>
      </c>
      <c r="H213" s="0" t="s">
        <v>214</v>
      </c>
    </row>
    <row r="214" customFormat="false" ht="15" hidden="false" customHeight="false" outlineLevel="0" collapsed="false">
      <c r="E214" s="0" t="n">
        <v>1999</v>
      </c>
      <c r="F214" s="0" t="s">
        <v>222</v>
      </c>
      <c r="G214" s="0" t="n">
        <v>76.9</v>
      </c>
      <c r="H214" s="0" t="s">
        <v>214</v>
      </c>
    </row>
    <row r="215" customFormat="false" ht="15" hidden="false" customHeight="false" outlineLevel="0" collapsed="false">
      <c r="E215" s="0" t="n">
        <v>1999</v>
      </c>
      <c r="F215" s="0" t="s">
        <v>223</v>
      </c>
      <c r="G215" s="0" t="n">
        <v>76.7</v>
      </c>
      <c r="H215" s="0" t="s">
        <v>214</v>
      </c>
    </row>
    <row r="216" customFormat="false" ht="15" hidden="false" customHeight="false" outlineLevel="0" collapsed="false">
      <c r="E216" s="0" t="n">
        <v>1999</v>
      </c>
      <c r="F216" s="0" t="s">
        <v>224</v>
      </c>
      <c r="G216" s="0" t="n">
        <v>76.4</v>
      </c>
      <c r="H216" s="0" t="s">
        <v>214</v>
      </c>
    </row>
    <row r="217" customFormat="false" ht="15" hidden="false" customHeight="false" outlineLevel="0" collapsed="false">
      <c r="E217" s="0" t="n">
        <v>1999</v>
      </c>
      <c r="F217" s="0" t="s">
        <v>225</v>
      </c>
      <c r="G217" s="0" t="n">
        <v>76.2</v>
      </c>
      <c r="H217" s="0" t="s">
        <v>214</v>
      </c>
    </row>
    <row r="218" customFormat="false" ht="15" hidden="false" customHeight="false" outlineLevel="0" collapsed="false">
      <c r="E218" s="0" t="n">
        <v>1998</v>
      </c>
      <c r="F218" s="0" t="s">
        <v>213</v>
      </c>
      <c r="G218" s="0" t="n">
        <v>76.4</v>
      </c>
      <c r="H218" s="0" t="s">
        <v>214</v>
      </c>
    </row>
    <row r="219" customFormat="false" ht="15" hidden="false" customHeight="false" outlineLevel="0" collapsed="false">
      <c r="E219" s="0" t="n">
        <v>1998</v>
      </c>
      <c r="F219" s="0" t="s">
        <v>215</v>
      </c>
      <c r="G219" s="0" t="n">
        <v>76.4</v>
      </c>
      <c r="H219" s="0" t="s">
        <v>214</v>
      </c>
    </row>
    <row r="220" customFormat="false" ht="15" hidden="false" customHeight="false" outlineLevel="0" collapsed="false">
      <c r="E220" s="0" t="n">
        <v>1998</v>
      </c>
      <c r="F220" s="0" t="s">
        <v>216</v>
      </c>
      <c r="G220" s="0" t="n">
        <v>76.4</v>
      </c>
      <c r="H220" s="0" t="s">
        <v>214</v>
      </c>
    </row>
    <row r="221" customFormat="false" ht="15" hidden="false" customHeight="false" outlineLevel="0" collapsed="false">
      <c r="E221" s="0" t="n">
        <v>1998</v>
      </c>
      <c r="F221" s="0" t="s">
        <v>217</v>
      </c>
      <c r="G221" s="0" t="n">
        <v>76.5</v>
      </c>
      <c r="H221" s="0" t="s">
        <v>214</v>
      </c>
    </row>
    <row r="222" customFormat="false" ht="15" hidden="false" customHeight="false" outlineLevel="0" collapsed="false">
      <c r="E222" s="0" t="n">
        <v>1998</v>
      </c>
      <c r="F222" s="0" t="s">
        <v>218</v>
      </c>
      <c r="G222" s="0" t="n">
        <v>76.5</v>
      </c>
      <c r="H222" s="0" t="s">
        <v>214</v>
      </c>
    </row>
    <row r="223" customFormat="false" ht="15" hidden="false" customHeight="false" outlineLevel="0" collapsed="false">
      <c r="E223" s="0" t="n">
        <v>1998</v>
      </c>
      <c r="F223" s="0" t="s">
        <v>219</v>
      </c>
      <c r="G223" s="0" t="n">
        <v>76.3</v>
      </c>
      <c r="H223" s="0" t="s">
        <v>214</v>
      </c>
    </row>
    <row r="224" customFormat="false" ht="15" hidden="false" customHeight="false" outlineLevel="0" collapsed="false">
      <c r="E224" s="0" t="n">
        <v>1998</v>
      </c>
      <c r="F224" s="0" t="s">
        <v>220</v>
      </c>
      <c r="G224" s="0" t="n">
        <v>76.6</v>
      </c>
      <c r="H224" s="0" t="s">
        <v>214</v>
      </c>
    </row>
    <row r="225" customFormat="false" ht="15" hidden="false" customHeight="false" outlineLevel="0" collapsed="false">
      <c r="E225" s="0" t="n">
        <v>1998</v>
      </c>
      <c r="F225" s="0" t="s">
        <v>221</v>
      </c>
      <c r="G225" s="0" t="n">
        <v>76.6</v>
      </c>
      <c r="H225" s="0" t="s">
        <v>214</v>
      </c>
    </row>
    <row r="226" customFormat="false" ht="15" hidden="false" customHeight="false" outlineLevel="0" collapsed="false">
      <c r="E226" s="0" t="n">
        <v>1998</v>
      </c>
      <c r="F226" s="0" t="s">
        <v>222</v>
      </c>
      <c r="G226" s="0" t="n">
        <v>76.5</v>
      </c>
      <c r="H226" s="0" t="s">
        <v>214</v>
      </c>
    </row>
    <row r="227" customFormat="false" ht="15" hidden="false" customHeight="false" outlineLevel="0" collapsed="false">
      <c r="E227" s="0" t="n">
        <v>1998</v>
      </c>
      <c r="F227" s="0" t="s">
        <v>223</v>
      </c>
      <c r="G227" s="0" t="n">
        <v>76.4</v>
      </c>
      <c r="H227" s="0" t="s">
        <v>214</v>
      </c>
    </row>
    <row r="228" customFormat="false" ht="15" hidden="false" customHeight="false" outlineLevel="0" collapsed="false">
      <c r="E228" s="0" t="n">
        <v>1998</v>
      </c>
      <c r="F228" s="0" t="s">
        <v>224</v>
      </c>
      <c r="G228" s="0" t="n">
        <v>76.2</v>
      </c>
      <c r="H228" s="0" t="s">
        <v>214</v>
      </c>
    </row>
    <row r="229" customFormat="false" ht="15" hidden="false" customHeight="false" outlineLevel="0" collapsed="false">
      <c r="E229" s="0" t="n">
        <v>1998</v>
      </c>
      <c r="F229" s="0" t="s">
        <v>225</v>
      </c>
      <c r="G229" s="0" t="n">
        <v>75.9</v>
      </c>
      <c r="H229" s="0" t="s">
        <v>214</v>
      </c>
    </row>
    <row r="230" customFormat="false" ht="15" hidden="false" customHeight="false" outlineLevel="0" collapsed="false">
      <c r="E230" s="0" t="n">
        <v>1997</v>
      </c>
      <c r="F230" s="0" t="s">
        <v>213</v>
      </c>
      <c r="G230" s="0" t="n">
        <v>76.2</v>
      </c>
      <c r="H230" s="0" t="s">
        <v>214</v>
      </c>
    </row>
    <row r="231" customFormat="false" ht="15" hidden="false" customHeight="false" outlineLevel="0" collapsed="false">
      <c r="E231" s="0" t="n">
        <v>1997</v>
      </c>
      <c r="F231" s="0" t="s">
        <v>215</v>
      </c>
      <c r="G231" s="0" t="n">
        <v>76.2</v>
      </c>
      <c r="H231" s="0" t="s">
        <v>214</v>
      </c>
    </row>
    <row r="232" customFormat="false" ht="15" hidden="false" customHeight="false" outlineLevel="0" collapsed="false">
      <c r="E232" s="0" t="n">
        <v>1997</v>
      </c>
      <c r="F232" s="0" t="s">
        <v>216</v>
      </c>
      <c r="G232" s="0" t="n">
        <v>76</v>
      </c>
      <c r="H232" s="0" t="s">
        <v>214</v>
      </c>
    </row>
    <row r="233" customFormat="false" ht="15" hidden="false" customHeight="false" outlineLevel="0" collapsed="false">
      <c r="E233" s="0" t="n">
        <v>1997</v>
      </c>
      <c r="F233" s="0" t="s">
        <v>217</v>
      </c>
      <c r="G233" s="0" t="n">
        <v>76.1</v>
      </c>
      <c r="H233" s="0" t="s">
        <v>214</v>
      </c>
    </row>
    <row r="234" customFormat="false" ht="15" hidden="false" customHeight="false" outlineLevel="0" collapsed="false">
      <c r="E234" s="0" t="n">
        <v>1997</v>
      </c>
      <c r="F234" s="0" t="s">
        <v>218</v>
      </c>
      <c r="G234" s="0" t="n">
        <v>76</v>
      </c>
      <c r="H234" s="0" t="s">
        <v>214</v>
      </c>
    </row>
    <row r="235" customFormat="false" ht="15" hidden="false" customHeight="false" outlineLevel="0" collapsed="false">
      <c r="E235" s="0" t="n">
        <v>1997</v>
      </c>
      <c r="F235" s="0" t="s">
        <v>219</v>
      </c>
      <c r="G235" s="0" t="n">
        <v>75.7</v>
      </c>
      <c r="H235" s="0" t="s">
        <v>214</v>
      </c>
    </row>
    <row r="236" customFormat="false" ht="15" hidden="false" customHeight="false" outlineLevel="0" collapsed="false">
      <c r="E236" s="0" t="n">
        <v>1997</v>
      </c>
      <c r="F236" s="0" t="s">
        <v>220</v>
      </c>
      <c r="G236" s="0" t="n">
        <v>75.8</v>
      </c>
      <c r="H236" s="0" t="s">
        <v>214</v>
      </c>
    </row>
    <row r="237" customFormat="false" ht="15" hidden="false" customHeight="false" outlineLevel="0" collapsed="false">
      <c r="E237" s="0" t="n">
        <v>1997</v>
      </c>
      <c r="F237" s="0" t="s">
        <v>221</v>
      </c>
      <c r="G237" s="0" t="n">
        <v>75.9</v>
      </c>
      <c r="H237" s="0" t="s">
        <v>214</v>
      </c>
    </row>
    <row r="238" customFormat="false" ht="15" hidden="false" customHeight="false" outlineLevel="0" collapsed="false">
      <c r="E238" s="0" t="n">
        <v>1997</v>
      </c>
      <c r="F238" s="0" t="s">
        <v>222</v>
      </c>
      <c r="G238" s="0" t="n">
        <v>75.8</v>
      </c>
      <c r="H238" s="0" t="s">
        <v>214</v>
      </c>
    </row>
    <row r="239" customFormat="false" ht="15" hidden="false" customHeight="false" outlineLevel="0" collapsed="false">
      <c r="E239" s="0" t="n">
        <v>1997</v>
      </c>
      <c r="F239" s="0" t="s">
        <v>223</v>
      </c>
      <c r="G239" s="0" t="n">
        <v>75.7</v>
      </c>
      <c r="H239" s="0" t="s">
        <v>214</v>
      </c>
    </row>
    <row r="240" customFormat="false" ht="15" hidden="false" customHeight="false" outlineLevel="0" collapsed="false">
      <c r="E240" s="0" t="n">
        <v>1997</v>
      </c>
      <c r="F240" s="0" t="s">
        <v>224</v>
      </c>
      <c r="G240" s="0" t="n">
        <v>75.7</v>
      </c>
      <c r="H240" s="0" t="s">
        <v>214</v>
      </c>
    </row>
    <row r="241" customFormat="false" ht="15" hidden="false" customHeight="false" outlineLevel="0" collapsed="false">
      <c r="E241" s="0" t="n">
        <v>1997</v>
      </c>
      <c r="F241" s="0" t="s">
        <v>225</v>
      </c>
      <c r="G241" s="0" t="n">
        <v>75.5</v>
      </c>
      <c r="H241" s="0" t="s">
        <v>214</v>
      </c>
    </row>
    <row r="242" customFormat="false" ht="15" hidden="false" customHeight="false" outlineLevel="0" collapsed="false">
      <c r="E242" s="0" t="n">
        <v>1996</v>
      </c>
      <c r="F242" s="0" t="s">
        <v>213</v>
      </c>
      <c r="G242" s="0" t="n">
        <v>75.3</v>
      </c>
      <c r="H242" s="0" t="s">
        <v>214</v>
      </c>
    </row>
    <row r="243" customFormat="false" ht="15" hidden="false" customHeight="false" outlineLevel="0" collapsed="false">
      <c r="E243" s="0" t="n">
        <v>1996</v>
      </c>
      <c r="F243" s="0" t="s">
        <v>215</v>
      </c>
      <c r="G243" s="0" t="n">
        <v>75.2</v>
      </c>
      <c r="H243" s="0" t="s">
        <v>214</v>
      </c>
    </row>
    <row r="244" customFormat="false" ht="15" hidden="false" customHeight="false" outlineLevel="0" collapsed="false">
      <c r="E244" s="0" t="n">
        <v>1996</v>
      </c>
      <c r="F244" s="0" t="s">
        <v>216</v>
      </c>
      <c r="G244" s="0" t="n">
        <v>75.2</v>
      </c>
      <c r="H244" s="0" t="s">
        <v>214</v>
      </c>
    </row>
    <row r="245" customFormat="false" ht="15" hidden="false" customHeight="false" outlineLevel="0" collapsed="false">
      <c r="E245" s="0" t="n">
        <v>1996</v>
      </c>
      <c r="F245" s="0" t="s">
        <v>217</v>
      </c>
      <c r="G245" s="0" t="n">
        <v>75</v>
      </c>
      <c r="H245" s="0" t="s">
        <v>214</v>
      </c>
    </row>
    <row r="246" customFormat="false" ht="15" hidden="false" customHeight="false" outlineLevel="0" collapsed="false">
      <c r="E246" s="0" t="n">
        <v>1996</v>
      </c>
      <c r="F246" s="0" t="s">
        <v>218</v>
      </c>
      <c r="G246" s="0" t="n">
        <v>74.8</v>
      </c>
      <c r="H246" s="0" t="s">
        <v>214</v>
      </c>
    </row>
    <row r="247" customFormat="false" ht="15" hidden="false" customHeight="false" outlineLevel="0" collapsed="false">
      <c r="E247" s="0" t="n">
        <v>1996</v>
      </c>
      <c r="F247" s="0" t="s">
        <v>219</v>
      </c>
      <c r="G247" s="0" t="n">
        <v>74.9</v>
      </c>
      <c r="H247" s="0" t="s">
        <v>214</v>
      </c>
    </row>
    <row r="248" customFormat="false" ht="15" hidden="false" customHeight="false" outlineLevel="0" collapsed="false">
      <c r="E248" s="0" t="n">
        <v>1996</v>
      </c>
      <c r="F248" s="0" t="s">
        <v>220</v>
      </c>
      <c r="G248" s="0" t="n">
        <v>75.1</v>
      </c>
      <c r="H248" s="0" t="s">
        <v>214</v>
      </c>
    </row>
    <row r="249" customFormat="false" ht="15" hidden="false" customHeight="false" outlineLevel="0" collapsed="false">
      <c r="E249" s="0" t="n">
        <v>1996</v>
      </c>
      <c r="F249" s="0" t="s">
        <v>221</v>
      </c>
      <c r="G249" s="0" t="n">
        <v>75.2</v>
      </c>
      <c r="H249" s="0" t="s">
        <v>214</v>
      </c>
    </row>
    <row r="250" customFormat="false" ht="15" hidden="false" customHeight="false" outlineLevel="0" collapsed="false">
      <c r="E250" s="0" t="n">
        <v>1996</v>
      </c>
      <c r="F250" s="0" t="s">
        <v>222</v>
      </c>
      <c r="G250" s="0" t="n">
        <v>75</v>
      </c>
      <c r="H250" s="0" t="s">
        <v>214</v>
      </c>
    </row>
    <row r="251" customFormat="false" ht="15" hidden="false" customHeight="false" outlineLevel="0" collapsed="false">
      <c r="E251" s="0" t="n">
        <v>1996</v>
      </c>
      <c r="F251" s="0" t="s">
        <v>223</v>
      </c>
      <c r="G251" s="0" t="n">
        <v>74.9</v>
      </c>
      <c r="H251" s="0" t="s">
        <v>214</v>
      </c>
    </row>
    <row r="252" customFormat="false" ht="15" hidden="false" customHeight="false" outlineLevel="0" collapsed="false">
      <c r="E252" s="0" t="n">
        <v>1996</v>
      </c>
      <c r="F252" s="0" t="s">
        <v>224</v>
      </c>
      <c r="G252" s="0" t="n">
        <v>74.4</v>
      </c>
      <c r="H252" s="0" t="s">
        <v>214</v>
      </c>
    </row>
    <row r="253" customFormat="false" ht="15" hidden="false" customHeight="false" outlineLevel="0" collapsed="false">
      <c r="E253" s="0" t="n">
        <v>1996</v>
      </c>
      <c r="F253" s="0" t="s">
        <v>225</v>
      </c>
      <c r="G253" s="0" t="n">
        <v>74.1</v>
      </c>
      <c r="H253" s="0" t="s">
        <v>214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I112"/>
  <sheetViews>
    <sheetView windowProtection="false" showFormulas="false" showGridLines="true" showRowColHeaders="true" showZeros="true" rightToLeft="false" tabSelected="false" showOutlineSymbols="true" defaultGridColor="true" view="normal" topLeftCell="W73" colorId="64" zoomScale="100" zoomScaleNormal="100" zoomScalePageLayoutView="100" workbookViewId="0">
      <selection pane="topLeft" activeCell="AH99" activeCellId="0" sqref="AH99"/>
    </sheetView>
  </sheetViews>
  <sheetFormatPr defaultRowHeight="15"/>
  <cols>
    <col collapsed="false" hidden="false" max="1" min="1" style="0" width="38.1377551020408"/>
    <col collapsed="false" hidden="false" max="1025" min="2" style="0" width="10.7295918367347"/>
  </cols>
  <sheetData>
    <row r="1" customFormat="false" ht="15" hidden="false" customHeight="false" outlineLevel="0" collapsed="false">
      <c r="A1" s="102" t="s">
        <v>226</v>
      </c>
    </row>
    <row r="2" customFormat="false" ht="16.5" hidden="false" customHeight="false" outlineLevel="0" collapsed="false">
      <c r="A2" s="103" t="s">
        <v>227</v>
      </c>
    </row>
    <row r="3" customFormat="false" ht="16.5" hidden="false" customHeight="false" outlineLevel="0" collapsed="false">
      <c r="A3" s="103" t="s">
        <v>228</v>
      </c>
    </row>
    <row r="4" customFormat="false" ht="15" hidden="false" customHeight="false" outlineLevel="0" collapsed="false">
      <c r="A4" s="104" t="s">
        <v>229</v>
      </c>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row>
    <row r="5" customFormat="false" ht="15" hidden="false" customHeight="false" outlineLevel="0" collapsed="false">
      <c r="A5" s="104" t="s">
        <v>230</v>
      </c>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row>
    <row r="7" customFormat="false" ht="15" hidden="false" customHeight="false" outlineLevel="0" collapsed="false">
      <c r="A7" s="104" t="s">
        <v>231</v>
      </c>
      <c r="B7" s="104" t="s">
        <v>232</v>
      </c>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row>
    <row r="9" customFormat="false" ht="15" hidden="false" customHeight="false" outlineLevel="0" collapsed="false">
      <c r="A9" s="104" t="s">
        <v>233</v>
      </c>
      <c r="B9" s="104" t="s">
        <v>234</v>
      </c>
      <c r="C9" s="104" t="s">
        <v>235</v>
      </c>
      <c r="D9" s="104" t="s">
        <v>236</v>
      </c>
      <c r="E9" s="104" t="s">
        <v>237</v>
      </c>
      <c r="F9" s="104" t="s">
        <v>238</v>
      </c>
      <c r="G9" s="104" t="s">
        <v>239</v>
      </c>
      <c r="H9" s="104" t="s">
        <v>240</v>
      </c>
      <c r="I9" s="104" t="s">
        <v>241</v>
      </c>
      <c r="J9" s="104" t="s">
        <v>242</v>
      </c>
      <c r="K9" s="104" t="s">
        <v>243</v>
      </c>
      <c r="L9" s="104" t="s">
        <v>244</v>
      </c>
      <c r="M9" s="104" t="s">
        <v>245</v>
      </c>
      <c r="N9" s="104" t="s">
        <v>246</v>
      </c>
      <c r="O9" s="104" t="s">
        <v>247</v>
      </c>
      <c r="P9" s="104" t="s">
        <v>248</v>
      </c>
      <c r="Q9" s="104" t="s">
        <v>249</v>
      </c>
      <c r="R9" s="104" t="s">
        <v>250</v>
      </c>
      <c r="S9" s="104" t="s">
        <v>251</v>
      </c>
      <c r="T9" s="104" t="s">
        <v>252</v>
      </c>
      <c r="U9" s="104" t="s">
        <v>253</v>
      </c>
      <c r="V9" s="104" t="s">
        <v>254</v>
      </c>
      <c r="W9" s="104" t="s">
        <v>255</v>
      </c>
      <c r="X9" s="104" t="s">
        <v>256</v>
      </c>
      <c r="Y9" s="104" t="s">
        <v>257</v>
      </c>
      <c r="Z9" s="104" t="s">
        <v>258</v>
      </c>
      <c r="AA9" s="104" t="s">
        <v>259</v>
      </c>
      <c r="AB9" s="104" t="s">
        <v>260</v>
      </c>
      <c r="AC9" s="104" t="s">
        <v>261</v>
      </c>
      <c r="AD9" s="104" t="s">
        <v>262</v>
      </c>
      <c r="AE9" s="104" t="s">
        <v>263</v>
      </c>
      <c r="AF9" s="104" t="s">
        <v>264</v>
      </c>
      <c r="AG9" s="104" t="s">
        <v>265</v>
      </c>
      <c r="AH9" s="104" t="s">
        <v>266</v>
      </c>
      <c r="AI9" s="104" t="s">
        <v>267</v>
      </c>
    </row>
    <row r="10" customFormat="false" ht="15" hidden="false" customHeight="false" outlineLevel="0" collapsed="false">
      <c r="A10" s="104" t="s">
        <v>268</v>
      </c>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row>
    <row r="11" customFormat="false" ht="15" hidden="false" customHeight="false" outlineLevel="0" collapsed="false">
      <c r="A11" s="104" t="s">
        <v>269</v>
      </c>
      <c r="B11" s="104" t="n">
        <v>40.4975</v>
      </c>
      <c r="C11" s="104" t="n">
        <v>32.3592</v>
      </c>
      <c r="D11" s="104" t="n">
        <v>27.0933</v>
      </c>
      <c r="E11" s="104" t="n">
        <v>26.235</v>
      </c>
      <c r="F11" s="104" t="n">
        <v>26.0417</v>
      </c>
      <c r="G11" s="104" t="n">
        <v>25.6208</v>
      </c>
      <c r="H11" s="104" t="n">
        <v>24.1133</v>
      </c>
      <c r="I11" s="104" t="n">
        <v>23.9833</v>
      </c>
      <c r="J11" s="104" t="n">
        <v>24.8858</v>
      </c>
      <c r="K11" s="104" t="n">
        <v>25.5167</v>
      </c>
      <c r="L11" s="104" t="n">
        <v>25.6783</v>
      </c>
      <c r="M11" s="104" t="n">
        <v>25.825</v>
      </c>
      <c r="N11" s="104" t="n">
        <v>25.7424</v>
      </c>
      <c r="O11" s="104" t="n">
        <v>25.9941</v>
      </c>
      <c r="P11" s="104" t="n">
        <v>25.9941</v>
      </c>
      <c r="Q11" s="104" t="n">
        <v>25.9941</v>
      </c>
      <c r="R11" s="104" t="n">
        <v>22.7393</v>
      </c>
      <c r="S11" s="104" t="n">
        <v>22.73</v>
      </c>
      <c r="T11" s="104" t="n">
        <v>22.8021</v>
      </c>
      <c r="U11" s="104" t="n">
        <v>23.1624</v>
      </c>
      <c r="V11" s="104" t="n">
        <v>23.5133</v>
      </c>
      <c r="W11" s="104" t="n">
        <v>23.8643</v>
      </c>
      <c r="X11" s="104" t="n">
        <v>23.8643</v>
      </c>
      <c r="Y11" s="104" t="n">
        <v>23.898</v>
      </c>
      <c r="Z11" s="104" t="n">
        <v>24.1167</v>
      </c>
      <c r="AA11" s="104" t="n">
        <v>24.5133</v>
      </c>
      <c r="AB11" s="104" t="n">
        <v>42.3303</v>
      </c>
      <c r="AC11" s="104" t="n">
        <v>68.029</v>
      </c>
      <c r="AD11" s="104" t="n">
        <v>64.946</v>
      </c>
      <c r="AE11" s="104" t="n">
        <v>67.4033</v>
      </c>
      <c r="AF11" s="104" t="n">
        <v>62.85</v>
      </c>
      <c r="AG11" s="104" t="n">
        <v>53.8394</v>
      </c>
      <c r="AH11" s="104" t="n">
        <v>54.796</v>
      </c>
      <c r="AI11" s="104" t="n">
        <v>55.1225</v>
      </c>
    </row>
    <row r="12" customFormat="false" ht="15" hidden="false" customHeight="false" outlineLevel="0" collapsed="false">
      <c r="A12" s="104" t="s">
        <v>270</v>
      </c>
      <c r="B12" s="104" t="n">
        <v>80.3625</v>
      </c>
      <c r="C12" s="104" t="n">
        <v>81.5783</v>
      </c>
      <c r="D12" s="104" t="n">
        <v>79.8108</v>
      </c>
      <c r="E12" s="104" t="n">
        <v>78.34</v>
      </c>
      <c r="F12" s="104" t="n">
        <v>76.0317</v>
      </c>
      <c r="G12" s="104" t="n">
        <v>73.6183</v>
      </c>
      <c r="H12" s="104" t="n">
        <v>67.8867</v>
      </c>
      <c r="I12" s="104" t="n">
        <v>63.96</v>
      </c>
      <c r="J12" s="104" t="n">
        <v>65.18</v>
      </c>
      <c r="K12" s="104" t="n">
        <v>66.075</v>
      </c>
      <c r="L12" s="104" t="n">
        <v>65.415</v>
      </c>
      <c r="M12" s="104" t="n">
        <v>65.5967</v>
      </c>
      <c r="N12" s="104" t="n">
        <v>65.4213</v>
      </c>
      <c r="O12" s="104" t="n">
        <v>66.0607</v>
      </c>
      <c r="P12" s="104" t="n">
        <v>66.0607</v>
      </c>
      <c r="Q12" s="104" t="n">
        <v>66.0607</v>
      </c>
      <c r="R12" s="104" t="n">
        <v>57.7889</v>
      </c>
      <c r="S12" s="104" t="n">
        <v>57.79</v>
      </c>
      <c r="T12" s="104" t="n">
        <v>57.9848</v>
      </c>
      <c r="U12" s="104" t="n">
        <v>58.9587</v>
      </c>
      <c r="V12" s="104" t="n">
        <v>59.8712</v>
      </c>
      <c r="W12" s="104" t="n">
        <v>60.7836</v>
      </c>
      <c r="X12" s="104" t="n">
        <v>60.7836</v>
      </c>
      <c r="Y12" s="104" t="n">
        <v>60.836</v>
      </c>
      <c r="Z12" s="104" t="n">
        <v>61.3417</v>
      </c>
      <c r="AA12" s="104" t="n">
        <v>62.2667</v>
      </c>
      <c r="AB12" s="104" t="n">
        <v>68.8629</v>
      </c>
      <c r="AC12" s="104" t="n">
        <v>79.601</v>
      </c>
      <c r="AD12" s="104" t="n">
        <v>77.4517</v>
      </c>
      <c r="AE12" s="104" t="n">
        <v>80.3659</v>
      </c>
      <c r="AF12" s="104" t="n">
        <v>84.3268</v>
      </c>
      <c r="AG12" s="104" t="n">
        <v>87.547</v>
      </c>
      <c r="AH12" s="104" t="n">
        <v>89.0627</v>
      </c>
      <c r="AI12" s="104" t="n">
        <v>91.7841</v>
      </c>
    </row>
    <row r="13" customFormat="false" ht="15" hidden="false" customHeight="false" outlineLevel="0" collapsed="false">
      <c r="A13" s="104" t="s">
        <v>271</v>
      </c>
      <c r="B13" s="104" t="n">
        <v>141.5883</v>
      </c>
      <c r="C13" s="104" t="n">
        <v>150.0075</v>
      </c>
      <c r="D13" s="104" t="n">
        <v>152.9892</v>
      </c>
      <c r="E13" s="104" t="n">
        <v>150.7025</v>
      </c>
      <c r="F13" s="104" t="n">
        <v>148.3583</v>
      </c>
      <c r="G13" s="104" t="n">
        <v>145.1892</v>
      </c>
      <c r="H13" s="104" t="n">
        <v>135.7633</v>
      </c>
      <c r="I13" s="104" t="n">
        <v>125.8367</v>
      </c>
      <c r="J13" s="104" t="n">
        <v>126.4117</v>
      </c>
      <c r="K13" s="104" t="n">
        <v>127.72</v>
      </c>
      <c r="L13" s="104" t="n">
        <v>129.9783</v>
      </c>
      <c r="M13" s="104" t="n">
        <v>132.4967</v>
      </c>
      <c r="N13" s="104" t="n">
        <v>132.4002</v>
      </c>
      <c r="O13" s="104" t="n">
        <v>133.6932</v>
      </c>
      <c r="P13" s="104" t="n">
        <v>133.6932</v>
      </c>
      <c r="Q13" s="104" t="n">
        <v>133.8223</v>
      </c>
      <c r="R13" s="104" t="n">
        <v>116.4182</v>
      </c>
      <c r="S13" s="104" t="n">
        <v>114.85</v>
      </c>
      <c r="T13" s="104" t="n">
        <v>114.5722</v>
      </c>
      <c r="U13" s="104" t="n">
        <v>116.2329</v>
      </c>
      <c r="V13" s="104" t="n">
        <v>118.0578</v>
      </c>
      <c r="W13" s="104" t="n">
        <v>119.8827</v>
      </c>
      <c r="X13" s="104" t="n">
        <v>119.8827</v>
      </c>
      <c r="Y13" s="104" t="n">
        <v>120.058</v>
      </c>
      <c r="Z13" s="104" t="n">
        <v>121.1008</v>
      </c>
      <c r="AA13" s="104" t="n">
        <v>122.8092</v>
      </c>
      <c r="AB13" s="104" t="n">
        <v>112.7637</v>
      </c>
      <c r="AC13" s="104" t="n">
        <v>96.8435</v>
      </c>
      <c r="AD13" s="104" t="n">
        <v>90.3377</v>
      </c>
      <c r="AE13" s="104" t="n">
        <v>93.7672</v>
      </c>
      <c r="AF13" s="104" t="n">
        <v>103.9891</v>
      </c>
      <c r="AG13" s="104" t="n">
        <v>115.9901</v>
      </c>
      <c r="AH13" s="104" t="n">
        <v>118.065</v>
      </c>
      <c r="AI13" s="104" t="n">
        <v>114.7623</v>
      </c>
    </row>
    <row r="14" customFormat="false" ht="15" hidden="false" customHeight="false" outlineLevel="0" collapsed="false">
      <c r="A14" s="104" t="s">
        <v>272</v>
      </c>
      <c r="B14" s="104" t="n">
        <v>205.0008</v>
      </c>
      <c r="C14" s="104" t="n">
        <v>217.7658</v>
      </c>
      <c r="D14" s="104" t="n">
        <v>223.7475</v>
      </c>
      <c r="E14" s="104" t="n">
        <v>220.5375</v>
      </c>
      <c r="F14" s="104" t="n">
        <v>218.6508</v>
      </c>
      <c r="G14" s="104" t="n">
        <v>215.0125</v>
      </c>
      <c r="H14" s="104" t="n">
        <v>202.26</v>
      </c>
      <c r="I14" s="104" t="n">
        <v>186.7367</v>
      </c>
      <c r="J14" s="104" t="n">
        <v>186.7983</v>
      </c>
      <c r="K14" s="104" t="n">
        <v>188.4817</v>
      </c>
      <c r="L14" s="104" t="n">
        <v>193.51</v>
      </c>
      <c r="M14" s="104" t="n">
        <v>198.295</v>
      </c>
      <c r="N14" s="104" t="n">
        <v>198.2775</v>
      </c>
      <c r="O14" s="104" t="n">
        <v>200.2143</v>
      </c>
      <c r="P14" s="104" t="n">
        <v>197.0221</v>
      </c>
      <c r="Q14" s="104" t="n">
        <v>193.7175</v>
      </c>
      <c r="R14" s="104" t="n">
        <v>167.3331</v>
      </c>
      <c r="S14" s="104" t="n">
        <v>164.88</v>
      </c>
      <c r="T14" s="104" t="n">
        <v>164.4615</v>
      </c>
      <c r="U14" s="104" t="n">
        <v>166.769</v>
      </c>
      <c r="V14" s="104" t="n">
        <v>169.4362</v>
      </c>
      <c r="W14" s="104" t="n">
        <v>172.1033</v>
      </c>
      <c r="X14" s="104" t="n">
        <v>172.1033</v>
      </c>
      <c r="Y14" s="104" t="n">
        <v>172.3233</v>
      </c>
      <c r="Z14" s="104" t="n">
        <v>173.7217</v>
      </c>
      <c r="AA14" s="104" t="n">
        <v>176.0192</v>
      </c>
      <c r="AB14" s="104" t="n">
        <v>173.8163</v>
      </c>
      <c r="AC14" s="104" t="n">
        <v>161.8243</v>
      </c>
      <c r="AD14" s="104" t="n">
        <v>142.8452</v>
      </c>
      <c r="AE14" s="104" t="n">
        <v>148.1339</v>
      </c>
      <c r="AF14" s="104" t="n">
        <v>162.4627</v>
      </c>
      <c r="AG14" s="104" t="n">
        <v>178.5654</v>
      </c>
      <c r="AH14" s="104" t="n">
        <v>181.4979</v>
      </c>
      <c r="AI14" s="104" t="n">
        <v>177.0582</v>
      </c>
    </row>
    <row r="15" customFormat="false" ht="15" hidden="false" customHeight="false" outlineLevel="0" collapsed="false">
      <c r="A15" s="104" t="s">
        <v>273</v>
      </c>
      <c r="B15" s="104" t="n">
        <v>268.4108</v>
      </c>
      <c r="C15" s="104" t="n">
        <v>285.5242</v>
      </c>
      <c r="D15" s="104" t="n">
        <v>294.4967</v>
      </c>
      <c r="E15" s="104" t="n">
        <v>290.3625</v>
      </c>
      <c r="F15" s="104" t="n">
        <v>288.9517</v>
      </c>
      <c r="G15" s="104" t="n">
        <v>284.8367</v>
      </c>
      <c r="H15" s="104" t="n">
        <v>268.75</v>
      </c>
      <c r="I15" s="104" t="n">
        <v>247.63</v>
      </c>
      <c r="J15" s="104" t="n">
        <v>247.1875</v>
      </c>
      <c r="K15" s="104" t="n">
        <v>249.2533</v>
      </c>
      <c r="L15" s="104" t="n">
        <v>257.035</v>
      </c>
      <c r="M15" s="104" t="n">
        <v>264.0917</v>
      </c>
      <c r="N15" s="104" t="n">
        <v>264.1541</v>
      </c>
      <c r="O15" s="104" t="n">
        <v>266.734</v>
      </c>
      <c r="P15" s="104" t="n">
        <v>260.3504</v>
      </c>
      <c r="Q15" s="104" t="n">
        <v>253.6127</v>
      </c>
      <c r="R15" s="104" t="n">
        <v>218.248</v>
      </c>
      <c r="S15" s="104" t="n">
        <v>214.9067</v>
      </c>
      <c r="T15" s="104" t="n">
        <v>214.3425</v>
      </c>
      <c r="U15" s="104" t="n">
        <v>217.305</v>
      </c>
      <c r="V15" s="104" t="n">
        <v>220.8145</v>
      </c>
      <c r="W15" s="104" t="n">
        <v>224.3239</v>
      </c>
      <c r="X15" s="104" t="n">
        <v>224.3239</v>
      </c>
      <c r="Y15" s="104" t="n">
        <v>224.5853</v>
      </c>
      <c r="Z15" s="104" t="n">
        <v>226.3408</v>
      </c>
      <c r="AA15" s="104" t="n">
        <v>229.235</v>
      </c>
      <c r="AB15" s="104" t="n">
        <v>220.4048</v>
      </c>
      <c r="AC15" s="104" t="n">
        <v>192.9707</v>
      </c>
      <c r="AD15" s="104" t="n">
        <v>164.8572</v>
      </c>
      <c r="AE15" s="104" t="n">
        <v>171.0476</v>
      </c>
      <c r="AF15" s="104" t="n">
        <v>187.1173</v>
      </c>
      <c r="AG15" s="104" t="n">
        <v>204.778</v>
      </c>
      <c r="AH15" s="104" t="n">
        <v>208.1042</v>
      </c>
      <c r="AI15" s="104" t="n">
        <v>203.6651</v>
      </c>
    </row>
    <row r="16" customFormat="false" ht="15" hidden="false" customHeight="false" outlineLevel="0" collapsed="false">
      <c r="A16" s="104" t="s">
        <v>274</v>
      </c>
      <c r="B16" s="104" t="n">
        <v>331.8208</v>
      </c>
      <c r="C16" s="104" t="n">
        <v>353.2825</v>
      </c>
      <c r="D16" s="104" t="n">
        <v>365.2475</v>
      </c>
      <c r="E16" s="104" t="n">
        <v>360.2</v>
      </c>
      <c r="F16" s="104" t="n">
        <v>359.2442</v>
      </c>
      <c r="G16" s="104" t="n">
        <v>354.6583</v>
      </c>
      <c r="H16" s="104" t="n">
        <v>335.2467</v>
      </c>
      <c r="I16" s="104" t="n">
        <v>317.67</v>
      </c>
      <c r="J16" s="104" t="n">
        <v>309.8592</v>
      </c>
      <c r="K16" s="104" t="n">
        <v>310.025</v>
      </c>
      <c r="L16" s="104" t="n">
        <v>320.56</v>
      </c>
      <c r="M16" s="104" t="n">
        <v>329.88</v>
      </c>
      <c r="N16" s="104" t="n">
        <v>330.0305</v>
      </c>
      <c r="O16" s="104" t="n">
        <v>333.2551</v>
      </c>
      <c r="P16" s="104" t="n">
        <v>323.6792</v>
      </c>
      <c r="Q16" s="104" t="n">
        <v>313.5068</v>
      </c>
      <c r="R16" s="104" t="n">
        <v>269.163</v>
      </c>
      <c r="S16" s="104" t="n">
        <v>264.93</v>
      </c>
      <c r="T16" s="104" t="n">
        <v>264.2235</v>
      </c>
      <c r="U16" s="104" t="n">
        <v>267.8411</v>
      </c>
      <c r="V16" s="104" t="n">
        <v>272.1928</v>
      </c>
      <c r="W16" s="104" t="n">
        <v>276.5445</v>
      </c>
      <c r="X16" s="104" t="n">
        <v>276.5445</v>
      </c>
      <c r="Y16" s="104" t="n">
        <v>276.8506</v>
      </c>
      <c r="Z16" s="104" t="n">
        <v>278.9617</v>
      </c>
      <c r="AA16" s="104" t="n">
        <v>282.445</v>
      </c>
      <c r="AB16" s="104" t="n">
        <v>266.9976</v>
      </c>
      <c r="AC16" s="104" t="n">
        <v>238.8154</v>
      </c>
      <c r="AD16" s="104" t="n">
        <v>219.2238</v>
      </c>
      <c r="AE16" s="104" t="n">
        <v>227.4409</v>
      </c>
      <c r="AF16" s="104" t="n">
        <v>233.8728</v>
      </c>
      <c r="AG16" s="104" t="n">
        <v>235.5165</v>
      </c>
      <c r="AH16" s="104" t="n">
        <v>239.3419</v>
      </c>
      <c r="AI16" s="104" t="n">
        <v>233.8273</v>
      </c>
    </row>
    <row r="17" customFormat="false" ht="15" hidden="false" customHeight="false" outlineLevel="0" collapsed="false">
      <c r="A17" s="104" t="s">
        <v>275</v>
      </c>
      <c r="B17" s="104" t="n">
        <v>8.9092</v>
      </c>
      <c r="C17" s="104" t="n">
        <v>10.5517</v>
      </c>
      <c r="D17" s="104" t="n">
        <v>11.8583</v>
      </c>
      <c r="E17" s="104" t="n">
        <v>11.77</v>
      </c>
      <c r="F17" s="104" t="n">
        <v>11.685</v>
      </c>
      <c r="G17" s="104" t="n">
        <v>11.805</v>
      </c>
      <c r="H17" s="104" t="n">
        <v>12.06</v>
      </c>
      <c r="I17" s="104" t="n">
        <v>12.53</v>
      </c>
      <c r="J17" s="104" t="n">
        <v>12.875</v>
      </c>
      <c r="K17" s="104" t="n">
        <v>13.1533</v>
      </c>
      <c r="L17" s="104" t="n">
        <v>13.28</v>
      </c>
      <c r="M17" s="104" t="n">
        <v>13.325</v>
      </c>
      <c r="N17" s="104" t="n">
        <v>13.4281</v>
      </c>
      <c r="O17" s="104" t="n">
        <v>13.5588</v>
      </c>
      <c r="P17" s="104" t="n">
        <v>13.3169</v>
      </c>
      <c r="Q17" s="104" t="n">
        <v>13.0517</v>
      </c>
      <c r="R17" s="104" t="n">
        <v>12.7641</v>
      </c>
      <c r="S17" s="104" t="n">
        <v>12.5108</v>
      </c>
      <c r="T17" s="104" t="n">
        <v>12.4717</v>
      </c>
      <c r="U17" s="104" t="n">
        <v>12.58</v>
      </c>
      <c r="V17" s="104" t="n">
        <v>12.73</v>
      </c>
      <c r="W17" s="104" t="n">
        <v>12.9</v>
      </c>
      <c r="X17" s="104" t="n">
        <v>12.9</v>
      </c>
      <c r="Y17" s="104" t="n">
        <v>12.9875</v>
      </c>
      <c r="Z17" s="104" t="n">
        <v>13.1683</v>
      </c>
      <c r="AA17" s="104" t="n">
        <v>13.3542</v>
      </c>
      <c r="AB17" s="104" t="n">
        <v>11.5875</v>
      </c>
      <c r="AC17" s="104" t="n">
        <v>10.8425</v>
      </c>
      <c r="AD17" s="104" t="n">
        <v>11.6102</v>
      </c>
      <c r="AE17" s="104" t="n">
        <v>12.1825</v>
      </c>
      <c r="AF17" s="104" t="n">
        <v>13.1498</v>
      </c>
      <c r="AG17" s="104" t="n">
        <v>14.1734</v>
      </c>
      <c r="AH17" s="104" t="n">
        <v>14.7765</v>
      </c>
      <c r="AI17" s="104" t="n">
        <v>15.2865</v>
      </c>
    </row>
    <row r="18" customFormat="false" ht="15" hidden="false" customHeight="false" outlineLevel="0" collapsed="false">
      <c r="A18" s="104" t="s">
        <v>276</v>
      </c>
      <c r="B18" s="104" t="n">
        <v>8.4033</v>
      </c>
      <c r="C18" s="104" t="n">
        <v>9.3408</v>
      </c>
      <c r="D18" s="104" t="n">
        <v>9.85</v>
      </c>
      <c r="E18" s="104" t="n">
        <v>9.735</v>
      </c>
      <c r="F18" s="104" t="n">
        <v>9.6917</v>
      </c>
      <c r="G18" s="104" t="n">
        <v>9.8108</v>
      </c>
      <c r="H18" s="104" t="n">
        <v>10.0533</v>
      </c>
      <c r="I18" s="104" t="n">
        <v>10.5967</v>
      </c>
      <c r="J18" s="104" t="n">
        <v>10.9633</v>
      </c>
      <c r="K18" s="104" t="n">
        <v>11.2417</v>
      </c>
      <c r="L18" s="104" t="n">
        <v>11.395</v>
      </c>
      <c r="M18" s="104" t="n">
        <v>11.4367</v>
      </c>
      <c r="N18" s="104" t="n">
        <v>11.5281</v>
      </c>
      <c r="O18" s="104" t="n">
        <v>11.641</v>
      </c>
      <c r="P18" s="104" t="n">
        <v>11.2152</v>
      </c>
      <c r="Q18" s="104" t="n">
        <v>10.802</v>
      </c>
      <c r="R18" s="104" t="n">
        <v>10.5322</v>
      </c>
      <c r="S18" s="104" t="n">
        <v>10.28</v>
      </c>
      <c r="T18" s="104" t="n">
        <v>10.2283</v>
      </c>
      <c r="U18" s="104" t="n">
        <v>10.32</v>
      </c>
      <c r="V18" s="104" t="n">
        <v>10.43</v>
      </c>
      <c r="W18" s="104" t="n">
        <v>10.57</v>
      </c>
      <c r="X18" s="104" t="n">
        <v>10.57</v>
      </c>
      <c r="Y18" s="104" t="n">
        <v>10.6408</v>
      </c>
      <c r="Z18" s="104" t="n">
        <v>10.7858</v>
      </c>
      <c r="AA18" s="104" t="n">
        <v>10.9375</v>
      </c>
      <c r="AB18" s="104" t="n">
        <v>10.9558</v>
      </c>
      <c r="AC18" s="104" t="n">
        <v>10.8892</v>
      </c>
      <c r="AD18" s="104" t="n">
        <v>11.676</v>
      </c>
      <c r="AE18" s="104" t="n">
        <v>12.2542</v>
      </c>
      <c r="AF18" s="104" t="n">
        <v>13.1917</v>
      </c>
      <c r="AG18" s="104" t="n">
        <v>14.1734</v>
      </c>
      <c r="AH18" s="104" t="n">
        <v>14.7765</v>
      </c>
      <c r="AI18" s="104" t="n">
        <v>14.8065</v>
      </c>
    </row>
    <row r="19" customFormat="false" ht="15" hidden="false" customHeight="false" outlineLevel="0" collapsed="false">
      <c r="A19" s="104" t="s">
        <v>277</v>
      </c>
      <c r="B19" s="104" t="s">
        <v>278</v>
      </c>
      <c r="C19" s="104" t="s">
        <v>278</v>
      </c>
      <c r="D19" s="104" t="s">
        <v>278</v>
      </c>
      <c r="E19" s="104" t="s">
        <v>278</v>
      </c>
      <c r="F19" s="104" t="s">
        <v>278</v>
      </c>
      <c r="G19" s="104" t="s">
        <v>278</v>
      </c>
      <c r="H19" s="104" t="s">
        <v>278</v>
      </c>
      <c r="I19" s="104" t="s">
        <v>278</v>
      </c>
      <c r="J19" s="104" t="s">
        <v>278</v>
      </c>
      <c r="K19" s="104" t="s">
        <v>278</v>
      </c>
      <c r="L19" s="104" t="s">
        <v>278</v>
      </c>
      <c r="M19" s="104" t="s">
        <v>278</v>
      </c>
      <c r="N19" s="104" t="s">
        <v>278</v>
      </c>
      <c r="O19" s="104" t="s">
        <v>278</v>
      </c>
      <c r="P19" s="104" t="s">
        <v>278</v>
      </c>
      <c r="Q19" s="104" t="s">
        <v>278</v>
      </c>
      <c r="R19" s="104" t="s">
        <v>278</v>
      </c>
      <c r="S19" s="104" t="s">
        <v>278</v>
      </c>
      <c r="T19" s="104" t="s">
        <v>278</v>
      </c>
      <c r="U19" s="104" t="s">
        <v>278</v>
      </c>
      <c r="V19" s="104" t="s">
        <v>278</v>
      </c>
      <c r="W19" s="104" t="s">
        <v>278</v>
      </c>
      <c r="X19" s="104" t="s">
        <v>278</v>
      </c>
      <c r="Y19" s="104" t="s">
        <v>278</v>
      </c>
      <c r="Z19" s="104" t="s">
        <v>278</v>
      </c>
      <c r="AA19" s="104" t="s">
        <v>278</v>
      </c>
      <c r="AB19" s="104" t="s">
        <v>278</v>
      </c>
      <c r="AC19" s="104" t="s">
        <v>278</v>
      </c>
      <c r="AD19" s="104" t="s">
        <v>278</v>
      </c>
      <c r="AE19" s="104" t="s">
        <v>278</v>
      </c>
      <c r="AF19" s="104" t="s">
        <v>278</v>
      </c>
      <c r="AG19" s="104" t="s">
        <v>278</v>
      </c>
      <c r="AH19" s="104" t="s">
        <v>278</v>
      </c>
      <c r="AI19" s="104" t="n">
        <v>14.8615</v>
      </c>
    </row>
    <row r="20" customFormat="false" ht="15" hidden="false" customHeight="false" outlineLevel="0" collapsed="false">
      <c r="A20" s="104" t="s">
        <v>279</v>
      </c>
      <c r="B20" s="104" t="n">
        <v>12.284</v>
      </c>
      <c r="C20" s="104" t="n">
        <v>13.2483</v>
      </c>
      <c r="D20" s="104" t="n">
        <v>14.1161</v>
      </c>
      <c r="E20" s="104" t="n">
        <v>13.9562</v>
      </c>
      <c r="F20" s="104" t="n">
        <v>13.8551</v>
      </c>
      <c r="G20" s="104" t="n">
        <v>13.9401</v>
      </c>
      <c r="H20" s="104" t="n">
        <v>14.0694</v>
      </c>
      <c r="I20" s="104" t="n">
        <v>14.5286</v>
      </c>
      <c r="J20" s="104" t="n">
        <v>14.9488</v>
      </c>
      <c r="K20" s="104" t="n">
        <v>15.2797</v>
      </c>
      <c r="L20" s="104" t="n">
        <v>15.4199</v>
      </c>
      <c r="M20" s="104" t="n">
        <v>15.4771</v>
      </c>
      <c r="N20" s="104" t="n">
        <v>15.5733</v>
      </c>
      <c r="O20" s="104" t="n">
        <v>15.725</v>
      </c>
      <c r="P20" s="104" t="n">
        <v>15.4831</v>
      </c>
      <c r="Q20" s="104" t="n">
        <v>15.2178</v>
      </c>
      <c r="R20" s="104" t="n">
        <v>14.659</v>
      </c>
      <c r="S20" s="104" t="n">
        <v>14.405</v>
      </c>
      <c r="T20" s="104" t="n">
        <v>14.3718</v>
      </c>
      <c r="U20" s="104" t="n">
        <v>14.5102</v>
      </c>
      <c r="V20" s="104" t="n">
        <v>14.6894</v>
      </c>
      <c r="W20" s="104" t="n">
        <v>14.8887</v>
      </c>
      <c r="X20" s="104" t="n">
        <v>14.8887</v>
      </c>
      <c r="Y20" s="104" t="n">
        <v>14.979</v>
      </c>
      <c r="Z20" s="104" t="n">
        <v>15.1781</v>
      </c>
      <c r="AA20" s="104" t="n">
        <v>15.3969</v>
      </c>
      <c r="AB20" s="104" t="n">
        <v>15.115</v>
      </c>
      <c r="AC20" s="104" t="n">
        <v>16.5116</v>
      </c>
      <c r="AD20" s="104" t="n">
        <v>17.0223</v>
      </c>
      <c r="AE20" s="104" t="n">
        <v>17.7994</v>
      </c>
      <c r="AF20" s="104" t="n">
        <v>18.3873</v>
      </c>
      <c r="AG20" s="104" t="n">
        <v>18.66</v>
      </c>
      <c r="AH20" s="104" t="n">
        <v>19.3428</v>
      </c>
      <c r="AI20" s="104" t="n">
        <v>19.88</v>
      </c>
    </row>
    <row r="21" s="1" customFormat="true" ht="15" hidden="false" customHeight="false" outlineLevel="0" collapsed="false">
      <c r="A21" s="105" t="s">
        <v>280</v>
      </c>
      <c r="B21" s="105" t="n">
        <v>13.1305</v>
      </c>
      <c r="C21" s="105" t="n">
        <v>14.1396</v>
      </c>
      <c r="D21" s="105" t="n">
        <v>14.5448</v>
      </c>
      <c r="E21" s="105" t="n">
        <v>14.3432</v>
      </c>
      <c r="F21" s="105" t="n">
        <v>14.1641</v>
      </c>
      <c r="G21" s="105" t="n">
        <v>14.1413</v>
      </c>
      <c r="H21" s="105" t="n">
        <v>14.0467</v>
      </c>
      <c r="I21" s="105" t="n">
        <v>14.359</v>
      </c>
      <c r="J21" s="105" t="n">
        <v>14.7974</v>
      </c>
      <c r="K21" s="105" t="n">
        <v>15.1284</v>
      </c>
      <c r="L21" s="105" t="n">
        <v>15.2429</v>
      </c>
      <c r="M21" s="105" t="n">
        <v>15.2953</v>
      </c>
      <c r="N21" s="105" t="n">
        <v>15.3764</v>
      </c>
      <c r="O21" s="105" t="n">
        <v>15.5269</v>
      </c>
      <c r="P21" s="105" t="n">
        <v>15.1011</v>
      </c>
      <c r="Q21" s="105" t="n">
        <v>14.688</v>
      </c>
      <c r="R21" s="105" t="n">
        <v>13.9315</v>
      </c>
      <c r="S21" s="105" t="n">
        <v>13.6794</v>
      </c>
      <c r="T21" s="105" t="n">
        <v>13.6392</v>
      </c>
      <c r="U21" s="105" t="n">
        <v>13.7882</v>
      </c>
      <c r="V21" s="105" t="n">
        <v>13.9518</v>
      </c>
      <c r="W21" s="105" t="n">
        <v>14.1455</v>
      </c>
      <c r="X21" s="105" t="n">
        <v>14.1455</v>
      </c>
      <c r="Y21" s="105" t="n">
        <v>14.2194</v>
      </c>
      <c r="Z21" s="105" t="n">
        <v>14.3942</v>
      </c>
      <c r="AA21" s="105" t="n">
        <v>14.6002</v>
      </c>
      <c r="AB21" s="105" t="n">
        <v>15.0066</v>
      </c>
      <c r="AC21" s="105" t="n">
        <v>15.5716</v>
      </c>
      <c r="AD21" s="105" t="n">
        <v>16.2319</v>
      </c>
      <c r="AE21" s="105" t="n">
        <v>16.9816</v>
      </c>
      <c r="AF21" s="105" t="n">
        <v>18.1521</v>
      </c>
      <c r="AG21" s="105" t="n">
        <v>19.3232</v>
      </c>
      <c r="AH21" s="105" t="n">
        <v>20.0155</v>
      </c>
      <c r="AI21" s="105" t="n">
        <v>20.2056</v>
      </c>
    </row>
    <row r="24" customFormat="false" ht="15" hidden="false" customHeight="false" outlineLevel="0" collapsed="false">
      <c r="A24" s="104" t="s">
        <v>281</v>
      </c>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row>
    <row r="25" customFormat="false" ht="15" hidden="false" customHeight="false" outlineLevel="0" collapsed="false">
      <c r="A25" s="104" t="s">
        <v>230</v>
      </c>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row>
    <row r="27" customFormat="false" ht="15" hidden="false" customHeight="false" outlineLevel="0" collapsed="false">
      <c r="A27" s="104" t="s">
        <v>231</v>
      </c>
      <c r="B27" s="104" t="s">
        <v>232</v>
      </c>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row>
    <row r="29" customFormat="false" ht="15" hidden="false" customHeight="false" outlineLevel="0" collapsed="false">
      <c r="A29" s="104" t="s">
        <v>233</v>
      </c>
      <c r="B29" s="104" t="s">
        <v>234</v>
      </c>
      <c r="C29" s="104" t="s">
        <v>235</v>
      </c>
      <c r="D29" s="104" t="s">
        <v>236</v>
      </c>
      <c r="E29" s="104" t="s">
        <v>237</v>
      </c>
      <c r="F29" s="104" t="s">
        <v>238</v>
      </c>
      <c r="G29" s="104" t="s">
        <v>239</v>
      </c>
      <c r="H29" s="104" t="s">
        <v>240</v>
      </c>
      <c r="I29" s="104" t="s">
        <v>241</v>
      </c>
      <c r="J29" s="104" t="s">
        <v>242</v>
      </c>
      <c r="K29" s="104" t="s">
        <v>243</v>
      </c>
      <c r="L29" s="104" t="s">
        <v>244</v>
      </c>
      <c r="M29" s="104" t="s">
        <v>245</v>
      </c>
      <c r="N29" s="104" t="s">
        <v>246</v>
      </c>
      <c r="O29" s="104" t="s">
        <v>247</v>
      </c>
      <c r="P29" s="104" t="s">
        <v>248</v>
      </c>
      <c r="Q29" s="104" t="s">
        <v>249</v>
      </c>
      <c r="R29" s="104" t="s">
        <v>250</v>
      </c>
      <c r="S29" s="104" t="s">
        <v>251</v>
      </c>
      <c r="T29" s="104" t="s">
        <v>252</v>
      </c>
      <c r="U29" s="104" t="s">
        <v>253</v>
      </c>
      <c r="V29" s="104" t="s">
        <v>254</v>
      </c>
      <c r="W29" s="104" t="s">
        <v>255</v>
      </c>
      <c r="X29" s="104" t="s">
        <v>256</v>
      </c>
      <c r="Y29" s="104" t="s">
        <v>257</v>
      </c>
      <c r="Z29" s="104" t="s">
        <v>258</v>
      </c>
      <c r="AA29" s="104" t="s">
        <v>259</v>
      </c>
      <c r="AB29" s="104" t="s">
        <v>260</v>
      </c>
      <c r="AC29" s="104" t="s">
        <v>261</v>
      </c>
      <c r="AD29" s="104" t="s">
        <v>262</v>
      </c>
      <c r="AE29" s="104" t="s">
        <v>263</v>
      </c>
      <c r="AF29" s="104" t="s">
        <v>264</v>
      </c>
      <c r="AG29" s="104" t="s">
        <v>265</v>
      </c>
      <c r="AH29" s="104" t="s">
        <v>266</v>
      </c>
      <c r="AI29" s="104" t="s">
        <v>267</v>
      </c>
    </row>
    <row r="30" customFormat="false" ht="15" hidden="false" customHeight="false" outlineLevel="0" collapsed="false">
      <c r="A30" s="104" t="s">
        <v>268</v>
      </c>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row>
    <row r="31" customFormat="false" ht="15" hidden="false" customHeight="false" outlineLevel="0" collapsed="false">
      <c r="A31" s="104" t="s">
        <v>270</v>
      </c>
      <c r="B31" s="104" t="n">
        <v>122.5675</v>
      </c>
      <c r="C31" s="104" t="n">
        <v>131.9875</v>
      </c>
      <c r="D31" s="104" t="n">
        <v>135.3833</v>
      </c>
      <c r="E31" s="104" t="n">
        <v>133.415</v>
      </c>
      <c r="F31" s="104" t="n">
        <v>133.08</v>
      </c>
      <c r="G31" s="104" t="n">
        <v>129.68</v>
      </c>
      <c r="H31" s="104" t="n">
        <v>120.2867</v>
      </c>
      <c r="I31" s="104" t="n">
        <v>117.73</v>
      </c>
      <c r="J31" s="104" t="n">
        <v>121.42</v>
      </c>
      <c r="K31" s="104" t="n">
        <v>124.095</v>
      </c>
      <c r="L31" s="104" t="n">
        <v>123.4567</v>
      </c>
      <c r="M31" s="104" t="n">
        <v>123.2317</v>
      </c>
      <c r="N31" s="104" t="n">
        <v>122.7499</v>
      </c>
      <c r="O31" s="104" t="n">
        <v>123.9487</v>
      </c>
      <c r="P31" s="104" t="n">
        <v>121.9983</v>
      </c>
      <c r="Q31" s="104" t="n">
        <v>119.4591</v>
      </c>
      <c r="R31" s="104" t="n">
        <v>102.4356</v>
      </c>
      <c r="S31" s="104" t="n">
        <v>100.7015</v>
      </c>
      <c r="T31" s="104" t="n">
        <v>100.5159</v>
      </c>
      <c r="U31" s="104" t="n">
        <v>102.1951</v>
      </c>
      <c r="V31" s="104" t="n">
        <v>103.7393</v>
      </c>
      <c r="W31" s="104" t="n">
        <v>105.2834</v>
      </c>
      <c r="X31" s="104" t="n">
        <v>105.2834</v>
      </c>
      <c r="Y31" s="104" t="n">
        <v>105.4267</v>
      </c>
      <c r="Z31" s="104" t="n">
        <v>106.3325</v>
      </c>
      <c r="AA31" s="104" t="n">
        <v>107.8467</v>
      </c>
      <c r="AB31" s="104" t="n">
        <v>106.1807</v>
      </c>
      <c r="AC31" s="104" t="n">
        <v>101.2541</v>
      </c>
      <c r="AD31" s="104" t="n">
        <v>93.1322</v>
      </c>
      <c r="AE31" s="104" t="n">
        <v>96.5966</v>
      </c>
      <c r="AF31" s="104" t="n">
        <v>97.3687</v>
      </c>
      <c r="AG31" s="104" t="n">
        <v>94.1915</v>
      </c>
      <c r="AH31" s="104" t="n">
        <v>95.549</v>
      </c>
      <c r="AI31" s="104" t="n">
        <v>96.9833</v>
      </c>
    </row>
    <row r="32" customFormat="false" ht="15" hidden="false" customHeight="false" outlineLevel="0" collapsed="false">
      <c r="A32" s="104" t="s">
        <v>271</v>
      </c>
      <c r="B32" s="104" t="n">
        <v>196.3533</v>
      </c>
      <c r="C32" s="104" t="n">
        <v>212.7592</v>
      </c>
      <c r="D32" s="104" t="n">
        <v>219.2875</v>
      </c>
      <c r="E32" s="104" t="n">
        <v>216.195</v>
      </c>
      <c r="F32" s="104" t="n">
        <v>215.65</v>
      </c>
      <c r="G32" s="104" t="n">
        <v>212.6875</v>
      </c>
      <c r="H32" s="104" t="n">
        <v>200.7933</v>
      </c>
      <c r="I32" s="104" t="n">
        <v>197.2333</v>
      </c>
      <c r="J32" s="104" t="n">
        <v>203.1583</v>
      </c>
      <c r="K32" s="104" t="n">
        <v>207.755</v>
      </c>
      <c r="L32" s="104" t="n">
        <v>211.52</v>
      </c>
      <c r="M32" s="104" t="n">
        <v>214.2167</v>
      </c>
      <c r="N32" s="104" t="n">
        <v>213.7941</v>
      </c>
      <c r="O32" s="104" t="n">
        <v>215.8831</v>
      </c>
      <c r="P32" s="104" t="n">
        <v>215.3505</v>
      </c>
      <c r="Q32" s="104" t="n">
        <v>213.7142</v>
      </c>
      <c r="R32" s="104" t="n">
        <v>183.8891</v>
      </c>
      <c r="S32" s="104" t="n">
        <v>180.7851</v>
      </c>
      <c r="T32" s="104" t="n">
        <v>180.454</v>
      </c>
      <c r="U32" s="104" t="n">
        <v>183.4739</v>
      </c>
      <c r="V32" s="104" t="n">
        <v>186.2815</v>
      </c>
      <c r="W32" s="104" t="n">
        <v>189.0891</v>
      </c>
      <c r="X32" s="104" t="n">
        <v>189.0891</v>
      </c>
      <c r="Y32" s="104" t="n">
        <v>189.2654</v>
      </c>
      <c r="Z32" s="104" t="n">
        <v>190.7625</v>
      </c>
      <c r="AA32" s="104" t="n">
        <v>193.5167</v>
      </c>
      <c r="AB32" s="104" t="n">
        <v>178.5794</v>
      </c>
      <c r="AC32" s="104" t="n">
        <v>140.1061</v>
      </c>
      <c r="AD32" s="104" t="n">
        <v>111.767</v>
      </c>
      <c r="AE32" s="104" t="n">
        <v>115.9148</v>
      </c>
      <c r="AF32" s="104" t="n">
        <v>122.3173</v>
      </c>
      <c r="AG32" s="104" t="n">
        <v>126.2998</v>
      </c>
      <c r="AH32" s="104" t="n">
        <v>128.1215</v>
      </c>
      <c r="AI32" s="104" t="n">
        <v>122.7615</v>
      </c>
    </row>
    <row r="33" customFormat="false" ht="15" hidden="false" customHeight="false" outlineLevel="0" collapsed="false">
      <c r="A33" s="104" t="s">
        <v>272</v>
      </c>
      <c r="B33" s="104" t="n">
        <v>272.2458</v>
      </c>
      <c r="C33" s="104" t="n">
        <v>296.285</v>
      </c>
      <c r="D33" s="104" t="n">
        <v>308.1267</v>
      </c>
      <c r="E33" s="104" t="n">
        <v>303.945</v>
      </c>
      <c r="F33" s="104" t="n">
        <v>304.0133</v>
      </c>
      <c r="G33" s="104" t="n">
        <v>300.7967</v>
      </c>
      <c r="H33" s="104" t="n">
        <v>285.17</v>
      </c>
      <c r="I33" s="104" t="n">
        <v>279.4333</v>
      </c>
      <c r="J33" s="104" t="n">
        <v>287.125</v>
      </c>
      <c r="K33" s="104" t="n">
        <v>293.4467</v>
      </c>
      <c r="L33" s="104" t="n">
        <v>300.9833</v>
      </c>
      <c r="M33" s="104" t="n">
        <v>306.2233</v>
      </c>
      <c r="N33" s="104" t="n">
        <v>305.8212</v>
      </c>
      <c r="O33" s="104" t="n">
        <v>308.8084</v>
      </c>
      <c r="P33" s="104" t="n">
        <v>309.2433</v>
      </c>
      <c r="Q33" s="104" t="n">
        <v>308.0908</v>
      </c>
      <c r="R33" s="104" t="n">
        <v>265.3482</v>
      </c>
      <c r="S33" s="104" t="n">
        <v>260.8282</v>
      </c>
      <c r="T33" s="104" t="n">
        <v>260.3421</v>
      </c>
      <c r="U33" s="104" t="n">
        <v>264.7528</v>
      </c>
      <c r="V33" s="104" t="n">
        <v>268.8237</v>
      </c>
      <c r="W33" s="104" t="n">
        <v>272.8947</v>
      </c>
      <c r="X33" s="104" t="n">
        <v>272.8947</v>
      </c>
      <c r="Y33" s="104" t="n">
        <v>273.109</v>
      </c>
      <c r="Z33" s="104" t="n">
        <v>275.1942</v>
      </c>
      <c r="AA33" s="104" t="n">
        <v>279.1225</v>
      </c>
      <c r="AB33" s="104" t="n">
        <v>261.5117</v>
      </c>
      <c r="AC33" s="104" t="n">
        <v>220.0603</v>
      </c>
      <c r="AD33" s="104" t="n">
        <v>189.4956</v>
      </c>
      <c r="AE33" s="104" t="n">
        <v>196.5646</v>
      </c>
      <c r="AF33" s="104" t="n">
        <v>205.3835</v>
      </c>
      <c r="AG33" s="104" t="n">
        <v>204.6404</v>
      </c>
      <c r="AH33" s="104" t="n">
        <v>207.3303</v>
      </c>
      <c r="AI33" s="104" t="n">
        <v>195.8009</v>
      </c>
    </row>
    <row r="34" customFormat="false" ht="15" hidden="false" customHeight="false" outlineLevel="0" collapsed="false">
      <c r="A34" s="104" t="s">
        <v>273</v>
      </c>
      <c r="B34" s="104" t="n">
        <v>348.1425</v>
      </c>
      <c r="C34" s="104" t="n">
        <v>379.82</v>
      </c>
      <c r="D34" s="104" t="n">
        <v>396.9492</v>
      </c>
      <c r="E34" s="104" t="n">
        <v>391.6925</v>
      </c>
      <c r="F34" s="104" t="n">
        <v>392.3675</v>
      </c>
      <c r="G34" s="104" t="n">
        <v>388.8958</v>
      </c>
      <c r="H34" s="104" t="n">
        <v>369.5367</v>
      </c>
      <c r="I34" s="104" t="n">
        <v>361.6367</v>
      </c>
      <c r="J34" s="104" t="n">
        <v>371.0933</v>
      </c>
      <c r="K34" s="104" t="n">
        <v>379.1383</v>
      </c>
      <c r="L34" s="104" t="n">
        <v>390.4467</v>
      </c>
      <c r="M34" s="104" t="n">
        <v>398.23</v>
      </c>
      <c r="N34" s="104" t="n">
        <v>397.8475</v>
      </c>
      <c r="O34" s="104" t="n">
        <v>401.7337</v>
      </c>
      <c r="P34" s="104" t="n">
        <v>403.1362</v>
      </c>
      <c r="Q34" s="104" t="n">
        <v>402.4674</v>
      </c>
      <c r="R34" s="104" t="n">
        <v>346.8078</v>
      </c>
      <c r="S34" s="104" t="n">
        <v>340.8913</v>
      </c>
      <c r="T34" s="104" t="n">
        <v>340.2553</v>
      </c>
      <c r="U34" s="104" t="n">
        <v>346.0316</v>
      </c>
      <c r="V34" s="104" t="n">
        <v>351.3659</v>
      </c>
      <c r="W34" s="104" t="n">
        <v>356.7003</v>
      </c>
      <c r="X34" s="104" t="n">
        <v>356.7003</v>
      </c>
      <c r="Y34" s="104" t="n">
        <v>356.9476</v>
      </c>
      <c r="Z34" s="104" t="n">
        <v>359.6242</v>
      </c>
      <c r="AA34" s="104" t="n">
        <v>364.7383</v>
      </c>
      <c r="AB34" s="104" t="n">
        <v>337.0342</v>
      </c>
      <c r="AC34" s="104" t="n">
        <v>270.0404</v>
      </c>
      <c r="AD34" s="104" t="n">
        <v>223.0478</v>
      </c>
      <c r="AE34" s="104" t="n">
        <v>231.3234</v>
      </c>
      <c r="AF34" s="104" t="n">
        <v>240.4786</v>
      </c>
      <c r="AG34" s="104" t="n">
        <v>237.1634</v>
      </c>
      <c r="AH34" s="104" t="n">
        <v>240.268</v>
      </c>
      <c r="AI34" s="104" t="n">
        <v>226.7559</v>
      </c>
    </row>
    <row r="35" customFormat="false" ht="15" hidden="false" customHeight="false" outlineLevel="0" collapsed="false">
      <c r="A35" s="104" t="s">
        <v>274</v>
      </c>
      <c r="B35" s="104" t="n">
        <v>424.0333</v>
      </c>
      <c r="C35" s="104" t="n">
        <v>463.3467</v>
      </c>
      <c r="D35" s="104" t="n">
        <v>485.7725</v>
      </c>
      <c r="E35" s="104" t="n">
        <v>479.46</v>
      </c>
      <c r="F35" s="104" t="n">
        <v>480.7417</v>
      </c>
      <c r="G35" s="104" t="n">
        <v>477.0092</v>
      </c>
      <c r="H35" s="104" t="n">
        <v>453.92</v>
      </c>
      <c r="I35" s="104" t="n">
        <v>443.8367</v>
      </c>
      <c r="J35" s="104" t="n">
        <v>455.0517</v>
      </c>
      <c r="K35" s="104" t="n">
        <v>464.8283</v>
      </c>
      <c r="L35" s="104" t="n">
        <v>479.9183</v>
      </c>
      <c r="M35" s="104" t="n">
        <v>490.2467</v>
      </c>
      <c r="N35" s="104" t="n">
        <v>489.8737</v>
      </c>
      <c r="O35" s="104" t="n">
        <v>494.659</v>
      </c>
      <c r="P35" s="104" t="n">
        <v>497.028</v>
      </c>
      <c r="Q35" s="104" t="n">
        <v>496.8425</v>
      </c>
      <c r="R35" s="104" t="n">
        <v>428.2674</v>
      </c>
      <c r="S35" s="104" t="n">
        <v>420.9544</v>
      </c>
      <c r="T35" s="104" t="n">
        <v>420.1684</v>
      </c>
      <c r="U35" s="104" t="n">
        <v>427.3104</v>
      </c>
      <c r="V35" s="104" t="n">
        <v>433.9082</v>
      </c>
      <c r="W35" s="104" t="n">
        <v>440.5059</v>
      </c>
      <c r="X35" s="104" t="n">
        <v>440.5059</v>
      </c>
      <c r="Y35" s="104" t="n">
        <v>440.7913</v>
      </c>
      <c r="Z35" s="104" t="n">
        <v>444.06</v>
      </c>
      <c r="AA35" s="104" t="n">
        <v>450.35</v>
      </c>
      <c r="AB35" s="104" t="n">
        <v>412.5507</v>
      </c>
      <c r="AC35" s="104" t="n">
        <v>318.979</v>
      </c>
      <c r="AD35" s="104" t="n">
        <v>254.3801</v>
      </c>
      <c r="AE35" s="104" t="n">
        <v>263.8168</v>
      </c>
      <c r="AF35" s="104" t="n">
        <v>273.0081</v>
      </c>
      <c r="AG35" s="104" t="n">
        <v>266.7639</v>
      </c>
      <c r="AH35" s="104" t="n">
        <v>270.2202</v>
      </c>
      <c r="AI35" s="104" t="n">
        <v>255.5903</v>
      </c>
    </row>
    <row r="36" customFormat="false" ht="15" hidden="false" customHeight="false" outlineLevel="0" collapsed="false">
      <c r="A36" s="104" t="s">
        <v>282</v>
      </c>
      <c r="B36" s="104" t="n">
        <v>624.6167</v>
      </c>
      <c r="C36" s="104" t="n">
        <v>696.0158</v>
      </c>
      <c r="D36" s="104" t="n">
        <v>730.8275</v>
      </c>
      <c r="E36" s="104" t="n">
        <v>721.52</v>
      </c>
      <c r="F36" s="104" t="n">
        <v>726.0792</v>
      </c>
      <c r="G36" s="104" t="n">
        <v>723.3008</v>
      </c>
      <c r="H36" s="104" t="n">
        <v>691.8833</v>
      </c>
      <c r="I36" s="104" t="n">
        <v>679.5033</v>
      </c>
      <c r="J36" s="104" t="n">
        <v>697.7567</v>
      </c>
      <c r="K36" s="104" t="n">
        <v>713.3367</v>
      </c>
      <c r="L36" s="104" t="n">
        <v>729.6883</v>
      </c>
      <c r="M36" s="104" t="n">
        <v>738.8833</v>
      </c>
      <c r="N36" s="104" t="n">
        <v>737.2885</v>
      </c>
      <c r="O36" s="104" t="n">
        <v>744.4909</v>
      </c>
      <c r="P36" s="104" t="n">
        <v>783.3247</v>
      </c>
      <c r="Q36" s="104" t="n">
        <v>820.7154</v>
      </c>
      <c r="R36" s="104" t="n">
        <v>716.1582</v>
      </c>
      <c r="S36" s="104" t="n">
        <v>703.9362</v>
      </c>
      <c r="T36" s="104" t="n">
        <v>702.6206</v>
      </c>
      <c r="U36" s="104" t="n">
        <v>714.5236</v>
      </c>
      <c r="V36" s="104" t="n">
        <v>725.7538</v>
      </c>
      <c r="W36" s="104" t="n">
        <v>736.9841</v>
      </c>
      <c r="X36" s="104" t="n">
        <v>736.9841</v>
      </c>
      <c r="Y36" s="104" t="n">
        <v>737.6345</v>
      </c>
      <c r="Z36" s="104" t="n">
        <v>743.4875</v>
      </c>
      <c r="AA36" s="104" t="n">
        <v>754.1492</v>
      </c>
      <c r="AB36" s="104" t="n">
        <v>690.6344</v>
      </c>
      <c r="AC36" s="104" t="n">
        <v>580.8841</v>
      </c>
      <c r="AD36" s="104" t="n">
        <v>529.873</v>
      </c>
      <c r="AE36" s="104" t="n">
        <v>549.7876</v>
      </c>
      <c r="AF36" s="104" t="n">
        <v>560.8279</v>
      </c>
      <c r="AG36" s="104" t="n">
        <v>559.7739</v>
      </c>
      <c r="AH36" s="104" t="n">
        <v>567.2459</v>
      </c>
      <c r="AI36" s="104" t="n">
        <v>533.2896</v>
      </c>
    </row>
    <row r="37" customFormat="false" ht="15" hidden="false" customHeight="false" outlineLevel="0" collapsed="false">
      <c r="A37" s="104" t="s">
        <v>283</v>
      </c>
      <c r="B37" s="104" t="n">
        <v>825.19</v>
      </c>
      <c r="C37" s="104" t="n">
        <v>928.6758</v>
      </c>
      <c r="D37" s="104" t="n">
        <v>975.8983</v>
      </c>
      <c r="E37" s="104" t="n">
        <v>963.5875</v>
      </c>
      <c r="F37" s="104" t="n">
        <v>971.4175</v>
      </c>
      <c r="G37" s="104" t="n">
        <v>969.5925</v>
      </c>
      <c r="H37" s="104" t="n">
        <v>929.86</v>
      </c>
      <c r="I37" s="104" t="n">
        <v>915.1633</v>
      </c>
      <c r="J37" s="104" t="n">
        <v>940.46</v>
      </c>
      <c r="K37" s="104" t="n">
        <v>961.8533</v>
      </c>
      <c r="L37" s="104" t="n">
        <v>979.46</v>
      </c>
      <c r="M37" s="104" t="n">
        <v>987.5283</v>
      </c>
      <c r="N37" s="104" t="n">
        <v>984.7043</v>
      </c>
      <c r="O37" s="104" t="n">
        <v>994.3228</v>
      </c>
      <c r="P37" s="104" t="n">
        <v>1069.6204</v>
      </c>
      <c r="Q37" s="104" t="n">
        <v>1144.5877</v>
      </c>
      <c r="R37" s="104" t="n">
        <v>1004.0485</v>
      </c>
      <c r="S37" s="104" t="n">
        <v>986.9176</v>
      </c>
      <c r="T37" s="104" t="n">
        <v>985.0728</v>
      </c>
      <c r="U37" s="104" t="n">
        <v>1001.7368</v>
      </c>
      <c r="V37" s="104" t="n">
        <v>1017.5995</v>
      </c>
      <c r="W37" s="104" t="n">
        <v>1033.4623</v>
      </c>
      <c r="X37" s="104" t="n">
        <v>1033.4623</v>
      </c>
      <c r="Y37" s="104" t="n">
        <v>1034.477</v>
      </c>
      <c r="Z37" s="104" t="n">
        <v>1042.915</v>
      </c>
      <c r="AA37" s="104" t="n">
        <v>1057.9483</v>
      </c>
      <c r="AB37" s="104" t="n">
        <v>963.2201</v>
      </c>
      <c r="AC37" s="104" t="n">
        <v>766.4663</v>
      </c>
      <c r="AD37" s="104" t="n">
        <v>652.5012</v>
      </c>
      <c r="AE37" s="104" t="n">
        <v>677.0236</v>
      </c>
      <c r="AF37" s="104" t="n">
        <v>679.4427</v>
      </c>
      <c r="AG37" s="104" t="n">
        <v>661.3864</v>
      </c>
      <c r="AH37" s="104" t="n">
        <v>670.1628</v>
      </c>
      <c r="AI37" s="104" t="n">
        <v>636.0073</v>
      </c>
    </row>
    <row r="38" customFormat="false" ht="15" hidden="false" customHeight="false" outlineLevel="0" collapsed="false">
      <c r="A38" s="104" t="s">
        <v>284</v>
      </c>
      <c r="B38" s="104" t="n">
        <v>1025.7733</v>
      </c>
      <c r="C38" s="104" t="n">
        <v>1161.345</v>
      </c>
      <c r="D38" s="104" t="n">
        <v>1220.9525</v>
      </c>
      <c r="E38" s="104" t="n">
        <v>1205.6525</v>
      </c>
      <c r="F38" s="104" t="n">
        <v>1216.7467</v>
      </c>
      <c r="G38" s="104" t="n">
        <v>1215.8833</v>
      </c>
      <c r="H38" s="104" t="n">
        <v>1167.8433</v>
      </c>
      <c r="I38" s="104" t="n">
        <v>1150.8233</v>
      </c>
      <c r="J38" s="104" t="n">
        <v>1183.1592</v>
      </c>
      <c r="K38" s="104" t="n">
        <v>1210.36</v>
      </c>
      <c r="L38" s="104" t="n">
        <v>1229.2383</v>
      </c>
      <c r="M38" s="104" t="n">
        <v>1236.1667</v>
      </c>
      <c r="N38" s="104" t="n">
        <v>1232.1191</v>
      </c>
      <c r="O38" s="104" t="n">
        <v>1244.1547</v>
      </c>
      <c r="P38" s="104" t="n">
        <v>1355.9171</v>
      </c>
      <c r="Q38" s="104" t="n">
        <v>1468.4606</v>
      </c>
      <c r="R38" s="104" t="n">
        <v>1291.9389</v>
      </c>
      <c r="S38" s="104" t="n">
        <v>1269.9056</v>
      </c>
      <c r="T38" s="104" t="n">
        <v>1267.5333</v>
      </c>
      <c r="U38" s="104" t="n">
        <v>1288.9501</v>
      </c>
      <c r="V38" s="104" t="n">
        <v>1309.4452</v>
      </c>
      <c r="W38" s="104" t="n">
        <v>1329.9404</v>
      </c>
      <c r="X38" s="104" t="n">
        <v>1329.9404</v>
      </c>
      <c r="Y38" s="104" t="n">
        <v>1331.3244</v>
      </c>
      <c r="Z38" s="104" t="n">
        <v>1342.3525</v>
      </c>
      <c r="AA38" s="104" t="n">
        <v>1361.7533</v>
      </c>
      <c r="AB38" s="104" t="n">
        <v>1235.8048</v>
      </c>
      <c r="AC38" s="104" t="n">
        <v>942.6836</v>
      </c>
      <c r="AD38" s="104" t="n">
        <v>754.4216</v>
      </c>
      <c r="AE38" s="104" t="n">
        <v>782.7307</v>
      </c>
      <c r="AF38" s="104" t="n">
        <v>784.1417</v>
      </c>
      <c r="AG38" s="104" t="n">
        <v>760.8678</v>
      </c>
      <c r="AH38" s="104" t="n">
        <v>770.801</v>
      </c>
      <c r="AI38" s="104" t="n">
        <v>737.0792</v>
      </c>
    </row>
    <row r="39" customFormat="false" ht="15" hidden="false" customHeight="false" outlineLevel="0" collapsed="false">
      <c r="A39" s="104" t="s">
        <v>285</v>
      </c>
      <c r="B39" s="104" t="n">
        <v>8.4033</v>
      </c>
      <c r="C39" s="104" t="n">
        <v>9.3408</v>
      </c>
      <c r="D39" s="104" t="n">
        <v>9.85</v>
      </c>
      <c r="E39" s="104" t="n">
        <v>9.735</v>
      </c>
      <c r="F39" s="104" t="n">
        <v>9.6917</v>
      </c>
      <c r="G39" s="104" t="n">
        <v>9.8108</v>
      </c>
      <c r="H39" s="104" t="n">
        <v>10.0533</v>
      </c>
      <c r="I39" s="104" t="n">
        <v>10.5967</v>
      </c>
      <c r="J39" s="104" t="n">
        <v>10.9633</v>
      </c>
      <c r="K39" s="104" t="n">
        <v>11.2417</v>
      </c>
      <c r="L39" s="104" t="n">
        <v>11.395</v>
      </c>
      <c r="M39" s="104" t="n">
        <v>11.4367</v>
      </c>
      <c r="N39" s="104" t="n">
        <v>11.5281</v>
      </c>
      <c r="O39" s="104" t="n">
        <v>11.641</v>
      </c>
      <c r="P39" s="104" t="n">
        <v>11.2152</v>
      </c>
      <c r="Q39" s="104" t="n">
        <v>10.802</v>
      </c>
      <c r="R39" s="104" t="n">
        <v>10.5322</v>
      </c>
      <c r="S39" s="104" t="n">
        <v>10.28</v>
      </c>
      <c r="T39" s="104" t="n">
        <v>10.2283</v>
      </c>
      <c r="U39" s="104" t="n">
        <v>10.32</v>
      </c>
      <c r="V39" s="104" t="n">
        <v>10.43</v>
      </c>
      <c r="W39" s="104" t="n">
        <v>10.57</v>
      </c>
      <c r="X39" s="104" t="n">
        <v>10.57</v>
      </c>
      <c r="Y39" s="104" t="n">
        <v>10.6408</v>
      </c>
      <c r="Z39" s="104" t="n">
        <v>10.7858</v>
      </c>
      <c r="AA39" s="104" t="n">
        <v>10.9375</v>
      </c>
      <c r="AB39" s="104" t="n">
        <v>11.26</v>
      </c>
      <c r="AC39" s="104" t="n">
        <v>11.8775</v>
      </c>
      <c r="AD39" s="104" t="n">
        <v>12.9138</v>
      </c>
      <c r="AE39" s="104" t="n">
        <v>13.5429</v>
      </c>
      <c r="AF39" s="104" t="n">
        <v>14.5531</v>
      </c>
      <c r="AG39" s="104" t="n">
        <v>15.6114</v>
      </c>
      <c r="AH39" s="104" t="n">
        <v>16.1925</v>
      </c>
      <c r="AI39" s="104" t="n">
        <v>16.0435</v>
      </c>
    </row>
    <row r="40" customFormat="false" ht="15" hidden="false" customHeight="false" outlineLevel="0" collapsed="false">
      <c r="A40" s="104" t="s">
        <v>286</v>
      </c>
      <c r="B40" s="104" t="n">
        <v>4.8525</v>
      </c>
      <c r="C40" s="104" t="n">
        <v>5.3642</v>
      </c>
      <c r="D40" s="104" t="n">
        <v>5.6333</v>
      </c>
      <c r="E40" s="104" t="n">
        <v>5.565</v>
      </c>
      <c r="F40" s="104" t="n">
        <v>5.5225</v>
      </c>
      <c r="G40" s="104" t="n">
        <v>5.5825</v>
      </c>
      <c r="H40" s="104" t="n">
        <v>5.71</v>
      </c>
      <c r="I40" s="104" t="n">
        <v>6.0133</v>
      </c>
      <c r="J40" s="104" t="n">
        <v>6.2225</v>
      </c>
      <c r="K40" s="104" t="n">
        <v>6.375</v>
      </c>
      <c r="L40" s="104" t="n">
        <v>6.4733</v>
      </c>
      <c r="M40" s="104" t="n">
        <v>6.5067</v>
      </c>
      <c r="N40" s="104" t="n">
        <v>6.5599</v>
      </c>
      <c r="O40" s="104" t="n">
        <v>6.6239</v>
      </c>
      <c r="P40" s="104" t="n">
        <v>6.6056</v>
      </c>
      <c r="Q40" s="104" t="n">
        <v>6.5538</v>
      </c>
      <c r="R40" s="104" t="n">
        <v>6.4471</v>
      </c>
      <c r="S40" s="104" t="n">
        <v>6.295</v>
      </c>
      <c r="T40" s="104" t="n">
        <v>6.2617</v>
      </c>
      <c r="U40" s="104" t="n">
        <v>6.32</v>
      </c>
      <c r="V40" s="104" t="n">
        <v>6.365</v>
      </c>
      <c r="W40" s="104" t="n">
        <v>6.44</v>
      </c>
      <c r="X40" s="104" t="n">
        <v>6.44</v>
      </c>
      <c r="Y40" s="104" t="n">
        <v>6.4817</v>
      </c>
      <c r="Z40" s="104" t="n">
        <v>6.5692</v>
      </c>
      <c r="AA40" s="104" t="n">
        <v>6.66</v>
      </c>
      <c r="AB40" s="104" t="n">
        <v>6.9842</v>
      </c>
      <c r="AC40" s="104" t="n">
        <v>7.5483</v>
      </c>
      <c r="AD40" s="104" t="n">
        <v>8.7697</v>
      </c>
      <c r="AE40" s="104" t="n">
        <v>9.2393</v>
      </c>
      <c r="AF40" s="104" t="n">
        <v>10.0033</v>
      </c>
      <c r="AG40" s="104" t="n">
        <v>10.7554</v>
      </c>
      <c r="AH40" s="104" t="n">
        <v>11.2555</v>
      </c>
      <c r="AI40" s="104" t="n">
        <v>12.0035</v>
      </c>
    </row>
    <row r="41" customFormat="false" ht="15" hidden="false" customHeight="false" outlineLevel="0" collapsed="false">
      <c r="A41" s="104" t="s">
        <v>280</v>
      </c>
      <c r="B41" s="104" t="n">
        <v>10.5864</v>
      </c>
      <c r="C41" s="104" t="n">
        <v>11.6349</v>
      </c>
      <c r="D41" s="104" t="n">
        <v>12.1519</v>
      </c>
      <c r="E41" s="104" t="n">
        <v>11.998</v>
      </c>
      <c r="F41" s="104" t="n">
        <v>11.9454</v>
      </c>
      <c r="G41" s="104" t="n">
        <v>11.9454</v>
      </c>
      <c r="H41" s="104" t="n">
        <v>11.8769</v>
      </c>
      <c r="I41" s="104" t="n">
        <v>12.258</v>
      </c>
      <c r="J41" s="104" t="n">
        <v>12.6716</v>
      </c>
      <c r="K41" s="104" t="n">
        <v>12.9796</v>
      </c>
      <c r="L41" s="104" t="n">
        <v>13.0943</v>
      </c>
      <c r="M41" s="104" t="n">
        <v>13.1264</v>
      </c>
      <c r="N41" s="104" t="n">
        <v>13.1899</v>
      </c>
      <c r="O41" s="104" t="n">
        <v>13.3189</v>
      </c>
      <c r="P41" s="104" t="n">
        <v>12.9887</v>
      </c>
      <c r="Q41" s="104" t="n">
        <v>12.6372</v>
      </c>
      <c r="R41" s="104" t="n">
        <v>11.9416</v>
      </c>
      <c r="S41" s="104" t="n">
        <v>11.677</v>
      </c>
      <c r="T41" s="104" t="n">
        <v>11.6269</v>
      </c>
      <c r="U41" s="104" t="n">
        <v>11.7541</v>
      </c>
      <c r="V41" s="104" t="n">
        <v>11.8841</v>
      </c>
      <c r="W41" s="104" t="n">
        <v>12.0441</v>
      </c>
      <c r="X41" s="104" t="n">
        <v>12.0441</v>
      </c>
      <c r="Y41" s="104" t="n">
        <v>12.1082</v>
      </c>
      <c r="Z41" s="104" t="n">
        <v>12.2577</v>
      </c>
      <c r="AA41" s="104" t="n">
        <v>12.43</v>
      </c>
      <c r="AB41" s="104" t="n">
        <v>12.7056</v>
      </c>
      <c r="AC41" s="104" t="n">
        <v>13.1625</v>
      </c>
      <c r="AD41" s="104" t="n">
        <v>14.0355</v>
      </c>
      <c r="AE41" s="104" t="n">
        <v>14.7043</v>
      </c>
      <c r="AF41" s="104" t="n">
        <v>15.6452</v>
      </c>
      <c r="AG41" s="104" t="n">
        <v>16.4989</v>
      </c>
      <c r="AH41" s="104" t="n">
        <v>17.0887</v>
      </c>
      <c r="AI41" s="104" t="n">
        <v>17.3139</v>
      </c>
    </row>
    <row r="42" s="102" customFormat="true" ht="15" hidden="false" customHeight="false" outlineLevel="0" collapsed="false">
      <c r="A42" s="106" t="s">
        <v>287</v>
      </c>
      <c r="B42" s="106" t="n">
        <v>9.8378</v>
      </c>
      <c r="C42" s="106" t="n">
        <v>10.8521</v>
      </c>
      <c r="D42" s="106" t="n">
        <v>11.3683</v>
      </c>
      <c r="E42" s="106" t="n">
        <v>11.2276</v>
      </c>
      <c r="F42" s="106" t="n">
        <v>11.1773</v>
      </c>
      <c r="G42" s="106" t="n">
        <v>11.2372</v>
      </c>
      <c r="H42" s="106" t="n">
        <v>11.2828</v>
      </c>
      <c r="I42" s="106" t="n">
        <v>11.6987</v>
      </c>
      <c r="J42" s="106" t="n">
        <v>12.0918</v>
      </c>
      <c r="K42" s="106" t="n">
        <v>12.3895</v>
      </c>
      <c r="L42" s="106" t="n">
        <v>12.5747</v>
      </c>
      <c r="M42" s="106" t="n">
        <v>12.6496</v>
      </c>
      <c r="N42" s="106" t="n">
        <v>12.7226</v>
      </c>
      <c r="O42" s="106" t="n">
        <v>12.8471</v>
      </c>
      <c r="P42" s="106" t="n">
        <v>12.55</v>
      </c>
      <c r="Q42" s="106" t="n">
        <v>12.2355</v>
      </c>
      <c r="R42" s="106" t="n">
        <v>11.6223</v>
      </c>
      <c r="S42" s="106" t="n">
        <v>11.3621</v>
      </c>
      <c r="T42" s="106" t="n">
        <v>11.3122</v>
      </c>
      <c r="U42" s="106" t="n">
        <v>11.433</v>
      </c>
      <c r="V42" s="106" t="n">
        <v>11.5587</v>
      </c>
      <c r="W42" s="106" t="n">
        <v>11.7145</v>
      </c>
      <c r="X42" s="106" t="n">
        <v>11.7145</v>
      </c>
      <c r="Y42" s="106" t="n">
        <v>11.778</v>
      </c>
      <c r="Z42" s="106" t="n">
        <v>11.9238</v>
      </c>
      <c r="AA42" s="106" t="n">
        <v>12.0919</v>
      </c>
      <c r="AB42" s="106" t="n">
        <v>12.2158</v>
      </c>
      <c r="AC42" s="106" t="n">
        <v>12.3025</v>
      </c>
      <c r="AD42" s="106" t="n">
        <v>13.0227</v>
      </c>
      <c r="AE42" s="106" t="n">
        <v>13.6539</v>
      </c>
      <c r="AF42" s="106" t="n">
        <v>14.6674</v>
      </c>
      <c r="AG42" s="106" t="n">
        <v>15.6767</v>
      </c>
      <c r="AH42" s="106" t="n">
        <v>16.2551</v>
      </c>
      <c r="AI42" s="106" t="n">
        <v>16.3337</v>
      </c>
    </row>
    <row r="43" customFormat="false" ht="15" hidden="false" customHeight="false" outlineLevel="0" collapsed="false">
      <c r="A43" s="104" t="s">
        <v>288</v>
      </c>
      <c r="B43" s="104" t="n">
        <v>9.1318</v>
      </c>
      <c r="C43" s="104" t="n">
        <v>10.0905</v>
      </c>
      <c r="D43" s="104" t="n">
        <v>10.5984</v>
      </c>
      <c r="E43" s="104" t="n">
        <v>10.4692</v>
      </c>
      <c r="F43" s="104" t="n">
        <v>10.4267</v>
      </c>
      <c r="G43" s="104" t="n">
        <v>10.4984</v>
      </c>
      <c r="H43" s="104" t="n">
        <v>10.5764</v>
      </c>
      <c r="I43" s="104" t="n">
        <v>10.9833</v>
      </c>
      <c r="J43" s="104" t="n">
        <v>11.3486</v>
      </c>
      <c r="K43" s="104" t="n">
        <v>11.6272</v>
      </c>
      <c r="L43" s="104" t="n">
        <v>11.8173</v>
      </c>
      <c r="M43" s="104" t="n">
        <v>11.8961</v>
      </c>
      <c r="N43" s="104" t="n">
        <v>11.9697</v>
      </c>
      <c r="O43" s="104" t="n">
        <v>12.0868</v>
      </c>
      <c r="P43" s="104" t="n">
        <v>11.8211</v>
      </c>
      <c r="Q43" s="104" t="n">
        <v>11.538</v>
      </c>
      <c r="R43" s="104" t="n">
        <v>11.0021</v>
      </c>
      <c r="S43" s="104" t="n">
        <v>10.7537</v>
      </c>
      <c r="T43" s="104" t="n">
        <v>10.7053</v>
      </c>
      <c r="U43" s="104" t="n">
        <v>10.8181</v>
      </c>
      <c r="V43" s="104" t="n">
        <v>10.9344</v>
      </c>
      <c r="W43" s="104" t="n">
        <v>11.0807</v>
      </c>
      <c r="X43" s="104" t="n">
        <v>11.0807</v>
      </c>
      <c r="Y43" s="104" t="n">
        <v>11.142</v>
      </c>
      <c r="Z43" s="104" t="n">
        <v>11.2809</v>
      </c>
      <c r="AA43" s="104" t="n">
        <v>11.4394</v>
      </c>
      <c r="AB43" s="104" t="n">
        <v>11.6271</v>
      </c>
      <c r="AC43" s="104" t="n">
        <v>11.9052</v>
      </c>
      <c r="AD43" s="104" t="n">
        <v>12.7776</v>
      </c>
      <c r="AE43" s="104" t="n">
        <v>13.3997</v>
      </c>
      <c r="AF43" s="104" t="n">
        <v>14.3831</v>
      </c>
      <c r="AG43" s="104" t="n">
        <v>15.3179</v>
      </c>
      <c r="AH43" s="104" t="n">
        <v>15.8885</v>
      </c>
      <c r="AI43" s="104" t="n">
        <v>15.9958</v>
      </c>
    </row>
    <row r="45" customFormat="false" ht="15" hidden="false" customHeight="false" outlineLevel="0" collapsed="false">
      <c r="A45" s="104" t="s">
        <v>289</v>
      </c>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row>
    <row r="46" customFormat="false" ht="15" hidden="false" customHeight="false" outlineLevel="0" collapsed="false">
      <c r="A46" s="104" t="s">
        <v>230</v>
      </c>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row>
    <row r="48" customFormat="false" ht="15" hidden="false" customHeight="false" outlineLevel="0" collapsed="false">
      <c r="A48" s="104" t="s">
        <v>231</v>
      </c>
      <c r="B48" s="104" t="s">
        <v>232</v>
      </c>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row>
    <row r="50" customFormat="false" ht="15" hidden="false" customHeight="false" outlineLevel="0" collapsed="false">
      <c r="A50" s="104" t="s">
        <v>233</v>
      </c>
      <c r="B50" s="104" t="s">
        <v>234</v>
      </c>
      <c r="C50" s="104" t="s">
        <v>235</v>
      </c>
      <c r="D50" s="104" t="s">
        <v>236</v>
      </c>
      <c r="E50" s="104" t="s">
        <v>237</v>
      </c>
      <c r="F50" s="104" t="s">
        <v>238</v>
      </c>
      <c r="G50" s="104" t="s">
        <v>239</v>
      </c>
      <c r="H50" s="104" t="s">
        <v>240</v>
      </c>
      <c r="I50" s="104" t="s">
        <v>241</v>
      </c>
      <c r="J50" s="104" t="s">
        <v>242</v>
      </c>
      <c r="K50" s="104" t="s">
        <v>243</v>
      </c>
      <c r="L50" s="104" t="s">
        <v>244</v>
      </c>
      <c r="M50" s="104" t="s">
        <v>245</v>
      </c>
      <c r="N50" s="104" t="s">
        <v>246</v>
      </c>
      <c r="O50" s="104" t="s">
        <v>247</v>
      </c>
      <c r="P50" s="104" t="s">
        <v>248</v>
      </c>
      <c r="Q50" s="104" t="s">
        <v>249</v>
      </c>
      <c r="R50" s="104" t="s">
        <v>250</v>
      </c>
      <c r="S50" s="104" t="s">
        <v>251</v>
      </c>
      <c r="T50" s="104" t="s">
        <v>252</v>
      </c>
      <c r="U50" s="104" t="s">
        <v>253</v>
      </c>
      <c r="V50" s="104" t="s">
        <v>254</v>
      </c>
      <c r="W50" s="104" t="s">
        <v>255</v>
      </c>
      <c r="X50" s="104" t="s">
        <v>256</v>
      </c>
      <c r="Y50" s="104" t="s">
        <v>257</v>
      </c>
      <c r="Z50" s="104" t="s">
        <v>258</v>
      </c>
      <c r="AA50" s="104" t="s">
        <v>259</v>
      </c>
      <c r="AB50" s="104" t="s">
        <v>260</v>
      </c>
      <c r="AC50" s="104" t="s">
        <v>261</v>
      </c>
      <c r="AD50" s="104" t="s">
        <v>262</v>
      </c>
      <c r="AE50" s="104" t="s">
        <v>263</v>
      </c>
      <c r="AF50" s="104" t="s">
        <v>264</v>
      </c>
      <c r="AG50" s="104" t="s">
        <v>265</v>
      </c>
      <c r="AH50" s="104" t="s">
        <v>266</v>
      </c>
      <c r="AI50" s="104" t="s">
        <v>267</v>
      </c>
    </row>
    <row r="51" customFormat="false" ht="15" hidden="false" customHeight="false" outlineLevel="0" collapsed="false">
      <c r="A51" s="104" t="s">
        <v>268</v>
      </c>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row>
    <row r="52" customFormat="false" ht="15" hidden="false" customHeight="false" outlineLevel="0" collapsed="false">
      <c r="A52" s="104" t="s">
        <v>290</v>
      </c>
      <c r="B52" s="104" t="n">
        <v>22.095</v>
      </c>
      <c r="C52" s="104" t="n">
        <v>22.39</v>
      </c>
      <c r="D52" s="104" t="n">
        <v>24.2808</v>
      </c>
      <c r="E52" s="104" t="n">
        <v>23.18</v>
      </c>
      <c r="F52" s="104" t="n">
        <v>21.7783</v>
      </c>
      <c r="G52" s="104" t="n">
        <v>20.6725</v>
      </c>
      <c r="H52" s="104" t="n">
        <v>18.91</v>
      </c>
      <c r="I52" s="104" t="n">
        <v>18.9617</v>
      </c>
      <c r="J52" s="104" t="n">
        <v>20.145</v>
      </c>
      <c r="K52" s="104" t="n">
        <v>20.4975</v>
      </c>
      <c r="L52" s="104" t="n">
        <v>20.34</v>
      </c>
      <c r="M52" s="104" t="n">
        <v>20.2733</v>
      </c>
      <c r="N52" s="104" t="n">
        <v>20.3845</v>
      </c>
      <c r="O52" s="104" t="n">
        <v>20.5123</v>
      </c>
      <c r="P52" s="104" t="n">
        <v>21.349</v>
      </c>
      <c r="Q52" s="104" t="n">
        <v>21.6135</v>
      </c>
      <c r="R52" s="104" t="n">
        <v>17.9621</v>
      </c>
      <c r="S52" s="104" t="n">
        <v>18.9237</v>
      </c>
      <c r="T52" s="104" t="n">
        <v>22.8598</v>
      </c>
      <c r="U52" s="104" t="n">
        <v>23.5817</v>
      </c>
      <c r="V52" s="104" t="n">
        <v>24.56</v>
      </c>
      <c r="W52" s="104" t="n">
        <v>25.0033</v>
      </c>
      <c r="X52" s="104" t="n">
        <v>25.32</v>
      </c>
      <c r="Y52" s="104" t="n">
        <v>25.32</v>
      </c>
      <c r="Z52" s="104" t="n">
        <v>25.32</v>
      </c>
      <c r="AA52" s="104" t="n">
        <v>29.9937</v>
      </c>
      <c r="AB52" s="104" t="n">
        <v>34.5618</v>
      </c>
      <c r="AC52" s="104" t="n">
        <v>39.8104</v>
      </c>
      <c r="AD52" s="104" t="n">
        <v>43.8933</v>
      </c>
      <c r="AE52" s="104" t="n">
        <v>46.9264</v>
      </c>
      <c r="AF52" s="104" t="n">
        <v>52.961</v>
      </c>
      <c r="AG52" s="104" t="n">
        <v>62.3716</v>
      </c>
      <c r="AH52" s="104" t="n">
        <v>70.5725</v>
      </c>
      <c r="AI52" s="104" t="n">
        <v>77.7641</v>
      </c>
    </row>
    <row r="53" customFormat="false" ht="15" hidden="false" customHeight="false" outlineLevel="0" collapsed="false">
      <c r="A53" s="104" t="s">
        <v>291</v>
      </c>
      <c r="B53" s="104" t="n">
        <v>33.1675</v>
      </c>
      <c r="C53" s="104" t="n">
        <v>36.7975</v>
      </c>
      <c r="D53" s="104" t="n">
        <v>38.7592</v>
      </c>
      <c r="E53" s="104" t="n">
        <v>37.58</v>
      </c>
      <c r="F53" s="104" t="n">
        <v>36.145</v>
      </c>
      <c r="G53" s="104" t="n">
        <v>34.69</v>
      </c>
      <c r="H53" s="104" t="n">
        <v>32.07</v>
      </c>
      <c r="I53" s="104" t="n">
        <v>32.07</v>
      </c>
      <c r="J53" s="104" t="n">
        <v>32.07</v>
      </c>
      <c r="K53" s="104" t="n">
        <v>32.07</v>
      </c>
      <c r="L53" s="104" t="n">
        <v>32.07</v>
      </c>
      <c r="M53" s="104" t="n">
        <v>31.67</v>
      </c>
      <c r="N53" s="104" t="n">
        <v>31.7033</v>
      </c>
      <c r="O53" s="104" t="n">
        <v>31.9116</v>
      </c>
      <c r="P53" s="104" t="n">
        <v>33.1013</v>
      </c>
      <c r="Q53" s="104" t="n">
        <v>33.3843</v>
      </c>
      <c r="R53" s="104" t="n">
        <v>27.7147</v>
      </c>
      <c r="S53" s="104" t="n">
        <v>28.7857</v>
      </c>
      <c r="T53" s="104" t="n">
        <v>32.9629</v>
      </c>
      <c r="U53" s="104" t="n">
        <v>32.92</v>
      </c>
      <c r="V53" s="104" t="n">
        <v>34.3933</v>
      </c>
      <c r="W53" s="104" t="n">
        <v>35.1083</v>
      </c>
      <c r="X53" s="104" t="n">
        <v>35.95</v>
      </c>
      <c r="Y53" s="104" t="n">
        <v>35.95</v>
      </c>
      <c r="Z53" s="104" t="n">
        <v>35.9544</v>
      </c>
      <c r="AA53" s="104" t="n">
        <v>41.9046</v>
      </c>
      <c r="AB53" s="104" t="n">
        <v>47.8865</v>
      </c>
      <c r="AC53" s="104" t="n">
        <v>53.3566</v>
      </c>
      <c r="AD53" s="104" t="n">
        <v>58.0092</v>
      </c>
      <c r="AE53" s="104" t="n">
        <v>61.9707</v>
      </c>
      <c r="AF53" s="104" t="n">
        <v>66.6338</v>
      </c>
      <c r="AG53" s="104" t="n">
        <v>74.272</v>
      </c>
      <c r="AH53" s="104" t="n">
        <v>83.862</v>
      </c>
      <c r="AI53" s="104" t="n">
        <v>92.3864</v>
      </c>
    </row>
    <row r="54" customFormat="false" ht="15" hidden="false" customHeight="false" outlineLevel="0" collapsed="false">
      <c r="A54" s="104" t="s">
        <v>292</v>
      </c>
      <c r="B54" s="104" t="n">
        <v>223.7708</v>
      </c>
      <c r="C54" s="104" t="n">
        <v>136.3317</v>
      </c>
      <c r="D54" s="104" t="n">
        <v>155.015</v>
      </c>
      <c r="E54" s="104" t="n">
        <v>155.655</v>
      </c>
      <c r="F54" s="104" t="n">
        <v>137.14</v>
      </c>
      <c r="G54" s="104" t="n">
        <v>134.93</v>
      </c>
      <c r="H54" s="104" t="n">
        <v>126.3517</v>
      </c>
      <c r="I54" s="104" t="n">
        <v>128.3867</v>
      </c>
      <c r="J54" s="104" t="n">
        <v>129.34</v>
      </c>
      <c r="K54" s="104" t="n">
        <v>122.325</v>
      </c>
      <c r="L54" s="104" t="n">
        <v>117.8</v>
      </c>
      <c r="M54" s="104" t="n">
        <v>115.2267</v>
      </c>
      <c r="N54" s="104" t="n">
        <v>114.7505</v>
      </c>
      <c r="O54" s="104" t="n">
        <v>115.5356</v>
      </c>
      <c r="P54" s="104" t="n">
        <v>120.0932</v>
      </c>
      <c r="Q54" s="104" t="n">
        <v>121.446</v>
      </c>
      <c r="R54" s="104" t="n">
        <v>100.8039</v>
      </c>
      <c r="S54" s="104" t="n">
        <v>104.0434</v>
      </c>
      <c r="T54" s="104" t="n">
        <v>116.5984</v>
      </c>
      <c r="U54" s="104" t="n">
        <v>116.3633</v>
      </c>
      <c r="V54" s="104" t="n">
        <v>122.0833</v>
      </c>
      <c r="W54" s="104" t="n">
        <v>124.1517</v>
      </c>
      <c r="X54" s="104" t="n">
        <v>125.21</v>
      </c>
      <c r="Y54" s="104" t="n">
        <v>125.21</v>
      </c>
      <c r="Z54" s="104" t="n">
        <v>125.2074</v>
      </c>
      <c r="AA54" s="104" t="n">
        <v>141.581</v>
      </c>
      <c r="AB54" s="104" t="n">
        <v>160.149</v>
      </c>
      <c r="AC54" s="104" t="n">
        <v>175.4122</v>
      </c>
      <c r="AD54" s="104" t="n">
        <v>185.1842</v>
      </c>
      <c r="AE54" s="104" t="n">
        <v>195.4546</v>
      </c>
      <c r="AF54" s="104" t="n">
        <v>209.1045</v>
      </c>
      <c r="AG54" s="104" t="n">
        <v>220.7113</v>
      </c>
      <c r="AH54" s="104" t="n">
        <v>230.2907</v>
      </c>
      <c r="AI54" s="104" t="n">
        <v>235.8136</v>
      </c>
    </row>
    <row r="55" customFormat="false" ht="15" hidden="false" customHeight="false" outlineLevel="0" collapsed="false">
      <c r="A55" s="104" t="s">
        <v>293</v>
      </c>
      <c r="B55" s="104" t="s">
        <v>278</v>
      </c>
      <c r="C55" s="104" t="s">
        <v>278</v>
      </c>
      <c r="D55" s="104" t="n">
        <v>201.3908</v>
      </c>
      <c r="E55" s="104" t="n">
        <v>211.8317</v>
      </c>
      <c r="F55" s="104" t="n">
        <v>194.0933</v>
      </c>
      <c r="G55" s="104" t="n">
        <v>188.1725</v>
      </c>
      <c r="H55" s="104" t="n">
        <v>170.9417</v>
      </c>
      <c r="I55" s="104" t="n">
        <v>173.2975</v>
      </c>
      <c r="J55" s="104" t="n">
        <v>175.5708</v>
      </c>
      <c r="K55" s="104" t="n">
        <v>169.325</v>
      </c>
      <c r="L55" s="104" t="n">
        <v>165.03</v>
      </c>
      <c r="M55" s="104" t="n">
        <v>162.39</v>
      </c>
      <c r="N55" s="104" t="n">
        <v>162.2065</v>
      </c>
      <c r="O55" s="104" t="n">
        <v>163.5578</v>
      </c>
      <c r="P55" s="104" t="n">
        <v>169.9832</v>
      </c>
      <c r="Q55" s="104" t="n">
        <v>171.4945</v>
      </c>
      <c r="R55" s="104" t="n">
        <v>142.2095</v>
      </c>
      <c r="S55" s="104" t="n">
        <v>148.6815</v>
      </c>
      <c r="T55" s="104" t="n">
        <v>171.5974</v>
      </c>
      <c r="U55" s="104" t="n">
        <v>171.8867</v>
      </c>
      <c r="V55" s="104" t="n">
        <v>179.8567</v>
      </c>
      <c r="W55" s="104" t="n">
        <v>183.6117</v>
      </c>
      <c r="X55" s="104" t="n">
        <v>187.62</v>
      </c>
      <c r="Y55" s="104" t="n">
        <v>187.62</v>
      </c>
      <c r="Z55" s="104" t="n">
        <v>187.62</v>
      </c>
      <c r="AA55" s="104" t="n">
        <v>194.3733</v>
      </c>
      <c r="AB55" s="104" t="n">
        <v>171.5446</v>
      </c>
      <c r="AC55" s="104" t="n">
        <v>175.4122</v>
      </c>
      <c r="AD55" s="104" t="n">
        <v>185.1842</v>
      </c>
      <c r="AE55" s="104" t="n">
        <v>195.4546</v>
      </c>
      <c r="AF55" s="104" t="n">
        <v>209.1045</v>
      </c>
      <c r="AG55" s="104" t="n">
        <v>220.7113</v>
      </c>
      <c r="AH55" s="104" t="n">
        <v>230.2907</v>
      </c>
      <c r="AI55" s="104" t="n">
        <v>235.8136</v>
      </c>
    </row>
    <row r="56" customFormat="false" ht="15" hidden="false" customHeight="false" outlineLevel="0" collapsed="false">
      <c r="A56" s="104" t="s">
        <v>294</v>
      </c>
      <c r="B56" s="104" t="n">
        <v>5.3725</v>
      </c>
      <c r="C56" s="104" t="n">
        <v>5.9575</v>
      </c>
      <c r="D56" s="104" t="n">
        <v>6.39</v>
      </c>
      <c r="E56" s="104" t="n">
        <v>6.0125</v>
      </c>
      <c r="F56" s="104" t="n">
        <v>5.1133</v>
      </c>
      <c r="G56" s="104" t="n">
        <v>5.135</v>
      </c>
      <c r="H56" s="104" t="n">
        <v>5.1658</v>
      </c>
      <c r="I56" s="104" t="n">
        <v>5.2817</v>
      </c>
      <c r="J56" s="104" t="n">
        <v>5.3825</v>
      </c>
      <c r="K56" s="104" t="n">
        <v>5.2575</v>
      </c>
      <c r="L56" s="104" t="n">
        <v>5.14</v>
      </c>
      <c r="M56" s="104" t="n">
        <v>5.04</v>
      </c>
      <c r="N56" s="104" t="n">
        <v>4.9731</v>
      </c>
      <c r="O56" s="104" t="n">
        <v>4.9907</v>
      </c>
      <c r="P56" s="104" t="n">
        <v>5.1802</v>
      </c>
      <c r="Q56" s="104" t="n">
        <v>5.2293</v>
      </c>
      <c r="R56" s="104" t="n">
        <v>4.9617</v>
      </c>
      <c r="S56" s="104" t="n">
        <v>5.1455</v>
      </c>
      <c r="T56" s="104" t="n">
        <v>5.9485</v>
      </c>
      <c r="U56" s="104" t="n">
        <v>5.9283</v>
      </c>
      <c r="V56" s="104" t="n">
        <v>6.045</v>
      </c>
      <c r="W56" s="104" t="n">
        <v>5.9017</v>
      </c>
      <c r="X56" s="104" t="n">
        <v>6.355</v>
      </c>
      <c r="Y56" s="104" t="n">
        <v>7.1133</v>
      </c>
      <c r="Z56" s="104" t="n">
        <v>7.1999</v>
      </c>
      <c r="AA56" s="104" t="n">
        <v>8.1865</v>
      </c>
      <c r="AB56" s="104" t="n">
        <v>7.9658</v>
      </c>
      <c r="AC56" s="104" t="n">
        <v>8.4689</v>
      </c>
      <c r="AD56" s="104" t="n">
        <v>9.3988</v>
      </c>
      <c r="AE56" s="104" t="n">
        <v>9.9699</v>
      </c>
      <c r="AF56" s="104" t="n">
        <v>10.3613</v>
      </c>
      <c r="AG56" s="104" t="n">
        <v>10.2119</v>
      </c>
      <c r="AH56" s="104" t="n">
        <v>9.9166</v>
      </c>
      <c r="AI56" s="104" t="n">
        <v>8.9708</v>
      </c>
    </row>
    <row r="57" customFormat="false" ht="15" hidden="false" customHeight="false" outlineLevel="0" collapsed="false">
      <c r="A57" s="104" t="s">
        <v>295</v>
      </c>
      <c r="B57" s="104" t="n">
        <v>4.375</v>
      </c>
      <c r="C57" s="104" t="n">
        <v>4.7</v>
      </c>
      <c r="D57" s="104" t="n">
        <v>5.085</v>
      </c>
      <c r="E57" s="104" t="n">
        <v>4.7333</v>
      </c>
      <c r="F57" s="104" t="n">
        <v>3.835</v>
      </c>
      <c r="G57" s="104" t="n">
        <v>3.855</v>
      </c>
      <c r="H57" s="104" t="n">
        <v>3.8858</v>
      </c>
      <c r="I57" s="104" t="n">
        <v>4</v>
      </c>
      <c r="J57" s="104" t="n">
        <v>4.2142</v>
      </c>
      <c r="K57" s="104" t="n">
        <v>4.14</v>
      </c>
      <c r="L57" s="104" t="n">
        <v>4.04</v>
      </c>
      <c r="M57" s="104" t="n">
        <v>3.9733</v>
      </c>
      <c r="N57" s="104" t="n">
        <v>3.9308</v>
      </c>
      <c r="O57" s="104" t="n">
        <v>3.9445</v>
      </c>
      <c r="P57" s="104" t="n">
        <v>4.1034</v>
      </c>
      <c r="Q57" s="104" t="n">
        <v>4.1502</v>
      </c>
      <c r="R57" s="104" t="n">
        <v>3.9388</v>
      </c>
      <c r="S57" s="104" t="n">
        <v>4.0969</v>
      </c>
      <c r="T57" s="104" t="n">
        <v>4.8352</v>
      </c>
      <c r="U57" s="104" t="n">
        <v>4.865</v>
      </c>
      <c r="V57" s="104" t="n">
        <v>4.9683</v>
      </c>
      <c r="W57" s="104" t="n">
        <v>4.7917</v>
      </c>
      <c r="X57" s="104" t="n">
        <v>5.145</v>
      </c>
      <c r="Y57" s="104" t="n">
        <v>5.9033</v>
      </c>
      <c r="Z57" s="104" t="n">
        <v>5.992</v>
      </c>
      <c r="AA57" s="104" t="n">
        <v>6.858</v>
      </c>
      <c r="AB57" s="104" t="n">
        <v>6.8117</v>
      </c>
      <c r="AC57" s="104" t="n">
        <v>7.2669</v>
      </c>
      <c r="AD57" s="104" t="n">
        <v>8.0742</v>
      </c>
      <c r="AE57" s="104" t="n">
        <v>8.5187</v>
      </c>
      <c r="AF57" s="104" t="n">
        <v>8.7826</v>
      </c>
      <c r="AG57" s="104" t="n">
        <v>8.5079</v>
      </c>
      <c r="AH57" s="104" t="n">
        <v>7.9546</v>
      </c>
      <c r="AI57" s="104" t="n">
        <v>7.0808</v>
      </c>
    </row>
    <row r="58" customFormat="false" ht="15" hidden="false" customHeight="false" outlineLevel="0" collapsed="false">
      <c r="A58" s="104" t="s">
        <v>296</v>
      </c>
      <c r="B58" s="104" t="n">
        <v>3.155</v>
      </c>
      <c r="C58" s="104" t="n">
        <v>3.3325</v>
      </c>
      <c r="D58" s="104" t="n">
        <v>3.4917</v>
      </c>
      <c r="E58" s="104" t="n">
        <v>3.1167</v>
      </c>
      <c r="F58" s="104" t="n">
        <v>2.4492</v>
      </c>
      <c r="G58" s="104" t="n">
        <v>2.44</v>
      </c>
      <c r="H58" s="104" t="n">
        <v>2.435</v>
      </c>
      <c r="I58" s="104" t="n">
        <v>2.5183</v>
      </c>
      <c r="J58" s="104" t="n">
        <v>2.7142</v>
      </c>
      <c r="K58" s="104" t="n">
        <v>2.695</v>
      </c>
      <c r="L58" s="104" t="n">
        <v>2.64</v>
      </c>
      <c r="M58" s="104" t="n">
        <v>2.6133</v>
      </c>
      <c r="N58" s="104" t="n">
        <v>2.5928</v>
      </c>
      <c r="O58" s="104" t="n">
        <v>2.6021</v>
      </c>
      <c r="P58" s="104" t="n">
        <v>2.7065</v>
      </c>
      <c r="Q58" s="104" t="n">
        <v>2.7357</v>
      </c>
      <c r="R58" s="104" t="n">
        <v>2.5937</v>
      </c>
      <c r="S58" s="104" t="n">
        <v>2.7123</v>
      </c>
      <c r="T58" s="104" t="n">
        <v>3.2778</v>
      </c>
      <c r="U58" s="104" t="n">
        <v>3.295</v>
      </c>
      <c r="V58" s="104" t="n">
        <v>3.3567</v>
      </c>
      <c r="W58" s="104" t="n">
        <v>3.145</v>
      </c>
      <c r="X58" s="104" t="n">
        <v>3.4633</v>
      </c>
      <c r="Y58" s="104" t="n">
        <v>4.22</v>
      </c>
      <c r="Z58" s="104" t="n">
        <v>4.3056</v>
      </c>
      <c r="AA58" s="104" t="n">
        <v>4.8666</v>
      </c>
      <c r="AB58" s="104" t="n">
        <v>4.6111</v>
      </c>
      <c r="AC58" s="104" t="n">
        <v>4.8958</v>
      </c>
      <c r="AD58" s="104" t="n">
        <v>5.5835</v>
      </c>
      <c r="AE58" s="104" t="n">
        <v>5.8616</v>
      </c>
      <c r="AF58" s="104" t="n">
        <v>5.8873</v>
      </c>
      <c r="AG58" s="104" t="n">
        <v>5.6459</v>
      </c>
      <c r="AH58" s="104" t="n">
        <v>5.4046</v>
      </c>
      <c r="AI58" s="104" t="n">
        <v>4.7588</v>
      </c>
    </row>
    <row r="59" customFormat="false" ht="15" hidden="false" customHeight="false" outlineLevel="0" collapsed="false">
      <c r="A59" s="104" t="s">
        <v>297</v>
      </c>
      <c r="B59" s="104" t="s">
        <v>278</v>
      </c>
      <c r="C59" s="104" t="s">
        <v>278</v>
      </c>
      <c r="D59" s="104" t="n">
        <v>3.2892</v>
      </c>
      <c r="E59" s="104" t="n">
        <v>2.9225</v>
      </c>
      <c r="F59" s="104" t="n">
        <v>2.2608</v>
      </c>
      <c r="G59" s="104" t="n">
        <v>2.255</v>
      </c>
      <c r="H59" s="104" t="n">
        <v>2.265</v>
      </c>
      <c r="I59" s="104" t="n">
        <v>2.3475</v>
      </c>
      <c r="J59" s="104" t="n">
        <v>2.5433</v>
      </c>
      <c r="K59" s="104" t="n">
        <v>2.5325</v>
      </c>
      <c r="L59" s="104" t="n">
        <v>2.48</v>
      </c>
      <c r="M59" s="104" t="n">
        <v>2.4467</v>
      </c>
      <c r="N59" s="104" t="n">
        <v>2.4335</v>
      </c>
      <c r="O59" s="104" t="n">
        <v>2.4426</v>
      </c>
      <c r="P59" s="104" t="n">
        <v>2.5408</v>
      </c>
      <c r="Q59" s="104" t="n">
        <v>2.5695</v>
      </c>
      <c r="R59" s="104" t="n">
        <v>2.4366</v>
      </c>
      <c r="S59" s="104" t="n">
        <v>2.5445</v>
      </c>
      <c r="T59" s="104" t="n">
        <v>3.0774</v>
      </c>
      <c r="U59" s="104" t="n">
        <v>3.095</v>
      </c>
      <c r="V59" s="104" t="n">
        <v>3.145</v>
      </c>
      <c r="W59" s="104" t="n">
        <v>2.9433</v>
      </c>
      <c r="X59" s="104" t="n">
        <v>3.305</v>
      </c>
      <c r="Y59" s="104" t="n">
        <v>4.0567</v>
      </c>
      <c r="Z59" s="104" t="n">
        <v>4.1382</v>
      </c>
      <c r="AA59" s="104" t="n">
        <v>4.7889</v>
      </c>
      <c r="AB59" s="104" t="n">
        <v>4.6081</v>
      </c>
      <c r="AC59" s="104" t="n">
        <v>4.8958</v>
      </c>
      <c r="AD59" s="104" t="n">
        <v>5.5835</v>
      </c>
      <c r="AE59" s="104" t="n">
        <v>5.8616</v>
      </c>
      <c r="AF59" s="104" t="n">
        <v>5.8873</v>
      </c>
      <c r="AG59" s="104" t="n">
        <v>5.6459</v>
      </c>
      <c r="AH59" s="104" t="n">
        <v>5.4046</v>
      </c>
      <c r="AI59" s="104" t="n">
        <v>4.7588</v>
      </c>
    </row>
    <row r="60" customFormat="false" ht="15" hidden="false" customHeight="false" outlineLevel="0" collapsed="false">
      <c r="A60" s="104" t="s">
        <v>298</v>
      </c>
      <c r="B60" s="104" t="n">
        <v>6.4475</v>
      </c>
      <c r="C60" s="104" t="n">
        <v>6.985</v>
      </c>
      <c r="D60" s="104" t="n">
        <v>7.5092</v>
      </c>
      <c r="E60" s="104" t="n">
        <v>7.0592</v>
      </c>
      <c r="F60" s="104" t="n">
        <v>5.9908</v>
      </c>
      <c r="G60" s="104" t="n">
        <v>5.9425</v>
      </c>
      <c r="H60" s="104" t="n">
        <v>5.85</v>
      </c>
      <c r="I60" s="104" t="n">
        <v>5.9775</v>
      </c>
      <c r="J60" s="104" t="n">
        <v>6.2225</v>
      </c>
      <c r="K60" s="104" t="n">
        <v>6.14</v>
      </c>
      <c r="L60" s="104" t="n">
        <v>6.03</v>
      </c>
      <c r="M60" s="104" t="n">
        <v>5.9367</v>
      </c>
      <c r="N60" s="104" t="n">
        <v>5.8817</v>
      </c>
      <c r="O60" s="104" t="n">
        <v>5.9067</v>
      </c>
      <c r="P60" s="104" t="n">
        <v>6.14</v>
      </c>
      <c r="Q60" s="104" t="n">
        <v>6.205</v>
      </c>
      <c r="R60" s="104" t="n">
        <v>5.6967</v>
      </c>
      <c r="S60" s="104" t="n">
        <v>5.9242</v>
      </c>
      <c r="T60" s="104" t="n">
        <v>6.9467</v>
      </c>
      <c r="U60" s="104" t="n">
        <v>6.9783</v>
      </c>
      <c r="V60" s="104" t="n">
        <v>7.16</v>
      </c>
      <c r="W60" s="104" t="n">
        <v>7.0033</v>
      </c>
      <c r="X60" s="104" t="n">
        <v>7.435</v>
      </c>
      <c r="Y60" s="104" t="n">
        <v>8.2733</v>
      </c>
      <c r="Z60" s="104" t="n">
        <v>8.3753</v>
      </c>
      <c r="AA60" s="104" t="n">
        <v>9.6217</v>
      </c>
      <c r="AB60" s="104" t="n">
        <v>9.8561</v>
      </c>
      <c r="AC60" s="104" t="n">
        <v>10.6231</v>
      </c>
      <c r="AD60" s="104" t="n">
        <v>11.7424</v>
      </c>
      <c r="AE60" s="104" t="n">
        <v>12.4255</v>
      </c>
      <c r="AF60" s="104" t="n">
        <v>12.9415</v>
      </c>
      <c r="AG60" s="104" t="n">
        <v>13.0011</v>
      </c>
      <c r="AH60" s="104" t="n">
        <v>12.8445</v>
      </c>
      <c r="AI60" s="104" t="n">
        <v>12.2808</v>
      </c>
    </row>
    <row r="61" s="102" customFormat="true" ht="15" hidden="false" customHeight="false" outlineLevel="0" collapsed="false">
      <c r="A61" s="106" t="s">
        <v>299</v>
      </c>
      <c r="B61" s="106" t="n">
        <v>3.9975</v>
      </c>
      <c r="C61" s="106" t="n">
        <v>4.2908</v>
      </c>
      <c r="D61" s="106" t="n">
        <v>4.59</v>
      </c>
      <c r="E61" s="106" t="n">
        <v>4.2108</v>
      </c>
      <c r="F61" s="106" t="n">
        <v>3.385</v>
      </c>
      <c r="G61" s="106" t="n">
        <v>3.3625</v>
      </c>
      <c r="H61" s="106" t="n">
        <v>3.3075</v>
      </c>
      <c r="I61" s="106" t="n">
        <v>3.4158</v>
      </c>
      <c r="J61" s="106" t="n">
        <v>3.6425</v>
      </c>
      <c r="K61" s="106" t="n">
        <v>3.5875</v>
      </c>
      <c r="L61" s="106" t="n">
        <v>3.5</v>
      </c>
      <c r="M61" s="106" t="n">
        <v>3.46</v>
      </c>
      <c r="N61" s="106" t="n">
        <v>3.4317</v>
      </c>
      <c r="O61" s="106" t="n">
        <v>3.4433</v>
      </c>
      <c r="P61" s="106" t="n">
        <v>3.58</v>
      </c>
      <c r="Q61" s="106" t="n">
        <v>3.6183</v>
      </c>
      <c r="R61" s="106" t="n">
        <v>3.3667</v>
      </c>
      <c r="S61" s="106" t="n">
        <v>3.5108</v>
      </c>
      <c r="T61" s="106" t="n">
        <v>4.2</v>
      </c>
      <c r="U61" s="106" t="n">
        <v>4.2183</v>
      </c>
      <c r="V61" s="106" t="n">
        <v>4.3133</v>
      </c>
      <c r="W61" s="106" t="n">
        <v>4.0883</v>
      </c>
      <c r="X61" s="106" t="n">
        <v>4.4467</v>
      </c>
      <c r="Y61" s="106" t="n">
        <v>5.29</v>
      </c>
      <c r="Z61" s="106" t="n">
        <v>5.3821</v>
      </c>
      <c r="AA61" s="106" t="n">
        <v>6.0837</v>
      </c>
      <c r="AB61" s="106" t="n">
        <v>5.8884</v>
      </c>
      <c r="AC61" s="106" t="n">
        <v>6.2777</v>
      </c>
      <c r="AD61" s="106" t="n">
        <v>7.0885</v>
      </c>
      <c r="AE61" s="106" t="n">
        <v>7.4466</v>
      </c>
      <c r="AF61" s="106" t="n">
        <v>7.5403</v>
      </c>
      <c r="AG61" s="106" t="n">
        <v>7.3275</v>
      </c>
      <c r="AH61" s="106" t="n">
        <v>7.1052</v>
      </c>
      <c r="AI61" s="106" t="n">
        <v>6.414</v>
      </c>
    </row>
    <row r="62" customFormat="false" ht="15" hidden="false" customHeight="false" outlineLevel="0" collapsed="false">
      <c r="A62" s="104" t="s">
        <v>300</v>
      </c>
      <c r="B62" s="104" t="s">
        <v>278</v>
      </c>
      <c r="C62" s="104" t="s">
        <v>278</v>
      </c>
      <c r="D62" s="104" t="n">
        <v>4.3008</v>
      </c>
      <c r="E62" s="104" t="n">
        <v>3.93</v>
      </c>
      <c r="F62" s="104" t="n">
        <v>3.135</v>
      </c>
      <c r="G62" s="104" t="n">
        <v>3.1125</v>
      </c>
      <c r="H62" s="104" t="n">
        <v>3.0633</v>
      </c>
      <c r="I62" s="104" t="n">
        <v>3.1658</v>
      </c>
      <c r="J62" s="104" t="n">
        <v>3.3925</v>
      </c>
      <c r="K62" s="104" t="n">
        <v>3.3575</v>
      </c>
      <c r="L62" s="104" t="n">
        <v>3.29</v>
      </c>
      <c r="M62" s="104" t="n">
        <v>3.2433</v>
      </c>
      <c r="N62" s="104" t="n">
        <v>3.22</v>
      </c>
      <c r="O62" s="104" t="n">
        <v>3.2333</v>
      </c>
      <c r="P62" s="104" t="n">
        <v>3.3633</v>
      </c>
      <c r="Q62" s="104" t="n">
        <v>3.4</v>
      </c>
      <c r="R62" s="104" t="n">
        <v>3.1633</v>
      </c>
      <c r="S62" s="104" t="n">
        <v>3.3008</v>
      </c>
      <c r="T62" s="104" t="n">
        <v>3.97</v>
      </c>
      <c r="U62" s="104" t="n">
        <v>3.9883</v>
      </c>
      <c r="V62" s="104" t="n">
        <v>4.0667</v>
      </c>
      <c r="W62" s="104" t="n">
        <v>3.8583</v>
      </c>
      <c r="X62" s="104" t="n">
        <v>4.2683</v>
      </c>
      <c r="Y62" s="104" t="n">
        <v>5.1067</v>
      </c>
      <c r="Z62" s="104" t="n">
        <v>5.1955</v>
      </c>
      <c r="AA62" s="104" t="n">
        <v>5.94</v>
      </c>
      <c r="AB62" s="104" t="n">
        <v>5.6664</v>
      </c>
      <c r="AC62" s="104" t="n">
        <v>5.9984</v>
      </c>
      <c r="AD62" s="104" t="n">
        <v>6.7937</v>
      </c>
      <c r="AE62" s="104" t="n">
        <v>7.1353</v>
      </c>
      <c r="AF62" s="104" t="n">
        <v>7.2073</v>
      </c>
      <c r="AG62" s="104" t="n">
        <v>6.9761</v>
      </c>
      <c r="AH62" s="104" t="n">
        <v>6.7385</v>
      </c>
      <c r="AI62" s="104" t="n">
        <v>6.0385</v>
      </c>
    </row>
    <row r="64" customFormat="false" ht="15" hidden="false" customHeight="false" outlineLevel="0" collapsed="false">
      <c r="A64" s="104" t="s">
        <v>301</v>
      </c>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row>
    <row r="65" customFormat="false" ht="15" hidden="false" customHeight="false" outlineLevel="0" collapsed="false">
      <c r="A65" s="104" t="s">
        <v>230</v>
      </c>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row>
    <row r="67" customFormat="false" ht="15" hidden="false" customHeight="false" outlineLevel="0" collapsed="false">
      <c r="A67" s="104" t="s">
        <v>231</v>
      </c>
      <c r="B67" s="104" t="s">
        <v>232</v>
      </c>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row>
    <row r="69" customFormat="false" ht="15" hidden="false" customHeight="false" outlineLevel="0" collapsed="false">
      <c r="A69" s="104" t="s">
        <v>233</v>
      </c>
      <c r="B69" s="104" t="s">
        <v>234</v>
      </c>
      <c r="C69" s="104" t="s">
        <v>235</v>
      </c>
      <c r="D69" s="104" t="s">
        <v>236</v>
      </c>
      <c r="E69" s="104" t="s">
        <v>237</v>
      </c>
      <c r="F69" s="104" t="s">
        <v>238</v>
      </c>
      <c r="G69" s="104" t="s">
        <v>239</v>
      </c>
      <c r="H69" s="104" t="s">
        <v>240</v>
      </c>
      <c r="I69" s="104" t="s">
        <v>241</v>
      </c>
      <c r="J69" s="104" t="s">
        <v>242</v>
      </c>
      <c r="K69" s="104" t="s">
        <v>243</v>
      </c>
      <c r="L69" s="104" t="s">
        <v>244</v>
      </c>
      <c r="M69" s="104" t="s">
        <v>245</v>
      </c>
      <c r="N69" s="104" t="s">
        <v>246</v>
      </c>
      <c r="O69" s="104" t="s">
        <v>247</v>
      </c>
      <c r="P69" s="104" t="s">
        <v>248</v>
      </c>
      <c r="Q69" s="104" t="s">
        <v>249</v>
      </c>
      <c r="R69" s="104" t="s">
        <v>250</v>
      </c>
      <c r="S69" s="104" t="s">
        <v>251</v>
      </c>
      <c r="T69" s="104" t="s">
        <v>252</v>
      </c>
      <c r="U69" s="104" t="s">
        <v>253</v>
      </c>
      <c r="V69" s="104" t="s">
        <v>254</v>
      </c>
      <c r="W69" s="104" t="s">
        <v>255</v>
      </c>
      <c r="X69" s="104" t="s">
        <v>256</v>
      </c>
      <c r="Y69" s="104" t="s">
        <v>257</v>
      </c>
      <c r="Z69" s="104" t="s">
        <v>258</v>
      </c>
      <c r="AA69" s="104" t="s">
        <v>259</v>
      </c>
      <c r="AB69" s="104" t="s">
        <v>260</v>
      </c>
      <c r="AC69" s="104" t="s">
        <v>261</v>
      </c>
      <c r="AD69" s="104" t="s">
        <v>262</v>
      </c>
      <c r="AE69" s="104" t="s">
        <v>263</v>
      </c>
      <c r="AF69" s="104" t="s">
        <v>264</v>
      </c>
      <c r="AG69" s="104" t="s">
        <v>265</v>
      </c>
      <c r="AH69" s="104" t="s">
        <v>266</v>
      </c>
      <c r="AI69" s="104" t="s">
        <v>267</v>
      </c>
    </row>
    <row r="70" customFormat="false" ht="15" hidden="false" customHeight="false" outlineLevel="0" collapsed="false">
      <c r="A70" s="104" t="s">
        <v>268</v>
      </c>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row>
    <row r="71" customFormat="false" ht="15" hidden="false" customHeight="false" outlineLevel="0" collapsed="false">
      <c r="A71" s="104" t="s">
        <v>302</v>
      </c>
      <c r="B71" s="104" t="n">
        <v>585.7242</v>
      </c>
      <c r="C71" s="104" t="n">
        <v>632.0767</v>
      </c>
      <c r="D71" s="104" t="n">
        <v>659.0433</v>
      </c>
      <c r="E71" s="104" t="n">
        <v>532.63</v>
      </c>
      <c r="F71" s="104" t="n">
        <v>514.0858</v>
      </c>
      <c r="G71" s="104" t="n">
        <v>529.26</v>
      </c>
      <c r="H71" s="104" t="n">
        <v>519.9875</v>
      </c>
      <c r="I71" s="104" t="n">
        <v>594.9925</v>
      </c>
      <c r="J71" s="104" t="n">
        <v>643.8742</v>
      </c>
      <c r="K71" s="104" t="n">
        <v>644.715</v>
      </c>
      <c r="L71" s="104" t="n">
        <v>633.76</v>
      </c>
      <c r="M71" s="104" t="n">
        <v>637.13</v>
      </c>
      <c r="N71" s="104" t="n">
        <v>722.1837</v>
      </c>
      <c r="O71" s="104" t="n">
        <v>765.2244</v>
      </c>
      <c r="P71" s="104" t="n">
        <v>870.0637</v>
      </c>
      <c r="Q71" s="104" t="n">
        <v>868.5219</v>
      </c>
      <c r="R71" s="104" t="n">
        <v>823.1686</v>
      </c>
      <c r="S71" s="104" t="n">
        <v>936.4877</v>
      </c>
      <c r="T71" s="104" t="n">
        <v>958.2007</v>
      </c>
      <c r="U71" s="104" t="n">
        <v>950.3926</v>
      </c>
      <c r="V71" s="104" t="n">
        <v>1049.2497</v>
      </c>
      <c r="W71" s="104" t="n">
        <v>1079.0838</v>
      </c>
      <c r="X71" s="104" t="n">
        <v>1232.0466</v>
      </c>
      <c r="Y71" s="104" t="n">
        <v>1367.0585</v>
      </c>
      <c r="Z71" s="104" t="n">
        <v>1389.3077</v>
      </c>
      <c r="AA71" s="104" t="n">
        <v>1568.565</v>
      </c>
      <c r="AB71" s="104" t="n">
        <v>1365.4233</v>
      </c>
      <c r="AC71" s="104" t="n">
        <v>1455.5017</v>
      </c>
      <c r="AD71" s="104" t="n">
        <v>1670.2967</v>
      </c>
      <c r="AE71" s="104" t="n">
        <v>1791.0867</v>
      </c>
      <c r="AF71" s="104" t="n">
        <v>1822.295</v>
      </c>
      <c r="AG71" s="104" t="s">
        <v>278</v>
      </c>
      <c r="AH71" s="104" t="s">
        <v>278</v>
      </c>
      <c r="AI71" s="104" t="s">
        <v>278</v>
      </c>
    </row>
    <row r="72" customFormat="false" ht="15" hidden="false" customHeight="false" outlineLevel="0" collapsed="false">
      <c r="A72" s="104" t="s">
        <v>303</v>
      </c>
      <c r="B72" s="104" t="n">
        <v>4.5775</v>
      </c>
      <c r="C72" s="104" t="n">
        <v>4.9475</v>
      </c>
      <c r="D72" s="104" t="n">
        <v>5.1642</v>
      </c>
      <c r="E72" s="104" t="n">
        <v>4.1583</v>
      </c>
      <c r="F72" s="104" t="n">
        <v>4.0408</v>
      </c>
      <c r="G72" s="104" t="n">
        <v>4.1783</v>
      </c>
      <c r="H72" s="104" t="n">
        <v>4.0692</v>
      </c>
      <c r="I72" s="104" t="n">
        <v>4.645</v>
      </c>
      <c r="J72" s="104" t="n">
        <v>5.0583</v>
      </c>
      <c r="K72" s="104" t="n">
        <v>5.0333</v>
      </c>
      <c r="L72" s="104" t="n">
        <v>4.94</v>
      </c>
      <c r="M72" s="104" t="n">
        <v>4.96</v>
      </c>
      <c r="N72" s="104" t="n">
        <v>5.607</v>
      </c>
      <c r="O72" s="104" t="n">
        <v>5.9412</v>
      </c>
      <c r="P72" s="104" t="n">
        <v>6.7552</v>
      </c>
      <c r="Q72" s="104" t="n">
        <v>6.7432</v>
      </c>
      <c r="R72" s="104" t="n">
        <v>6.3911</v>
      </c>
      <c r="S72" s="104" t="n">
        <v>7.2709</v>
      </c>
      <c r="T72" s="104" t="n">
        <v>7.4395</v>
      </c>
      <c r="U72" s="104" t="n">
        <v>7.3788</v>
      </c>
      <c r="V72" s="104" t="n">
        <v>8.1464</v>
      </c>
      <c r="W72" s="104" t="n">
        <v>8.378</v>
      </c>
      <c r="X72" s="104" t="n">
        <v>9.5656</v>
      </c>
      <c r="Y72" s="104" t="n">
        <v>10.6139</v>
      </c>
      <c r="Z72" s="104" t="n">
        <v>10.7866</v>
      </c>
      <c r="AA72" s="104" t="n">
        <v>12.1783</v>
      </c>
      <c r="AB72" s="104" t="n">
        <v>10.6011</v>
      </c>
      <c r="AC72" s="104" t="n">
        <v>11.3005</v>
      </c>
      <c r="AD72" s="104" t="n">
        <v>12.9682</v>
      </c>
      <c r="AE72" s="104" t="n">
        <v>13.906</v>
      </c>
      <c r="AF72" s="104" t="n">
        <v>14.1483</v>
      </c>
      <c r="AG72" s="104" t="s">
        <v>278</v>
      </c>
      <c r="AH72" s="104" t="s">
        <v>278</v>
      </c>
      <c r="AI72" s="104" t="s">
        <v>278</v>
      </c>
    </row>
    <row r="73" customFormat="false" ht="15" hidden="false" customHeight="false" outlineLevel="0" collapsed="false">
      <c r="A73" s="104" t="s">
        <v>304</v>
      </c>
      <c r="B73" s="104" t="n">
        <v>585.7242</v>
      </c>
      <c r="C73" s="104" t="n">
        <v>632.0767</v>
      </c>
      <c r="D73" s="104" t="n">
        <v>659.0433</v>
      </c>
      <c r="E73" s="104" t="n">
        <v>532.63</v>
      </c>
      <c r="F73" s="104" t="n">
        <v>514.0858</v>
      </c>
      <c r="G73" s="104" t="n">
        <v>529.26</v>
      </c>
      <c r="H73" s="104" t="n">
        <v>519.9875</v>
      </c>
      <c r="I73" s="104" t="n">
        <v>594.9925</v>
      </c>
      <c r="J73" s="104" t="n">
        <v>643.8742</v>
      </c>
      <c r="K73" s="104" t="n">
        <v>644.715</v>
      </c>
      <c r="L73" s="104" t="n">
        <v>633.76</v>
      </c>
      <c r="M73" s="104" t="n">
        <v>637.13</v>
      </c>
      <c r="N73" s="104" t="n">
        <v>722.1837</v>
      </c>
      <c r="O73" s="104" t="n">
        <v>765.2244</v>
      </c>
      <c r="P73" s="104" t="n">
        <v>870.0637</v>
      </c>
      <c r="Q73" s="104" t="n">
        <v>868.5219</v>
      </c>
      <c r="R73" s="104" t="n">
        <v>823.1686</v>
      </c>
      <c r="S73" s="104" t="n">
        <v>936.4877</v>
      </c>
      <c r="T73" s="104" t="n">
        <v>958.2007</v>
      </c>
      <c r="U73" s="104" t="n">
        <v>950.3926</v>
      </c>
      <c r="V73" s="104" t="n">
        <v>1049.2497</v>
      </c>
      <c r="W73" s="104" t="n">
        <v>1079.0838</v>
      </c>
      <c r="X73" s="104" t="n">
        <v>1232.0466</v>
      </c>
      <c r="Y73" s="104" t="n">
        <v>1367.0585</v>
      </c>
      <c r="Z73" s="104" t="n">
        <v>1389.3077</v>
      </c>
      <c r="AA73" s="104" t="n">
        <v>1568.565</v>
      </c>
      <c r="AB73" s="104" t="n">
        <v>1365.4233</v>
      </c>
      <c r="AC73" s="104" t="n">
        <v>1455.5017</v>
      </c>
      <c r="AD73" s="104" t="n">
        <v>1670.2967</v>
      </c>
      <c r="AE73" s="104" t="n">
        <v>1791.0867</v>
      </c>
      <c r="AF73" s="104" t="n">
        <v>1696.1997</v>
      </c>
      <c r="AG73" s="104" t="n">
        <v>1709.7157</v>
      </c>
      <c r="AH73" s="104" t="n">
        <v>1605.4092</v>
      </c>
      <c r="AI73" s="104" t="n">
        <v>1524.6026</v>
      </c>
    </row>
    <row r="74" customFormat="false" ht="15" hidden="false" customHeight="false" outlineLevel="0" collapsed="false">
      <c r="A74" s="104" t="s">
        <v>305</v>
      </c>
      <c r="B74" s="104" t="n">
        <v>4.2444</v>
      </c>
      <c r="C74" s="104" t="n">
        <v>4.5803</v>
      </c>
      <c r="D74" s="104" t="n">
        <v>4.7757</v>
      </c>
      <c r="E74" s="104" t="n">
        <v>3.8596</v>
      </c>
      <c r="F74" s="104" t="n">
        <v>3.7253</v>
      </c>
      <c r="G74" s="104" t="n">
        <v>3.8352</v>
      </c>
      <c r="H74" s="104" t="n">
        <v>3.768</v>
      </c>
      <c r="I74" s="104" t="n">
        <v>4.3115</v>
      </c>
      <c r="J74" s="104" t="n">
        <v>4.6658</v>
      </c>
      <c r="K74" s="104" t="n">
        <v>4.6718</v>
      </c>
      <c r="L74" s="104" t="n">
        <v>4.5925</v>
      </c>
      <c r="M74" s="104" t="n">
        <v>4.6169</v>
      </c>
      <c r="N74" s="104" t="n">
        <v>5.2332</v>
      </c>
      <c r="O74" s="104" t="n">
        <v>5.5451</v>
      </c>
      <c r="P74" s="104" t="n">
        <v>6.3048</v>
      </c>
      <c r="Q74" s="104" t="n">
        <v>6.2936</v>
      </c>
      <c r="R74" s="104" t="n">
        <v>5.965</v>
      </c>
      <c r="S74" s="104" t="n">
        <v>6.7861</v>
      </c>
      <c r="T74" s="104" t="n">
        <v>6.9435</v>
      </c>
      <c r="U74" s="104" t="n">
        <v>6.8869</v>
      </c>
      <c r="V74" s="104" t="n">
        <v>7.6033</v>
      </c>
      <c r="W74" s="104" t="n">
        <v>7.8194</v>
      </c>
      <c r="X74" s="104" t="n">
        <v>8.9279</v>
      </c>
      <c r="Y74" s="104" t="n">
        <v>9.9062</v>
      </c>
      <c r="Z74" s="104" t="n">
        <v>10.0674</v>
      </c>
      <c r="AA74" s="104" t="n">
        <v>11.3664</v>
      </c>
      <c r="AB74" s="104" t="n">
        <v>9.8944</v>
      </c>
      <c r="AC74" s="104" t="n">
        <v>10.5471</v>
      </c>
      <c r="AD74" s="104" t="n">
        <v>12.1036</v>
      </c>
      <c r="AE74" s="104" t="n">
        <v>12.9789</v>
      </c>
      <c r="AF74" s="104" t="n">
        <v>12.2913</v>
      </c>
      <c r="AG74" s="104" t="n">
        <v>12.3892</v>
      </c>
      <c r="AH74" s="104" t="n">
        <v>11.6334</v>
      </c>
      <c r="AI74" s="104" t="n">
        <v>11.0478</v>
      </c>
    </row>
    <row r="75" customFormat="false" ht="15" hidden="false" customHeight="false" outlineLevel="0" collapsed="false">
      <c r="A75" s="104" t="s">
        <v>306</v>
      </c>
      <c r="B75" s="104" t="n">
        <v>4.5831</v>
      </c>
      <c r="C75" s="104" t="n">
        <v>4.9458</v>
      </c>
      <c r="D75" s="104" t="n">
        <v>5.1568</v>
      </c>
      <c r="E75" s="104" t="n">
        <v>4.1677</v>
      </c>
      <c r="F75" s="104" t="n">
        <v>4.0226</v>
      </c>
      <c r="G75" s="104" t="n">
        <v>4.1413</v>
      </c>
      <c r="H75" s="104" t="n">
        <v>4.0688</v>
      </c>
      <c r="I75" s="104" t="n">
        <v>4.6557</v>
      </c>
      <c r="J75" s="104" t="n">
        <v>5.0381</v>
      </c>
      <c r="K75" s="104" t="n">
        <v>5.0447</v>
      </c>
      <c r="L75" s="104" t="n">
        <v>4.959</v>
      </c>
      <c r="M75" s="104" t="n">
        <v>4.9854</v>
      </c>
      <c r="N75" s="104" t="n">
        <v>5.6509</v>
      </c>
      <c r="O75" s="104" t="n">
        <v>5.9877</v>
      </c>
      <c r="P75" s="104" t="n">
        <v>6.808</v>
      </c>
      <c r="Q75" s="104" t="n">
        <v>6.7959</v>
      </c>
      <c r="R75" s="104" t="n">
        <v>6.4411</v>
      </c>
      <c r="S75" s="104" t="n">
        <v>7.3278</v>
      </c>
      <c r="T75" s="104" t="n">
        <v>7.4977</v>
      </c>
      <c r="U75" s="104" t="n">
        <v>7.4366</v>
      </c>
      <c r="V75" s="104" t="n">
        <v>8.2101</v>
      </c>
      <c r="W75" s="104" t="n">
        <v>8.4435</v>
      </c>
      <c r="X75" s="104" t="n">
        <v>9.6404</v>
      </c>
      <c r="Y75" s="104" t="n">
        <v>10.6969</v>
      </c>
      <c r="Z75" s="104" t="n">
        <v>10.871</v>
      </c>
      <c r="AA75" s="104" t="n">
        <v>12.2736</v>
      </c>
      <c r="AB75" s="104" t="n">
        <v>10.6841</v>
      </c>
      <c r="AC75" s="104" t="n">
        <v>11.3889</v>
      </c>
      <c r="AD75" s="104" t="n">
        <v>13.0696</v>
      </c>
      <c r="AE75" s="104" t="n">
        <v>14.0148</v>
      </c>
      <c r="AF75" s="104" t="n">
        <v>13.2723</v>
      </c>
      <c r="AG75" s="104" t="n">
        <v>13.3781</v>
      </c>
      <c r="AH75" s="104" t="n">
        <v>12.5619</v>
      </c>
      <c r="AI75" s="104" t="n">
        <v>11.9296</v>
      </c>
    </row>
    <row r="76" customFormat="false" ht="15" hidden="false" customHeight="false" outlineLevel="0" collapsed="false">
      <c r="A76" s="104" t="s">
        <v>307</v>
      </c>
      <c r="B76" s="104" t="n">
        <v>17.9374</v>
      </c>
      <c r="C76" s="104" t="n">
        <v>16.801</v>
      </c>
      <c r="D76" s="104" t="n">
        <v>16.1401</v>
      </c>
      <c r="E76" s="104" t="n">
        <v>18.7556</v>
      </c>
      <c r="F76" s="104" t="n">
        <v>19.0852</v>
      </c>
      <c r="G76" s="104" t="n">
        <v>18.5484</v>
      </c>
      <c r="H76" s="104" t="n">
        <v>17.3458</v>
      </c>
      <c r="I76" s="104" t="n">
        <v>15.4768</v>
      </c>
      <c r="J76" s="104" t="n">
        <v>13.7318</v>
      </c>
      <c r="K76" s="104" t="n">
        <v>14.18</v>
      </c>
      <c r="L76" s="104" t="n">
        <v>14.3</v>
      </c>
      <c r="M76" s="104" t="n">
        <v>14.33</v>
      </c>
      <c r="N76" s="104" t="n">
        <v>14.5292</v>
      </c>
      <c r="O76" s="104" t="n">
        <v>15.1525</v>
      </c>
      <c r="P76" s="104" t="n">
        <v>16.5308</v>
      </c>
      <c r="Q76" s="104" t="n">
        <v>17.2067</v>
      </c>
      <c r="R76" s="104" t="n">
        <v>17.485</v>
      </c>
      <c r="S76" s="104" t="n">
        <v>19.9475</v>
      </c>
      <c r="T76" s="104" t="n">
        <v>22.0142</v>
      </c>
      <c r="U76" s="104" t="n">
        <v>22.2575</v>
      </c>
      <c r="V76" s="104" t="n">
        <v>23.3908</v>
      </c>
      <c r="W76" s="104" t="n">
        <v>24.245</v>
      </c>
      <c r="X76" s="104" t="n">
        <v>25.5258</v>
      </c>
      <c r="Y76" s="104" t="n">
        <v>26.7842</v>
      </c>
      <c r="Z76" s="104" t="n">
        <v>27.1417</v>
      </c>
      <c r="AA76" s="104" t="n">
        <v>28.6492</v>
      </c>
      <c r="AB76" s="104" t="n">
        <v>28.0775</v>
      </c>
      <c r="AC76" s="104" t="n">
        <v>28.1475</v>
      </c>
      <c r="AD76" s="104" t="n">
        <v>30.19</v>
      </c>
      <c r="AE76" s="104" t="n">
        <v>31.75</v>
      </c>
      <c r="AF76" s="104" t="n">
        <v>32.86</v>
      </c>
      <c r="AG76" s="104" t="n">
        <v>32.63</v>
      </c>
      <c r="AH76" s="104" t="n">
        <v>32.52</v>
      </c>
      <c r="AI76" s="104" t="n">
        <v>31.99</v>
      </c>
    </row>
    <row r="77" customFormat="false" ht="15" hidden="false" customHeight="false" outlineLevel="0" collapsed="false">
      <c r="A77" s="104" t="s">
        <v>308</v>
      </c>
      <c r="B77" s="104" t="n">
        <v>39.53</v>
      </c>
      <c r="C77" s="104" t="n">
        <v>42.09</v>
      </c>
      <c r="D77" s="104" t="n">
        <v>45.9725</v>
      </c>
      <c r="E77" s="104" t="n">
        <v>31.6138</v>
      </c>
      <c r="F77" s="104" t="n">
        <v>29.519</v>
      </c>
      <c r="G77" s="104" t="n">
        <v>27.9179</v>
      </c>
      <c r="H77" s="104" t="n">
        <v>31.0351</v>
      </c>
      <c r="I77" s="104" t="n">
        <v>33.9895</v>
      </c>
      <c r="J77" s="104" t="n">
        <v>34.9903</v>
      </c>
      <c r="K77" s="104" t="n">
        <v>31.2122</v>
      </c>
      <c r="L77" s="104" t="n">
        <v>31.8901</v>
      </c>
      <c r="M77" s="104" t="n">
        <v>31.0586</v>
      </c>
      <c r="N77" s="104" t="n">
        <v>30.4697</v>
      </c>
      <c r="O77" s="104" t="n">
        <v>33.4443</v>
      </c>
      <c r="P77" s="104" t="n">
        <v>35.1336</v>
      </c>
      <c r="Q77" s="104" t="n">
        <v>30.1127</v>
      </c>
      <c r="R77" s="104" t="n">
        <v>32.8538</v>
      </c>
      <c r="S77" s="104" t="n">
        <v>46.2831</v>
      </c>
      <c r="T77" s="104" t="n">
        <v>39.3436</v>
      </c>
      <c r="U77" s="104" t="n">
        <v>36.5946</v>
      </c>
      <c r="V77" s="104" t="n">
        <v>38.9602</v>
      </c>
      <c r="W77" s="104" t="n">
        <v>44.9964</v>
      </c>
      <c r="X77" s="104" t="n">
        <v>58.7413</v>
      </c>
      <c r="Y77" s="104" t="n">
        <v>64.874</v>
      </c>
      <c r="Z77" s="104" t="n">
        <v>65.099</v>
      </c>
      <c r="AA77" s="104" t="n">
        <v>83.3165</v>
      </c>
      <c r="AB77" s="104" t="n">
        <v>57.56</v>
      </c>
      <c r="AC77" s="104" t="n">
        <v>71.6</v>
      </c>
      <c r="AD77" s="104" t="n">
        <v>88.79</v>
      </c>
      <c r="AE77" s="104" t="n">
        <v>96.88</v>
      </c>
      <c r="AF77" s="104" t="n">
        <v>92.72</v>
      </c>
      <c r="AG77" s="104" t="n">
        <v>85.99</v>
      </c>
      <c r="AH77" s="104" t="n">
        <v>70.58</v>
      </c>
      <c r="AI77" s="104" t="n">
        <v>63.76</v>
      </c>
    </row>
    <row r="78" s="102" customFormat="true" ht="15" hidden="false" customHeight="false" outlineLevel="0" collapsed="false">
      <c r="A78" s="106" t="s">
        <v>309</v>
      </c>
      <c r="B78" s="106" t="n">
        <v>3.9645</v>
      </c>
      <c r="C78" s="106" t="n">
        <v>4.2212</v>
      </c>
      <c r="D78" s="106" t="n">
        <v>4.6106</v>
      </c>
      <c r="E78" s="106" t="n">
        <v>3.1706</v>
      </c>
      <c r="F78" s="106" t="n">
        <v>2.9605</v>
      </c>
      <c r="G78" s="106" t="n">
        <v>2.7999</v>
      </c>
      <c r="H78" s="106" t="n">
        <v>3.1125</v>
      </c>
      <c r="I78" s="106" t="n">
        <v>3.4088</v>
      </c>
      <c r="J78" s="106" t="n">
        <v>3.5092</v>
      </c>
      <c r="K78" s="106" t="n">
        <v>3.1303</v>
      </c>
      <c r="L78" s="106" t="n">
        <v>3.1983</v>
      </c>
      <c r="M78" s="106" t="n">
        <v>3.1149</v>
      </c>
      <c r="N78" s="106" t="n">
        <v>3.0558</v>
      </c>
      <c r="O78" s="106" t="n">
        <v>3.3542</v>
      </c>
      <c r="P78" s="106" t="n">
        <v>3.5236</v>
      </c>
      <c r="Q78" s="106" t="n">
        <v>3.02</v>
      </c>
      <c r="R78" s="106" t="n">
        <v>3.2949</v>
      </c>
      <c r="S78" s="106" t="n">
        <v>4.6418</v>
      </c>
      <c r="T78" s="106" t="n">
        <v>3.9458</v>
      </c>
      <c r="U78" s="106" t="n">
        <v>3.6701</v>
      </c>
      <c r="V78" s="106" t="n">
        <v>3.9074</v>
      </c>
      <c r="W78" s="106" t="n">
        <v>4.5127</v>
      </c>
      <c r="X78" s="106" t="n">
        <v>5.8912</v>
      </c>
      <c r="Y78" s="106" t="n">
        <v>6.5063</v>
      </c>
      <c r="Z78" s="106" t="n">
        <v>6.5288</v>
      </c>
      <c r="AA78" s="106" t="n">
        <v>8.3559</v>
      </c>
      <c r="AB78" s="106" t="n">
        <v>5.7727</v>
      </c>
      <c r="AC78" s="106" t="n">
        <v>7.1808</v>
      </c>
      <c r="AD78" s="106" t="n">
        <v>8.9048</v>
      </c>
      <c r="AE78" s="106" t="n">
        <v>9.7162</v>
      </c>
      <c r="AF78" s="106" t="n">
        <v>9.299</v>
      </c>
      <c r="AG78" s="106" t="n">
        <v>8.624</v>
      </c>
      <c r="AH78" s="106" t="n">
        <v>7.0785</v>
      </c>
      <c r="AI78" s="106" t="n">
        <v>6.3945</v>
      </c>
    </row>
    <row r="79" customFormat="false" ht="15" hidden="false" customHeight="false" outlineLevel="0" collapsed="false">
      <c r="A79" s="104" t="s">
        <v>310</v>
      </c>
      <c r="B79" s="104" t="n">
        <v>0.69</v>
      </c>
      <c r="C79" s="104" t="n">
        <v>0.76</v>
      </c>
      <c r="D79" s="104" t="n">
        <v>0.84</v>
      </c>
      <c r="E79" s="104" t="n">
        <v>0.71</v>
      </c>
      <c r="F79" s="104" t="n">
        <v>0.72</v>
      </c>
      <c r="G79" s="104" t="n">
        <v>0.72</v>
      </c>
      <c r="H79" s="104" t="n">
        <v>0.77</v>
      </c>
      <c r="I79" s="104" t="n">
        <v>0.8</v>
      </c>
      <c r="J79" s="104" t="s">
        <v>278</v>
      </c>
      <c r="K79" s="104" t="s">
        <v>278</v>
      </c>
      <c r="L79" s="104" t="s">
        <v>278</v>
      </c>
      <c r="M79" s="104" t="s">
        <v>278</v>
      </c>
      <c r="N79" s="104" t="s">
        <v>278</v>
      </c>
      <c r="O79" s="104" t="s">
        <v>278</v>
      </c>
      <c r="P79" s="104" t="s">
        <v>278</v>
      </c>
      <c r="Q79" s="104" t="s">
        <v>278</v>
      </c>
      <c r="R79" s="104" t="s">
        <v>278</v>
      </c>
      <c r="S79" s="104" t="s">
        <v>278</v>
      </c>
      <c r="T79" s="104" t="s">
        <v>278</v>
      </c>
      <c r="U79" s="104" t="s">
        <v>278</v>
      </c>
      <c r="V79" s="104" t="s">
        <v>278</v>
      </c>
      <c r="W79" s="104" t="s">
        <v>278</v>
      </c>
      <c r="X79" s="104" t="s">
        <v>278</v>
      </c>
      <c r="Y79" s="104" t="s">
        <v>278</v>
      </c>
      <c r="Z79" s="104" t="s">
        <v>278</v>
      </c>
      <c r="AA79" s="104" t="s">
        <v>278</v>
      </c>
      <c r="AB79" s="104" t="s">
        <v>278</v>
      </c>
      <c r="AC79" s="104" t="s">
        <v>278</v>
      </c>
      <c r="AD79" s="104" t="s">
        <v>278</v>
      </c>
      <c r="AE79" s="104" t="s">
        <v>278</v>
      </c>
      <c r="AF79" s="104" t="s">
        <v>278</v>
      </c>
      <c r="AG79" s="104" t="s">
        <v>278</v>
      </c>
      <c r="AH79" s="104" t="s">
        <v>278</v>
      </c>
      <c r="AI79" s="104" t="s">
        <v>278</v>
      </c>
    </row>
    <row r="80" customFormat="false" ht="15" hidden="false" customHeight="false" outlineLevel="0" collapsed="false">
      <c r="A80" s="104" t="s">
        <v>311</v>
      </c>
      <c r="B80" s="104" t="n">
        <v>0.73</v>
      </c>
      <c r="C80" s="104" t="n">
        <v>0.81</v>
      </c>
      <c r="D80" s="104" t="n">
        <v>0.8574</v>
      </c>
      <c r="E80" s="104" t="n">
        <v>0.7256</v>
      </c>
      <c r="F80" s="104" t="n">
        <v>0.7371</v>
      </c>
      <c r="G80" s="104" t="n">
        <v>0.7349</v>
      </c>
      <c r="H80" s="104" t="n">
        <v>0.7886</v>
      </c>
      <c r="I80" s="104" t="n">
        <v>0.8144</v>
      </c>
      <c r="J80" s="104" t="n">
        <v>0.815</v>
      </c>
      <c r="K80" s="104" t="n">
        <v>0.7999</v>
      </c>
      <c r="L80" s="104" t="n">
        <v>0.8292</v>
      </c>
      <c r="M80" s="104" t="n">
        <v>0.8554</v>
      </c>
      <c r="N80" s="104" t="n">
        <v>0.8911</v>
      </c>
      <c r="O80" s="104" t="n">
        <v>0.9469</v>
      </c>
      <c r="P80" s="104" t="n">
        <v>0.9801</v>
      </c>
      <c r="Q80" s="104" t="n">
        <v>0.958</v>
      </c>
      <c r="R80" s="104" t="n">
        <v>1.0025</v>
      </c>
      <c r="S80" s="104" t="n">
        <v>1.1689</v>
      </c>
      <c r="T80" s="104" t="n">
        <v>1.1186</v>
      </c>
      <c r="U80" s="104" t="n">
        <v>1.0952</v>
      </c>
      <c r="V80" s="104" t="n">
        <v>1.096</v>
      </c>
      <c r="W80" s="104" t="n">
        <v>1.141</v>
      </c>
      <c r="X80" s="104" t="n">
        <v>1.2746</v>
      </c>
      <c r="Y80" s="104" t="n">
        <v>1.354</v>
      </c>
      <c r="Z80" s="104" t="s">
        <v>278</v>
      </c>
      <c r="AA80" s="104" t="s">
        <v>278</v>
      </c>
      <c r="AB80" s="104" t="s">
        <v>278</v>
      </c>
      <c r="AC80" s="104" t="s">
        <v>278</v>
      </c>
      <c r="AD80" s="104" t="s">
        <v>278</v>
      </c>
      <c r="AE80" s="104" t="s">
        <v>278</v>
      </c>
      <c r="AF80" s="104" t="s">
        <v>278</v>
      </c>
      <c r="AG80" s="104" t="s">
        <v>278</v>
      </c>
      <c r="AH80" s="104" t="s">
        <v>278</v>
      </c>
      <c r="AI80" s="104" t="s">
        <v>278</v>
      </c>
    </row>
    <row r="81" customFormat="false" ht="15" hidden="false" customHeight="false" outlineLevel="0" collapsed="false">
      <c r="A81" s="104" t="s">
        <v>312</v>
      </c>
      <c r="B81" s="104" t="s">
        <v>278</v>
      </c>
      <c r="C81" s="104" t="s">
        <v>278</v>
      </c>
      <c r="D81" s="104" t="s">
        <v>278</v>
      </c>
      <c r="E81" s="104" t="s">
        <v>278</v>
      </c>
      <c r="F81" s="104" t="s">
        <v>278</v>
      </c>
      <c r="G81" s="104" t="s">
        <v>278</v>
      </c>
      <c r="H81" s="104" t="s">
        <v>278</v>
      </c>
      <c r="I81" s="104" t="n">
        <v>0.813</v>
      </c>
      <c r="J81" s="104" t="n">
        <v>0.783</v>
      </c>
      <c r="K81" s="104" t="n">
        <v>0.7602</v>
      </c>
      <c r="L81" s="104" t="n">
        <v>0.7787</v>
      </c>
      <c r="M81" s="104" t="n">
        <v>0.803</v>
      </c>
      <c r="N81" s="104" t="n">
        <v>0.857</v>
      </c>
      <c r="O81" s="104" t="n">
        <v>0.9091</v>
      </c>
      <c r="P81" s="104" t="n">
        <v>0.9411</v>
      </c>
      <c r="Q81" s="104" t="n">
        <v>0.9186</v>
      </c>
      <c r="R81" s="104" t="n">
        <v>0.955</v>
      </c>
      <c r="S81" s="104" t="n">
        <v>1.0917</v>
      </c>
      <c r="T81" s="104" t="n">
        <v>1.0329</v>
      </c>
      <c r="U81" s="104" t="n">
        <v>1.0146</v>
      </c>
      <c r="V81" s="104" t="n">
        <v>1.0163</v>
      </c>
      <c r="W81" s="104" t="n">
        <v>1.0603</v>
      </c>
      <c r="X81" s="104" t="n">
        <v>1.1659</v>
      </c>
      <c r="Y81" s="104" t="n">
        <v>1.2368</v>
      </c>
      <c r="Z81" s="104" t="n">
        <v>1.2765</v>
      </c>
      <c r="AA81" s="104" t="n">
        <v>1.3538</v>
      </c>
      <c r="AB81" s="104" t="n">
        <v>1.2092</v>
      </c>
      <c r="AC81" s="104" t="n">
        <v>1.3464</v>
      </c>
      <c r="AD81" s="104" t="n">
        <v>1.4995</v>
      </c>
      <c r="AE81" s="104" t="n">
        <v>1.5658</v>
      </c>
      <c r="AF81" s="104" t="n">
        <v>1.5367</v>
      </c>
      <c r="AG81" s="104" t="n">
        <v>1.4846</v>
      </c>
      <c r="AH81" s="104" t="n">
        <v>1.3531</v>
      </c>
      <c r="AI81" s="104" t="n">
        <v>1.3039</v>
      </c>
    </row>
    <row r="82" customFormat="false" ht="15" hidden="false" customHeight="false" outlineLevel="0" collapsed="false">
      <c r="A82" s="104" t="s">
        <v>313</v>
      </c>
      <c r="B82" s="104" t="s">
        <v>278</v>
      </c>
      <c r="C82" s="104" t="s">
        <v>278</v>
      </c>
      <c r="D82" s="104" t="s">
        <v>278</v>
      </c>
      <c r="E82" s="104" t="s">
        <v>278</v>
      </c>
      <c r="F82" s="104" t="s">
        <v>278</v>
      </c>
      <c r="G82" s="104" t="s">
        <v>278</v>
      </c>
      <c r="H82" s="104" t="s">
        <v>278</v>
      </c>
      <c r="I82" s="104" t="n">
        <v>0.8237</v>
      </c>
      <c r="J82" s="104" t="n">
        <v>0.7911</v>
      </c>
      <c r="K82" s="104" t="n">
        <v>0.7738</v>
      </c>
      <c r="L82" s="104" t="n">
        <v>0.7972</v>
      </c>
      <c r="M82" s="104" t="n">
        <v>0.819</v>
      </c>
      <c r="N82" s="104" t="n">
        <v>0.8631</v>
      </c>
      <c r="O82" s="104" t="n">
        <v>0.9171</v>
      </c>
      <c r="P82" s="104" t="n">
        <v>0.9503</v>
      </c>
      <c r="Q82" s="104" t="n">
        <v>0.9278</v>
      </c>
      <c r="R82" s="104" t="n">
        <v>0.9636</v>
      </c>
      <c r="S82" s="104" t="n">
        <v>1.1093</v>
      </c>
      <c r="T82" s="104" t="n">
        <v>1.057</v>
      </c>
      <c r="U82" s="104" t="n">
        <v>1.0365</v>
      </c>
      <c r="V82" s="104" t="n">
        <v>1.0366</v>
      </c>
      <c r="W82" s="104" t="n">
        <v>1.0827</v>
      </c>
      <c r="X82" s="104" t="n">
        <v>1.2053</v>
      </c>
      <c r="Y82" s="104" t="n">
        <v>1.2743</v>
      </c>
      <c r="Z82" s="104" t="n">
        <v>1.3086</v>
      </c>
      <c r="AA82" s="104" t="n">
        <v>1.3929</v>
      </c>
      <c r="AB82" s="104" t="n">
        <v>1.2431</v>
      </c>
      <c r="AC82" s="104" t="n">
        <v>1.3821</v>
      </c>
      <c r="AD82" s="104" t="n">
        <v>1.5374</v>
      </c>
      <c r="AE82" s="104" t="n">
        <v>1.6182</v>
      </c>
      <c r="AF82" s="104" t="n">
        <v>1.5942</v>
      </c>
      <c r="AG82" s="104" t="n">
        <v>1.5448</v>
      </c>
      <c r="AH82" s="104" t="n">
        <v>1.415</v>
      </c>
      <c r="AI82" s="104" t="n">
        <v>1.3624</v>
      </c>
    </row>
    <row r="83" customFormat="false" ht="15" hidden="false" customHeight="false" outlineLevel="0" collapsed="false">
      <c r="A83" s="104" t="s">
        <v>314</v>
      </c>
      <c r="B83" s="104" t="n">
        <v>0.56</v>
      </c>
      <c r="C83" s="104" t="n">
        <v>0.61</v>
      </c>
      <c r="D83" s="104" t="n">
        <v>0.653</v>
      </c>
      <c r="E83" s="104" t="n">
        <v>0.517</v>
      </c>
      <c r="F83" s="104" t="n">
        <v>0.5018</v>
      </c>
      <c r="G83" s="104" t="n">
        <v>0.4877</v>
      </c>
      <c r="H83" s="104" t="n">
        <v>0.5162</v>
      </c>
      <c r="I83" s="104" t="n">
        <v>0.5419</v>
      </c>
      <c r="J83" s="104" t="n">
        <v>0.546</v>
      </c>
      <c r="K83" s="104" t="n">
        <v>0.5273</v>
      </c>
      <c r="L83" s="104" t="n">
        <v>0.5597</v>
      </c>
      <c r="M83" s="104" t="n">
        <v>0.5881</v>
      </c>
      <c r="N83" s="104" t="n">
        <v>0.5869</v>
      </c>
      <c r="O83" s="104" t="n">
        <v>0.6533</v>
      </c>
      <c r="P83" s="104" t="n">
        <v>0.6764</v>
      </c>
      <c r="Q83" s="104" t="n">
        <v>0.6424</v>
      </c>
      <c r="R83" s="104" t="n">
        <v>0.69</v>
      </c>
      <c r="S83" s="104" t="n">
        <v>0.8468</v>
      </c>
      <c r="T83" s="104" t="n">
        <v>0.796</v>
      </c>
      <c r="U83" s="104" t="n">
        <v>0.7724</v>
      </c>
      <c r="V83" s="104" t="n">
        <v>0.7935</v>
      </c>
      <c r="W83" s="104" t="n">
        <v>0.8847</v>
      </c>
      <c r="X83" s="104" t="n">
        <v>1.0268</v>
      </c>
      <c r="Y83" s="104" t="n">
        <v>1.0775</v>
      </c>
      <c r="Z83" s="104" t="n">
        <v>1.0949</v>
      </c>
      <c r="AA83" s="104" t="n">
        <v>1.2671</v>
      </c>
      <c r="AB83" s="104" t="n">
        <v>1.0024</v>
      </c>
      <c r="AC83" s="104" t="n">
        <v>1.1467</v>
      </c>
      <c r="AD83" s="104" t="n">
        <v>1.3354</v>
      </c>
      <c r="AE83" s="104" t="n">
        <v>1.3958</v>
      </c>
      <c r="AF83" s="104" t="n">
        <v>1.3505</v>
      </c>
      <c r="AG83" s="104" t="n">
        <v>1.2856</v>
      </c>
      <c r="AH83" s="104" t="n">
        <v>1.1494</v>
      </c>
      <c r="AI83" s="104" t="n">
        <v>1.1055</v>
      </c>
    </row>
    <row r="84" customFormat="false" ht="15" hidden="false" customHeight="false" outlineLevel="0" collapsed="false">
      <c r="A84" s="104" t="s">
        <v>315</v>
      </c>
      <c r="B84" s="104" t="s">
        <v>278</v>
      </c>
      <c r="C84" s="104" t="s">
        <v>278</v>
      </c>
      <c r="D84" s="104" t="s">
        <v>278</v>
      </c>
      <c r="E84" s="104" t="s">
        <v>278</v>
      </c>
      <c r="F84" s="104" t="s">
        <v>278</v>
      </c>
      <c r="G84" s="104" t="s">
        <v>278</v>
      </c>
      <c r="H84" s="104" t="s">
        <v>278</v>
      </c>
      <c r="I84" s="104" t="s">
        <v>278</v>
      </c>
      <c r="J84" s="104" t="s">
        <v>278</v>
      </c>
      <c r="K84" s="104" t="s">
        <v>278</v>
      </c>
      <c r="L84" s="104" t="s">
        <v>278</v>
      </c>
      <c r="M84" s="104" t="s">
        <v>278</v>
      </c>
      <c r="N84" s="104" t="s">
        <v>278</v>
      </c>
      <c r="O84" s="104" t="s">
        <v>278</v>
      </c>
      <c r="P84" s="104" t="n">
        <v>0.4353</v>
      </c>
      <c r="Q84" s="104" t="n">
        <v>0.4201</v>
      </c>
      <c r="R84" s="104" t="n">
        <v>0.4324</v>
      </c>
      <c r="S84" s="104" t="n">
        <v>0.5238</v>
      </c>
      <c r="T84" s="104" t="n">
        <v>0.507</v>
      </c>
      <c r="U84" s="104" t="n">
        <v>0.4971</v>
      </c>
      <c r="V84" s="104" t="n">
        <v>0.5376</v>
      </c>
      <c r="W84" s="104" t="n">
        <v>0.5661</v>
      </c>
      <c r="X84" s="104" t="n">
        <v>0.6433</v>
      </c>
      <c r="Y84" s="104" t="n">
        <v>0.7105</v>
      </c>
      <c r="Z84" s="104" t="n">
        <v>0.7115</v>
      </c>
      <c r="AA84" s="104" t="n">
        <v>0.7627</v>
      </c>
      <c r="AB84" s="104" t="n">
        <v>0.6749</v>
      </c>
      <c r="AC84" s="104" t="n">
        <v>0.7377</v>
      </c>
      <c r="AD84" s="104" t="n">
        <v>0.854</v>
      </c>
      <c r="AE84" s="104" t="n">
        <v>0.8823</v>
      </c>
      <c r="AF84" s="104" t="n">
        <v>0.8732</v>
      </c>
      <c r="AG84" s="104" t="n">
        <v>0.8565</v>
      </c>
      <c r="AH84" s="104" t="n">
        <v>0.7867</v>
      </c>
      <c r="AI84" s="104" t="n">
        <v>0.7092</v>
      </c>
    </row>
    <row r="86" customFormat="false" ht="13.8" hidden="false" customHeight="false" outlineLevel="0" collapsed="false">
      <c r="A86" s="104" t="s">
        <v>316</v>
      </c>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row>
    <row r="87" customFormat="false" ht="15" hidden="false" customHeight="false" outlineLevel="0" collapsed="false">
      <c r="A87" s="104" t="s">
        <v>230</v>
      </c>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row>
    <row r="89" customFormat="false" ht="15" hidden="false" customHeight="false" outlineLevel="0" collapsed="false">
      <c r="A89" s="104" t="s">
        <v>231</v>
      </c>
      <c r="B89" s="104" t="s">
        <v>232</v>
      </c>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row>
    <row r="91" customFormat="false" ht="15" hidden="false" customHeight="false" outlineLevel="0" collapsed="false">
      <c r="A91" s="104" t="s">
        <v>233</v>
      </c>
      <c r="B91" s="104"/>
      <c r="C91" s="104"/>
      <c r="D91" s="104"/>
      <c r="E91" s="104" t="s">
        <v>237</v>
      </c>
      <c r="F91" s="104" t="s">
        <v>238</v>
      </c>
      <c r="G91" s="104" t="s">
        <v>239</v>
      </c>
      <c r="H91" s="104" t="s">
        <v>240</v>
      </c>
      <c r="I91" s="104" t="s">
        <v>241</v>
      </c>
      <c r="J91" s="104" t="s">
        <v>242</v>
      </c>
      <c r="K91" s="104" t="s">
        <v>243</v>
      </c>
      <c r="L91" s="104" t="s">
        <v>244</v>
      </c>
      <c r="M91" s="104" t="s">
        <v>245</v>
      </c>
      <c r="N91" s="104" t="s">
        <v>246</v>
      </c>
      <c r="O91" s="104" t="s">
        <v>247</v>
      </c>
      <c r="P91" s="104" t="s">
        <v>248</v>
      </c>
      <c r="Q91" s="104" t="s">
        <v>249</v>
      </c>
      <c r="R91" s="104" t="s">
        <v>250</v>
      </c>
      <c r="S91" s="104" t="s">
        <v>251</v>
      </c>
      <c r="T91" s="104" t="s">
        <v>252</v>
      </c>
      <c r="U91" s="104" t="s">
        <v>253</v>
      </c>
      <c r="V91" s="104" t="s">
        <v>254</v>
      </c>
      <c r="W91" s="104" t="s">
        <v>255</v>
      </c>
      <c r="X91" s="104" t="s">
        <v>256</v>
      </c>
      <c r="Y91" s="104" t="s">
        <v>257</v>
      </c>
      <c r="Z91" s="104" t="s">
        <v>258</v>
      </c>
      <c r="AA91" s="104" t="s">
        <v>259</v>
      </c>
      <c r="AB91" s="104" t="s">
        <v>260</v>
      </c>
      <c r="AC91" s="104" t="s">
        <v>261</v>
      </c>
      <c r="AD91" s="104" t="s">
        <v>262</v>
      </c>
      <c r="AE91" s="104" t="s">
        <v>263</v>
      </c>
      <c r="AF91" s="104" t="s">
        <v>264</v>
      </c>
      <c r="AG91" s="104" t="s">
        <v>265</v>
      </c>
      <c r="AH91" s="104" t="s">
        <v>266</v>
      </c>
      <c r="AI91" s="104" t="s">
        <v>267</v>
      </c>
    </row>
    <row r="92" customFormat="false" ht="15" hidden="false" customHeight="false" outlineLevel="0" collapsed="false">
      <c r="A92" s="104" t="s">
        <v>268</v>
      </c>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row>
    <row r="93" customFormat="false" ht="15" hidden="false" customHeight="false" outlineLevel="0" collapsed="false">
      <c r="A93" s="104" t="s">
        <v>317</v>
      </c>
      <c r="B93" s="104"/>
      <c r="C93" s="104"/>
      <c r="D93" s="104"/>
      <c r="E93" s="104" t="s">
        <v>278</v>
      </c>
      <c r="F93" s="104" t="n">
        <v>22.63</v>
      </c>
      <c r="G93" s="104" t="n">
        <v>21.35</v>
      </c>
      <c r="H93" s="104" t="n">
        <v>20.62</v>
      </c>
      <c r="I93" s="104" t="n">
        <v>22.5625</v>
      </c>
      <c r="J93" s="104" t="n">
        <v>24.22</v>
      </c>
      <c r="K93" s="104" t="n">
        <v>24.67</v>
      </c>
      <c r="L93" s="104" t="n">
        <v>24.67</v>
      </c>
      <c r="M93" s="104" t="n">
        <v>24.67</v>
      </c>
      <c r="N93" s="104" t="n">
        <v>27.9377</v>
      </c>
      <c r="O93" s="104" t="n">
        <v>27.6466</v>
      </c>
      <c r="P93" s="104" t="n">
        <v>27.9688</v>
      </c>
      <c r="Q93" s="104" t="n">
        <v>28.6132</v>
      </c>
      <c r="R93" s="104" t="n">
        <v>28.6132</v>
      </c>
      <c r="S93" s="104" t="n">
        <v>28.7595</v>
      </c>
      <c r="T93" s="104" t="n">
        <v>27.7716</v>
      </c>
      <c r="U93" s="104" t="n">
        <v>27.0296</v>
      </c>
      <c r="V93" s="104" t="n">
        <v>27.0296</v>
      </c>
      <c r="W93" s="104" t="n">
        <v>27.0695</v>
      </c>
      <c r="X93" s="104" t="n">
        <v>27.6376</v>
      </c>
      <c r="Y93" s="104" t="n">
        <v>27.1545</v>
      </c>
      <c r="Z93" s="104" t="n">
        <v>25.8519</v>
      </c>
      <c r="AA93" s="104" t="n">
        <v>26.6212</v>
      </c>
      <c r="AB93" s="104" t="n">
        <v>27.3245</v>
      </c>
      <c r="AC93" s="104" t="n">
        <v>27.4124</v>
      </c>
      <c r="AD93" s="104" t="n">
        <v>28.4147</v>
      </c>
      <c r="AE93" s="104" t="n">
        <v>29.3422</v>
      </c>
      <c r="AF93" s="104" t="n">
        <v>30.5335</v>
      </c>
      <c r="AG93" s="104" t="n">
        <v>31.3071</v>
      </c>
      <c r="AH93" s="104" t="n">
        <v>33.1094</v>
      </c>
      <c r="AI93" s="104" t="n">
        <v>34.815</v>
      </c>
    </row>
    <row r="94" customFormat="false" ht="15" hidden="false" customHeight="false" outlineLevel="0" collapsed="false">
      <c r="A94" s="104" t="s">
        <v>318</v>
      </c>
      <c r="B94" s="104"/>
      <c r="C94" s="104"/>
      <c r="D94" s="104"/>
      <c r="E94" s="104" t="n">
        <v>16.8408</v>
      </c>
      <c r="F94" s="104" t="n">
        <v>15.5508</v>
      </c>
      <c r="G94" s="104" t="n">
        <v>14.6892</v>
      </c>
      <c r="H94" s="104" t="n">
        <v>14.2875</v>
      </c>
      <c r="I94" s="104" t="n">
        <v>15.7625</v>
      </c>
      <c r="J94" s="104" t="n">
        <v>17.015</v>
      </c>
      <c r="K94" s="104" t="n">
        <v>17.33</v>
      </c>
      <c r="L94" s="104" t="n">
        <v>17.33</v>
      </c>
      <c r="M94" s="104" t="n">
        <v>17.33</v>
      </c>
      <c r="N94" s="104" t="n">
        <v>19.6293</v>
      </c>
      <c r="O94" s="104" t="n">
        <v>19.4235</v>
      </c>
      <c r="P94" s="104" t="n">
        <v>19.6507</v>
      </c>
      <c r="Q94" s="104" t="n">
        <v>20.105</v>
      </c>
      <c r="R94" s="104" t="n">
        <v>20.105</v>
      </c>
      <c r="S94" s="104" t="n">
        <v>20.2056</v>
      </c>
      <c r="T94" s="104" t="n">
        <v>20.5026</v>
      </c>
      <c r="U94" s="104" t="n">
        <v>20.6908</v>
      </c>
      <c r="V94" s="104" t="n">
        <v>20.6908</v>
      </c>
      <c r="W94" s="104" t="n">
        <v>20.7506</v>
      </c>
      <c r="X94" s="104" t="n">
        <v>21.5081</v>
      </c>
      <c r="Y94" s="104" t="n">
        <v>21.147</v>
      </c>
      <c r="Z94" s="104" t="n">
        <v>20.1417</v>
      </c>
      <c r="AA94" s="104" t="n">
        <v>20.7308</v>
      </c>
      <c r="AB94" s="104" t="n">
        <v>21.2583</v>
      </c>
      <c r="AC94" s="104" t="n">
        <v>21.3286</v>
      </c>
      <c r="AD94" s="104" t="n">
        <v>22.1374</v>
      </c>
      <c r="AE94" s="104" t="n">
        <v>22.8891</v>
      </c>
      <c r="AF94" s="104" t="n">
        <v>23.8078</v>
      </c>
      <c r="AG94" s="104" t="n">
        <v>24.3969</v>
      </c>
      <c r="AH94" s="104" t="n">
        <v>25.786</v>
      </c>
      <c r="AI94" s="104" t="n">
        <v>27.1135</v>
      </c>
    </row>
    <row r="95" customFormat="false" ht="15" hidden="false" customHeight="false" outlineLevel="0" collapsed="false">
      <c r="A95" s="104" t="s">
        <v>319</v>
      </c>
      <c r="B95" s="104"/>
      <c r="C95" s="104"/>
      <c r="D95" s="104"/>
      <c r="E95" s="104" t="s">
        <v>278</v>
      </c>
      <c r="F95" s="104" t="n">
        <v>20.3508</v>
      </c>
      <c r="G95" s="104" t="n">
        <v>18.9742</v>
      </c>
      <c r="H95" s="104" t="n">
        <v>19.05</v>
      </c>
      <c r="I95" s="104" t="n">
        <v>19.61</v>
      </c>
      <c r="J95" s="104" t="n">
        <v>19.7325</v>
      </c>
      <c r="K95" s="104" t="n">
        <v>20.4167</v>
      </c>
      <c r="L95" s="104" t="n">
        <v>20.86</v>
      </c>
      <c r="M95" s="104" t="n">
        <v>21.17</v>
      </c>
      <c r="N95" s="104" t="n">
        <v>21.3269</v>
      </c>
      <c r="O95" s="104" t="n">
        <v>22.3109</v>
      </c>
      <c r="P95" s="104" t="n">
        <v>22.5711</v>
      </c>
      <c r="Q95" s="104" t="n">
        <v>23.0915</v>
      </c>
      <c r="R95" s="104" t="n">
        <v>23.0915</v>
      </c>
      <c r="S95" s="104" t="n">
        <v>23.2081</v>
      </c>
      <c r="T95" s="104" t="n">
        <v>24.4759</v>
      </c>
      <c r="U95" s="104" t="n">
        <v>25.3552</v>
      </c>
      <c r="V95" s="104" t="n">
        <v>25.3552</v>
      </c>
      <c r="W95" s="104" t="n">
        <v>25.4499</v>
      </c>
      <c r="X95" s="104" t="n">
        <v>26.9499</v>
      </c>
      <c r="Y95" s="104" t="n">
        <v>30.6375</v>
      </c>
      <c r="Z95" s="104" t="n">
        <v>32.5611</v>
      </c>
      <c r="AA95" s="104" t="n">
        <v>35.5611</v>
      </c>
      <c r="AB95" s="104" t="n">
        <v>39.0494</v>
      </c>
      <c r="AC95" s="104" t="n">
        <v>39.179</v>
      </c>
      <c r="AD95" s="104" t="n">
        <v>41.1823</v>
      </c>
      <c r="AE95" s="104" t="n">
        <v>43.649</v>
      </c>
      <c r="AF95" s="104" t="n">
        <v>46.9231</v>
      </c>
      <c r="AG95" s="104" t="n">
        <v>48.432</v>
      </c>
      <c r="AH95" s="104" t="n">
        <v>49.488</v>
      </c>
      <c r="AI95" s="104" t="n">
        <v>54.96</v>
      </c>
    </row>
    <row r="96" customFormat="false" ht="15" hidden="false" customHeight="false" outlineLevel="0" collapsed="false">
      <c r="A96" s="104" t="s">
        <v>320</v>
      </c>
      <c r="B96" s="104"/>
      <c r="C96" s="104"/>
      <c r="D96" s="104"/>
      <c r="E96" s="104" t="s">
        <v>278</v>
      </c>
      <c r="F96" s="104" t="n">
        <v>11.6425</v>
      </c>
      <c r="G96" s="104" t="n">
        <v>10.315</v>
      </c>
      <c r="H96" s="104" t="n">
        <v>10.42</v>
      </c>
      <c r="I96" s="104" t="n">
        <v>10.42</v>
      </c>
      <c r="J96" s="104" t="n">
        <v>10.485</v>
      </c>
      <c r="K96" s="104" t="n">
        <v>10.8508</v>
      </c>
      <c r="L96" s="104" t="n">
        <v>11.09</v>
      </c>
      <c r="M96" s="104" t="n">
        <v>11.25</v>
      </c>
      <c r="N96" s="104" t="n">
        <v>11.3393</v>
      </c>
      <c r="O96" s="104" t="n">
        <v>11.8621</v>
      </c>
      <c r="P96" s="104" t="n">
        <v>12.0008</v>
      </c>
      <c r="Q96" s="104" t="n">
        <v>12.2782</v>
      </c>
      <c r="R96" s="104" t="n">
        <v>12.2782</v>
      </c>
      <c r="S96" s="104" t="n">
        <v>12.9151</v>
      </c>
      <c r="T96" s="104" t="n">
        <v>14.9609</v>
      </c>
      <c r="U96" s="104" t="n">
        <v>16.2656</v>
      </c>
      <c r="V96" s="104" t="n">
        <v>16.2656</v>
      </c>
      <c r="W96" s="104" t="n">
        <v>16.4051</v>
      </c>
      <c r="X96" s="104" t="n">
        <v>18.0397</v>
      </c>
      <c r="Y96" s="104" t="n">
        <v>19.6941</v>
      </c>
      <c r="Z96" s="104" t="n">
        <v>20.8254</v>
      </c>
      <c r="AA96" s="104" t="n">
        <v>22.6044</v>
      </c>
      <c r="AB96" s="104" t="n">
        <v>24.0994</v>
      </c>
      <c r="AC96" s="104" t="n">
        <v>24.1791</v>
      </c>
      <c r="AD96" s="104" t="n">
        <v>25.415</v>
      </c>
      <c r="AE96" s="104" t="n">
        <v>26.9549</v>
      </c>
      <c r="AF96" s="104" t="n">
        <v>28.9332</v>
      </c>
      <c r="AG96" s="104" t="n">
        <v>29.892</v>
      </c>
      <c r="AH96" s="104" t="n">
        <v>30.588</v>
      </c>
      <c r="AI96" s="104" t="n">
        <v>34.26</v>
      </c>
    </row>
    <row r="97" customFormat="false" ht="15" hidden="false" customHeight="false" outlineLevel="0" collapsed="false">
      <c r="A97" s="104" t="s">
        <v>321</v>
      </c>
      <c r="B97" s="104"/>
      <c r="C97" s="104"/>
      <c r="D97" s="104"/>
      <c r="E97" s="104" t="n">
        <v>22.605</v>
      </c>
      <c r="F97" s="104" t="n">
        <v>20.8692</v>
      </c>
      <c r="G97" s="104" t="n">
        <v>20.4475</v>
      </c>
      <c r="H97" s="104" t="n">
        <v>20.8</v>
      </c>
      <c r="I97" s="104" t="n">
        <v>21.38</v>
      </c>
      <c r="J97" s="104" t="n">
        <v>21.515</v>
      </c>
      <c r="K97" s="104" t="n">
        <v>22.2658</v>
      </c>
      <c r="L97" s="104" t="n">
        <v>22.75</v>
      </c>
      <c r="M97" s="104" t="n">
        <v>23.09</v>
      </c>
      <c r="N97" s="104" t="n">
        <v>23.2602</v>
      </c>
      <c r="O97" s="104" t="n">
        <v>24.3324</v>
      </c>
      <c r="P97" s="104" t="n">
        <v>24.6165</v>
      </c>
      <c r="Q97" s="104" t="n">
        <v>25.1846</v>
      </c>
      <c r="R97" s="104" t="n">
        <v>25.1846</v>
      </c>
      <c r="S97" s="104" t="n">
        <v>25.5779</v>
      </c>
      <c r="T97" s="104" t="n">
        <v>27.3108</v>
      </c>
      <c r="U97" s="104" t="n">
        <v>28.4648</v>
      </c>
      <c r="V97" s="104" t="n">
        <v>28.4648</v>
      </c>
      <c r="W97" s="104" t="n">
        <v>28.5744</v>
      </c>
      <c r="X97" s="104" t="n">
        <v>30.3186</v>
      </c>
      <c r="Y97" s="104" t="n">
        <v>34.6043</v>
      </c>
      <c r="Z97" s="104" t="n">
        <v>36.772</v>
      </c>
      <c r="AA97" s="104" t="n">
        <v>40.1358</v>
      </c>
      <c r="AB97" s="104" t="n">
        <v>44.0726</v>
      </c>
      <c r="AC97" s="104" t="n">
        <v>44.2221</v>
      </c>
      <c r="AD97" s="104" t="n">
        <v>46.4845</v>
      </c>
      <c r="AE97" s="104" t="n">
        <v>49.2902</v>
      </c>
      <c r="AF97" s="104" t="n">
        <v>52.9828</v>
      </c>
      <c r="AG97" s="104" t="n">
        <v>54.672</v>
      </c>
      <c r="AH97" s="104" t="n">
        <v>55.848</v>
      </c>
      <c r="AI97" s="104" t="n">
        <v>61.92</v>
      </c>
    </row>
    <row r="98" customFormat="false" ht="15" hidden="false" customHeight="false" outlineLevel="0" collapsed="false">
      <c r="A98" s="104" t="s">
        <v>322</v>
      </c>
      <c r="B98" s="104"/>
      <c r="C98" s="104"/>
      <c r="D98" s="104"/>
      <c r="E98" s="104" t="s">
        <v>278</v>
      </c>
      <c r="F98" s="104" t="s">
        <v>278</v>
      </c>
      <c r="G98" s="104" t="n">
        <v>17.1017</v>
      </c>
      <c r="H98" s="104" t="n">
        <v>16.93</v>
      </c>
      <c r="I98" s="104" t="n">
        <v>16.93</v>
      </c>
      <c r="J98" s="104" t="n">
        <v>17.035</v>
      </c>
      <c r="K98" s="104" t="n">
        <v>17.625</v>
      </c>
      <c r="L98" s="104" t="n">
        <v>18.01</v>
      </c>
      <c r="M98" s="104" t="n">
        <v>18.28</v>
      </c>
      <c r="N98" s="104" t="n">
        <v>18.413</v>
      </c>
      <c r="O98" s="104" t="n">
        <v>19.2619</v>
      </c>
      <c r="P98" s="104" t="n">
        <v>19.487</v>
      </c>
      <c r="Q98" s="104" t="n">
        <v>19.9373</v>
      </c>
      <c r="R98" s="104" t="n">
        <v>19.9373</v>
      </c>
      <c r="S98" s="104" t="n">
        <v>20.2997</v>
      </c>
      <c r="T98" s="104" t="n">
        <v>21.6225</v>
      </c>
      <c r="U98" s="104" t="n">
        <v>22.4848</v>
      </c>
      <c r="V98" s="104" t="n">
        <v>22.4848</v>
      </c>
      <c r="W98" s="104" t="n">
        <v>22.5745</v>
      </c>
      <c r="X98" s="104" t="n">
        <v>23.6808</v>
      </c>
      <c r="Y98" s="104" t="n">
        <v>25.4349</v>
      </c>
      <c r="Z98" s="104" t="n">
        <v>26.7206</v>
      </c>
      <c r="AA98" s="104" t="n">
        <v>28.9631</v>
      </c>
      <c r="AB98" s="104" t="n">
        <v>30.8568</v>
      </c>
      <c r="AC98" s="104" t="n">
        <v>30.9565</v>
      </c>
      <c r="AD98" s="104" t="n">
        <v>32.5312</v>
      </c>
      <c r="AE98" s="104" t="n">
        <v>34.5245</v>
      </c>
      <c r="AF98" s="104" t="n">
        <v>37.1258</v>
      </c>
      <c r="AG98" s="104" t="n">
        <v>38.322</v>
      </c>
      <c r="AH98" s="104" t="n">
        <v>39.168</v>
      </c>
      <c r="AI98" s="104" t="n">
        <v>43.62</v>
      </c>
    </row>
    <row r="99" s="102" customFormat="true" ht="13.8" hidden="false" customHeight="false" outlineLevel="0" collapsed="false">
      <c r="A99" s="106" t="s">
        <v>323</v>
      </c>
      <c r="B99" s="106"/>
      <c r="C99" s="106"/>
      <c r="D99" s="106"/>
      <c r="E99" s="106" t="s">
        <v>278</v>
      </c>
      <c r="F99" s="106" t="n">
        <v>3.96</v>
      </c>
      <c r="G99" s="106" t="n">
        <v>3.6833</v>
      </c>
      <c r="H99" s="106" t="n">
        <v>3.65</v>
      </c>
      <c r="I99" s="106" t="n">
        <v>3.8225</v>
      </c>
      <c r="J99" s="106" t="n">
        <v>3.945</v>
      </c>
      <c r="K99" s="106" t="n">
        <v>4.0575</v>
      </c>
      <c r="L99" s="106" t="n">
        <v>4.11</v>
      </c>
      <c r="M99" s="106" t="n">
        <v>4.15</v>
      </c>
      <c r="N99" s="106" t="n">
        <v>4.3733</v>
      </c>
      <c r="O99" s="106" t="n">
        <v>4.48</v>
      </c>
      <c r="P99" s="106" t="n">
        <v>4.53</v>
      </c>
      <c r="Q99" s="106" t="n">
        <v>4.63</v>
      </c>
      <c r="R99" s="106" t="n">
        <v>4.63</v>
      </c>
      <c r="S99" s="106" t="n">
        <v>4.6825</v>
      </c>
      <c r="T99" s="106" t="n">
        <v>4.9683</v>
      </c>
      <c r="U99" s="106" t="n">
        <v>5.16</v>
      </c>
      <c r="V99" s="106" t="n">
        <v>5.16</v>
      </c>
      <c r="W99" s="106" t="n">
        <v>5.1767</v>
      </c>
      <c r="X99" s="106" t="n">
        <v>5.4267</v>
      </c>
      <c r="Y99" s="106" t="n">
        <v>5.8858</v>
      </c>
      <c r="Z99" s="106" t="n">
        <v>6.0605</v>
      </c>
      <c r="AA99" s="106" t="n">
        <v>6.5135</v>
      </c>
      <c r="AB99" s="106" t="n">
        <v>7.0157</v>
      </c>
      <c r="AC99" s="106" t="n">
        <v>7.0388</v>
      </c>
      <c r="AD99" s="106" t="n">
        <v>7.3734</v>
      </c>
      <c r="AE99" s="106" t="n">
        <v>7.7662</v>
      </c>
      <c r="AF99" s="106" t="n">
        <v>8.2837</v>
      </c>
      <c r="AG99" s="106" t="n">
        <v>8.5375</v>
      </c>
      <c r="AH99" s="106" t="n">
        <v>8.7957</v>
      </c>
      <c r="AI99" s="106" t="n">
        <v>9.6503</v>
      </c>
    </row>
    <row r="100" customFormat="false" ht="15" hidden="false" customHeight="false" outlineLevel="0" collapsed="false">
      <c r="A100" s="104" t="s">
        <v>324</v>
      </c>
      <c r="B100" s="104"/>
      <c r="C100" s="104"/>
      <c r="D100" s="104"/>
      <c r="E100" s="104" t="n">
        <v>4.3767</v>
      </c>
      <c r="F100" s="104" t="n">
        <v>4.04</v>
      </c>
      <c r="G100" s="104" t="n">
        <v>3.8342</v>
      </c>
      <c r="H100" s="104" t="n">
        <v>3.8475</v>
      </c>
      <c r="I100" s="104" t="n">
        <v>4.015</v>
      </c>
      <c r="J100" s="104" t="n">
        <v>4.115</v>
      </c>
      <c r="K100" s="104" t="n">
        <v>4.24</v>
      </c>
      <c r="L100" s="104" t="n">
        <v>4.31</v>
      </c>
      <c r="M100" s="104" t="n">
        <v>4.35</v>
      </c>
      <c r="N100" s="104" t="n">
        <v>4.5292</v>
      </c>
      <c r="O100" s="104" t="n">
        <v>4.66</v>
      </c>
      <c r="P100" s="104" t="n">
        <v>4.7167</v>
      </c>
      <c r="Q100" s="104" t="n">
        <v>4.83</v>
      </c>
      <c r="R100" s="104" t="n">
        <v>4.83</v>
      </c>
      <c r="S100" s="104" t="n">
        <v>4.89</v>
      </c>
      <c r="T100" s="104" t="n">
        <v>5.1667</v>
      </c>
      <c r="U100" s="104" t="n">
        <v>5.35</v>
      </c>
      <c r="V100" s="104" t="n">
        <v>5.35</v>
      </c>
      <c r="W100" s="104" t="n">
        <v>5.3692</v>
      </c>
      <c r="X100" s="104" t="n">
        <v>5.655</v>
      </c>
      <c r="Y100" s="104" t="n">
        <v>6.1883</v>
      </c>
      <c r="Z100" s="104" t="n">
        <v>6.4145</v>
      </c>
      <c r="AA100" s="104" t="n">
        <v>6.9126</v>
      </c>
      <c r="AB100" s="104" t="n">
        <v>7.469</v>
      </c>
      <c r="AC100" s="104" t="n">
        <v>7.4941</v>
      </c>
      <c r="AD100" s="104" t="n">
        <v>7.8583</v>
      </c>
      <c r="AE100" s="104" t="n">
        <v>8.2939</v>
      </c>
      <c r="AF100" s="104" t="n">
        <v>8.862</v>
      </c>
      <c r="AG100" s="104" t="n">
        <v>9.1334</v>
      </c>
      <c r="AH100" s="104" t="n">
        <v>9.3885</v>
      </c>
      <c r="AI100" s="104" t="n">
        <v>10.3141</v>
      </c>
    </row>
    <row r="101" customFormat="false" ht="15" hidden="false" customHeight="false" outlineLevel="0" collapsed="false">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c r="AI101" s="53"/>
    </row>
    <row r="103" customFormat="false" ht="15" hidden="false" customHeight="false" outlineLevel="0" collapsed="false">
      <c r="A103" s="104" t="s">
        <v>325</v>
      </c>
      <c r="B103" s="104"/>
      <c r="C103" s="104"/>
      <c r="D103" s="104"/>
      <c r="E103" s="104"/>
      <c r="F103" s="104"/>
      <c r="G103" s="104"/>
      <c r="H103" s="104"/>
      <c r="I103" s="104"/>
      <c r="J103" s="104"/>
      <c r="K103" s="104"/>
      <c r="L103" s="104"/>
      <c r="M103" s="104"/>
      <c r="N103" s="104"/>
      <c r="O103" s="104"/>
    </row>
    <row r="104" customFormat="false" ht="15" hidden="false" customHeight="false" outlineLevel="0" collapsed="false">
      <c r="A104" s="104" t="s">
        <v>230</v>
      </c>
      <c r="B104" s="104"/>
      <c r="C104" s="104"/>
      <c r="D104" s="104"/>
      <c r="E104" s="104"/>
      <c r="F104" s="104"/>
      <c r="G104" s="104"/>
      <c r="H104" s="104"/>
      <c r="I104" s="104"/>
      <c r="J104" s="104"/>
      <c r="K104" s="104"/>
      <c r="L104" s="104"/>
      <c r="M104" s="104"/>
      <c r="N104" s="104"/>
      <c r="O104" s="104"/>
    </row>
    <row r="106" customFormat="false" ht="15" hidden="false" customHeight="false" outlineLevel="0" collapsed="false">
      <c r="A106" s="104" t="s">
        <v>231</v>
      </c>
      <c r="B106" s="104" t="s">
        <v>232</v>
      </c>
      <c r="C106" s="104"/>
      <c r="D106" s="104"/>
      <c r="E106" s="104"/>
      <c r="F106" s="104"/>
      <c r="G106" s="104"/>
      <c r="H106" s="104"/>
      <c r="I106" s="104"/>
      <c r="J106" s="104"/>
      <c r="K106" s="104"/>
      <c r="L106" s="104"/>
      <c r="M106" s="104"/>
      <c r="N106" s="104"/>
      <c r="O106" s="104"/>
    </row>
    <row r="108" customFormat="false" ht="15" hidden="false" customHeight="false" outlineLevel="0" collapsed="false">
      <c r="A108" s="104" t="s">
        <v>233</v>
      </c>
      <c r="B108" s="104"/>
      <c r="C108" s="104"/>
      <c r="D108" s="104"/>
      <c r="E108" s="104"/>
      <c r="F108" s="104"/>
      <c r="G108" s="104"/>
      <c r="H108" s="104"/>
      <c r="I108" s="104"/>
      <c r="J108" s="104"/>
      <c r="K108" s="104"/>
      <c r="L108" s="104"/>
      <c r="M108" s="104"/>
      <c r="N108" s="104"/>
      <c r="O108" s="104"/>
      <c r="P108" s="104"/>
      <c r="Q108" s="104"/>
      <c r="R108" s="104"/>
      <c r="S108" s="104"/>
      <c r="T108" s="104"/>
      <c r="U108" s="104"/>
      <c r="V108" s="104" t="s">
        <v>254</v>
      </c>
      <c r="W108" s="104" t="s">
        <v>255</v>
      </c>
      <c r="X108" s="104" t="s">
        <v>256</v>
      </c>
      <c r="Y108" s="104" t="s">
        <v>257</v>
      </c>
      <c r="Z108" s="104" t="s">
        <v>258</v>
      </c>
      <c r="AA108" s="104" t="s">
        <v>259</v>
      </c>
      <c r="AB108" s="104" t="s">
        <v>260</v>
      </c>
      <c r="AC108" s="104" t="s">
        <v>261</v>
      </c>
      <c r="AD108" s="104" t="s">
        <v>262</v>
      </c>
      <c r="AE108" s="104" t="s">
        <v>263</v>
      </c>
      <c r="AF108" s="104" t="s">
        <v>264</v>
      </c>
      <c r="AG108" s="104" t="s">
        <v>265</v>
      </c>
      <c r="AH108" s="104" t="s">
        <v>266</v>
      </c>
      <c r="AI108" s="104" t="s">
        <v>267</v>
      </c>
    </row>
    <row r="109" customFormat="false" ht="15" hidden="false" customHeight="false" outlineLevel="0" collapsed="false">
      <c r="A109" s="104" t="s">
        <v>268</v>
      </c>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row>
    <row r="110" customFormat="false" ht="15" hidden="false" customHeight="false" outlineLevel="0" collapsed="false">
      <c r="A110" s="104" t="s">
        <v>326</v>
      </c>
      <c r="B110" s="104"/>
      <c r="C110" s="104"/>
      <c r="D110" s="104"/>
      <c r="E110" s="104"/>
      <c r="F110" s="104"/>
      <c r="G110" s="104"/>
      <c r="H110" s="104"/>
      <c r="I110" s="104"/>
      <c r="J110" s="104"/>
      <c r="K110" s="104"/>
      <c r="L110" s="104"/>
      <c r="M110" s="104"/>
      <c r="N110" s="104"/>
      <c r="O110" s="104"/>
      <c r="P110" s="104"/>
      <c r="Q110" s="104"/>
      <c r="R110" s="104"/>
      <c r="S110" s="104"/>
      <c r="T110" s="104"/>
      <c r="U110" s="104"/>
      <c r="V110" s="104" t="n">
        <v>140</v>
      </c>
      <c r="W110" s="104" t="s">
        <v>278</v>
      </c>
      <c r="X110" s="104" t="n">
        <v>190</v>
      </c>
      <c r="Y110" s="104" t="n">
        <v>210</v>
      </c>
      <c r="Z110" s="104" t="n">
        <v>235</v>
      </c>
      <c r="AA110" s="104" t="n">
        <v>250</v>
      </c>
      <c r="AB110" s="104" t="n">
        <v>215</v>
      </c>
      <c r="AC110" s="104" t="n">
        <v>242</v>
      </c>
      <c r="AD110" s="104" t="n">
        <v>250</v>
      </c>
      <c r="AE110" s="104" t="n">
        <v>260</v>
      </c>
      <c r="AF110" s="104" t="n">
        <v>274</v>
      </c>
      <c r="AG110" s="104" t="n">
        <v>289</v>
      </c>
      <c r="AH110" s="104" t="n">
        <v>285</v>
      </c>
      <c r="AI110" s="104" t="n">
        <v>276</v>
      </c>
    </row>
    <row r="111" customFormat="false" ht="15" hidden="false" customHeight="false" outlineLevel="0" collapsed="false">
      <c r="A111" s="104" t="s">
        <v>327</v>
      </c>
      <c r="B111" s="104"/>
      <c r="C111" s="104"/>
      <c r="D111" s="104"/>
      <c r="E111" s="104"/>
      <c r="F111" s="104"/>
      <c r="G111" s="104"/>
      <c r="H111" s="104"/>
      <c r="I111" s="104"/>
      <c r="J111" s="104"/>
      <c r="K111" s="104"/>
      <c r="L111" s="104"/>
      <c r="M111" s="104"/>
      <c r="N111" s="104"/>
      <c r="O111" s="104"/>
      <c r="P111" s="104"/>
      <c r="Q111" s="104"/>
      <c r="R111" s="104"/>
      <c r="S111" s="104"/>
      <c r="T111" s="104"/>
      <c r="U111" s="104"/>
      <c r="V111" s="104" t="n">
        <v>49</v>
      </c>
      <c r="W111" s="104" t="s">
        <v>278</v>
      </c>
      <c r="X111" s="104" t="n">
        <v>55</v>
      </c>
      <c r="Y111" s="104" t="n">
        <v>55</v>
      </c>
      <c r="Z111" s="104" t="n">
        <v>61</v>
      </c>
      <c r="AA111" s="104" t="n">
        <v>61</v>
      </c>
      <c r="AB111" s="104" t="n">
        <v>60</v>
      </c>
      <c r="AC111" s="104" t="n">
        <v>63</v>
      </c>
      <c r="AD111" s="104" t="n">
        <v>63</v>
      </c>
      <c r="AE111" s="104" t="n">
        <v>67</v>
      </c>
      <c r="AF111" s="104" t="n">
        <v>73</v>
      </c>
      <c r="AG111" s="104" t="n">
        <v>75</v>
      </c>
      <c r="AH111" s="104" t="n">
        <v>68</v>
      </c>
      <c r="AI111" s="104" t="n">
        <v>67</v>
      </c>
    </row>
    <row r="112" s="102" customFormat="true" ht="15" hidden="false" customHeight="false" outlineLevel="0" collapsed="false">
      <c r="A112" s="106" t="s">
        <v>328</v>
      </c>
      <c r="B112" s="106"/>
      <c r="C112" s="106"/>
      <c r="D112" s="106"/>
      <c r="E112" s="106"/>
      <c r="F112" s="106"/>
      <c r="G112" s="106"/>
      <c r="H112" s="106"/>
      <c r="I112" s="106"/>
      <c r="J112" s="106"/>
      <c r="K112" s="106"/>
      <c r="L112" s="106"/>
      <c r="M112" s="106"/>
      <c r="N112" s="106"/>
      <c r="O112" s="106"/>
      <c r="P112" s="106"/>
      <c r="Q112" s="106"/>
      <c r="R112" s="106"/>
      <c r="S112" s="106"/>
      <c r="T112" s="106"/>
      <c r="U112" s="106"/>
      <c r="V112" s="106" t="n">
        <v>2.8824</v>
      </c>
      <c r="W112" s="106" t="s">
        <v>278</v>
      </c>
      <c r="X112" s="106" t="n">
        <v>3.2353</v>
      </c>
      <c r="Y112" s="106" t="n">
        <v>3.2353</v>
      </c>
      <c r="Z112" s="106" t="n">
        <v>3.5882</v>
      </c>
      <c r="AA112" s="106" t="n">
        <v>3.5882</v>
      </c>
      <c r="AB112" s="106" t="n">
        <v>3.5294</v>
      </c>
      <c r="AC112" s="106" t="n">
        <v>3.7059</v>
      </c>
      <c r="AD112" s="106" t="n">
        <v>3.7059</v>
      </c>
      <c r="AE112" s="106" t="n">
        <v>3.9412</v>
      </c>
      <c r="AF112" s="106" t="n">
        <v>4.2941</v>
      </c>
      <c r="AG112" s="106" t="n">
        <v>4.4118</v>
      </c>
      <c r="AH112" s="106" t="n">
        <v>4</v>
      </c>
      <c r="AI112" s="106" t="n">
        <v>3.9412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72.8571428571429"/>
    <col collapsed="false" hidden="false" max="1025" min="2" style="0" width="10.729591836734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729591836734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P102" activePane="bottomRight" state="frozen"/>
      <selection pane="topLeft" activeCell="A1" activeCellId="0" sqref="A1"/>
      <selection pane="topRight" activeCell="P1" activeCellId="0" sqref="P1"/>
      <selection pane="bottomLeft" activeCell="A102" activeCellId="0" sqref="A102"/>
      <selection pane="bottomRight" activeCell="Q115" activeCellId="0" sqref="Q115"/>
    </sheetView>
  </sheetViews>
  <sheetFormatPr defaultRowHeight="15"/>
  <cols>
    <col collapsed="false" hidden="false" max="1" min="1" style="4" width="95.9948979591837"/>
    <col collapsed="false" hidden="false" max="2" min="2" style="5" width="17"/>
    <col collapsed="false" hidden="false" max="6" min="3" style="5" width="12.2857142857143"/>
    <col collapsed="false" hidden="false" max="7" min="7" style="5" width="11.9948979591837"/>
    <col collapsed="false" hidden="false" max="9" min="8" style="5" width="11.2857142857143"/>
    <col collapsed="false" hidden="false" max="18" min="10" style="5" width="13.5714285714286"/>
    <col collapsed="false" hidden="false" max="62" min="19" style="5" width="11.4183673469388"/>
    <col collapsed="false" hidden="false" max="63" min="63" style="5" width="18.7091836734694"/>
    <col collapsed="false" hidden="false" max="68" min="64" style="5" width="20.5918367346939"/>
    <col collapsed="false" hidden="false" max="69" min="69" style="5" width="27.9234693877551"/>
    <col collapsed="false" hidden="false" max="70" min="70" style="5" width="12.4183673469388"/>
    <col collapsed="false" hidden="false" max="1025" min="71" style="5" width="11.4183673469388"/>
  </cols>
  <sheetData>
    <row r="1" customFormat="false" ht="15" hidden="false" customHeight="false" outlineLevel="0" collapsed="false">
      <c r="A1" s="6" t="s">
        <v>1</v>
      </c>
      <c r="B1" s="5" t="n">
        <v>2</v>
      </c>
      <c r="C1" s="5" t="n">
        <v>3</v>
      </c>
      <c r="D1" s="5" t="n">
        <v>4</v>
      </c>
      <c r="E1" s="5" t="n">
        <v>5</v>
      </c>
      <c r="F1" s="5" t="n">
        <v>6</v>
      </c>
      <c r="G1" s="5" t="n">
        <v>7</v>
      </c>
      <c r="H1" s="5" t="n">
        <v>8</v>
      </c>
      <c r="I1" s="5" t="n">
        <v>9</v>
      </c>
      <c r="J1" s="5" t="n">
        <v>10</v>
      </c>
      <c r="K1" s="5" t="n">
        <v>11</v>
      </c>
      <c r="L1" s="5" t="n">
        <v>12</v>
      </c>
      <c r="M1" s="5" t="n">
        <v>13</v>
      </c>
      <c r="N1" s="5" t="n">
        <v>14</v>
      </c>
      <c r="O1" s="5" t="n">
        <v>15</v>
      </c>
      <c r="P1" s="5" t="n">
        <v>16</v>
      </c>
      <c r="Q1" s="5" t="n">
        <v>17</v>
      </c>
      <c r="R1" s="5" t="n">
        <v>18</v>
      </c>
      <c r="S1" s="5" t="n">
        <v>19</v>
      </c>
      <c r="T1" s="5" t="n">
        <v>20</v>
      </c>
      <c r="U1" s="5" t="n">
        <v>21</v>
      </c>
      <c r="V1" s="5" t="n">
        <v>22</v>
      </c>
      <c r="W1" s="5" t="n">
        <v>23</v>
      </c>
      <c r="X1" s="5" t="n">
        <v>24</v>
      </c>
      <c r="Y1" s="5" t="n">
        <v>25</v>
      </c>
      <c r="Z1" s="5" t="n">
        <v>26</v>
      </c>
      <c r="AA1" s="5" t="n">
        <v>27</v>
      </c>
      <c r="AB1" s="5" t="n">
        <v>28</v>
      </c>
      <c r="AC1" s="5" t="n">
        <v>29</v>
      </c>
      <c r="AD1" s="5" t="n">
        <v>30</v>
      </c>
      <c r="AE1" s="5" t="n">
        <v>31</v>
      </c>
      <c r="AF1" s="5" t="n">
        <v>32</v>
      </c>
      <c r="AG1" s="5" t="n">
        <v>33</v>
      </c>
      <c r="AH1" s="5" t="n">
        <v>34</v>
      </c>
      <c r="AI1" s="5" t="n">
        <v>35</v>
      </c>
      <c r="AJ1" s="5" t="n">
        <v>36</v>
      </c>
      <c r="AK1" s="5" t="n">
        <v>37</v>
      </c>
      <c r="AL1" s="5" t="n">
        <v>38</v>
      </c>
      <c r="AM1" s="5" t="n">
        <v>39</v>
      </c>
      <c r="AN1" s="5" t="n">
        <v>40</v>
      </c>
      <c r="AO1" s="5" t="n">
        <v>41</v>
      </c>
      <c r="AP1" s="5" t="n">
        <v>42</v>
      </c>
      <c r="AQ1" s="5" t="n">
        <v>43</v>
      </c>
      <c r="AR1" s="5" t="n">
        <v>44</v>
      </c>
      <c r="AS1" s="5" t="n">
        <v>45</v>
      </c>
      <c r="AT1" s="5" t="n">
        <v>46</v>
      </c>
      <c r="AU1" s="5" t="n">
        <v>47</v>
      </c>
      <c r="AV1" s="5" t="n">
        <v>48</v>
      </c>
      <c r="AW1" s="5" t="n">
        <v>49</v>
      </c>
      <c r="AX1" s="5" t="n">
        <v>50</v>
      </c>
      <c r="AY1" s="5" t="n">
        <v>51</v>
      </c>
      <c r="AZ1" s="5" t="n">
        <v>52</v>
      </c>
      <c r="BA1" s="5" t="n">
        <v>53</v>
      </c>
      <c r="BB1" s="5" t="n">
        <v>54</v>
      </c>
      <c r="BC1" s="5" t="n">
        <v>55</v>
      </c>
      <c r="BD1" s="5" t="n">
        <v>56</v>
      </c>
      <c r="BE1" s="5" t="n">
        <v>57</v>
      </c>
      <c r="BF1" s="5" t="n">
        <v>58</v>
      </c>
      <c r="BG1" s="5" t="n">
        <v>59</v>
      </c>
      <c r="BH1" s="5" t="n">
        <v>60</v>
      </c>
      <c r="BI1" s="5" t="n">
        <v>61</v>
      </c>
      <c r="BJ1" s="5" t="n">
        <v>62</v>
      </c>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8" customFormat="true" ht="15" hidden="false" customHeight="false" outlineLevel="0" collapsed="false">
      <c r="A2" s="7" t="s">
        <v>0</v>
      </c>
      <c r="B2" s="8" t="n">
        <v>2000</v>
      </c>
      <c r="C2" s="8" t="n">
        <v>2001</v>
      </c>
      <c r="D2" s="8" t="n">
        <v>2002</v>
      </c>
      <c r="E2" s="8" t="n">
        <v>2003</v>
      </c>
      <c r="F2" s="8" t="n">
        <v>2004</v>
      </c>
      <c r="G2" s="8" t="n">
        <v>2005</v>
      </c>
      <c r="H2" s="8" t="n">
        <v>2006</v>
      </c>
      <c r="I2" s="8" t="n">
        <v>2007</v>
      </c>
      <c r="J2" s="8" t="n">
        <v>2008</v>
      </c>
      <c r="K2" s="8" t="n">
        <v>2009</v>
      </c>
      <c r="L2" s="8" t="n">
        <v>2010</v>
      </c>
      <c r="M2" s="8" t="n">
        <v>2011</v>
      </c>
      <c r="N2" s="8" t="n">
        <v>2012</v>
      </c>
      <c r="O2" s="8" t="n">
        <v>2013</v>
      </c>
      <c r="P2" s="8" t="n">
        <v>2014</v>
      </c>
      <c r="Q2" s="8" t="n">
        <v>2015</v>
      </c>
      <c r="R2" s="8" t="n">
        <v>2016</v>
      </c>
      <c r="S2" s="8" t="n">
        <v>2017</v>
      </c>
      <c r="T2" s="8" t="n">
        <v>2018</v>
      </c>
      <c r="U2" s="8" t="n">
        <v>2019</v>
      </c>
      <c r="V2" s="8" t="n">
        <v>2020</v>
      </c>
      <c r="W2" s="8" t="n">
        <v>2021</v>
      </c>
      <c r="X2" s="8" t="n">
        <v>2022</v>
      </c>
      <c r="Y2" s="8" t="n">
        <v>2023</v>
      </c>
      <c r="Z2" s="8" t="n">
        <v>2024</v>
      </c>
      <c r="AA2" s="8" t="n">
        <v>2025</v>
      </c>
      <c r="AB2" s="8" t="n">
        <v>2026</v>
      </c>
      <c r="AC2" s="8" t="n">
        <v>2027</v>
      </c>
      <c r="AD2" s="8" t="n">
        <v>2028</v>
      </c>
      <c r="AE2" s="8" t="n">
        <v>2029</v>
      </c>
      <c r="AF2" s="8" t="n">
        <v>2030</v>
      </c>
      <c r="AG2" s="8" t="n">
        <v>2031</v>
      </c>
      <c r="AH2" s="8" t="n">
        <v>2032</v>
      </c>
      <c r="AI2" s="8" t="n">
        <v>2033</v>
      </c>
      <c r="AJ2" s="8" t="n">
        <v>2034</v>
      </c>
      <c r="AK2" s="8" t="n">
        <v>2035</v>
      </c>
      <c r="AL2" s="8" t="n">
        <v>2036</v>
      </c>
      <c r="AM2" s="8" t="n">
        <v>2037</v>
      </c>
      <c r="AN2" s="8" t="n">
        <v>2038</v>
      </c>
      <c r="AO2" s="8" t="n">
        <v>2039</v>
      </c>
      <c r="AP2" s="8" t="n">
        <v>2040</v>
      </c>
      <c r="AQ2" s="8" t="n">
        <v>2041</v>
      </c>
      <c r="AR2" s="8" t="n">
        <v>2042</v>
      </c>
      <c r="AS2" s="8" t="n">
        <v>2043</v>
      </c>
      <c r="AT2" s="8" t="n">
        <v>2044</v>
      </c>
      <c r="AU2" s="8" t="n">
        <v>2045</v>
      </c>
      <c r="AV2" s="8" t="n">
        <v>2046</v>
      </c>
      <c r="AW2" s="8" t="n">
        <v>2047</v>
      </c>
      <c r="AX2" s="8" t="n">
        <v>2048</v>
      </c>
      <c r="AY2" s="8" t="n">
        <v>2049</v>
      </c>
      <c r="AZ2" s="8" t="n">
        <v>2050</v>
      </c>
      <c r="BA2" s="8" t="n">
        <v>2051</v>
      </c>
      <c r="BB2" s="8" t="n">
        <v>2052</v>
      </c>
      <c r="BC2" s="8" t="n">
        <v>2053</v>
      </c>
      <c r="BD2" s="8" t="n">
        <v>2054</v>
      </c>
      <c r="BE2" s="8" t="n">
        <v>2055</v>
      </c>
      <c r="BF2" s="8" t="n">
        <v>2056</v>
      </c>
      <c r="BG2" s="8" t="n">
        <v>2057</v>
      </c>
      <c r="BH2" s="8" t="n">
        <v>2058</v>
      </c>
      <c r="BI2" s="8" t="n">
        <v>2059</v>
      </c>
      <c r="BJ2" s="8" t="n">
        <v>2060</v>
      </c>
      <c r="BL2" s="8" t="s">
        <v>2</v>
      </c>
      <c r="BM2" s="8" t="s">
        <v>3</v>
      </c>
      <c r="BN2" s="8" t="s">
        <v>4</v>
      </c>
      <c r="BO2" s="8" t="s">
        <v>5</v>
      </c>
      <c r="BP2" s="8" t="s">
        <v>6</v>
      </c>
      <c r="BQ2" s="8" t="s">
        <v>7</v>
      </c>
      <c r="BR2" s="8" t="s">
        <v>8</v>
      </c>
    </row>
    <row r="3" customFormat="false" ht="15" hidden="false" customHeight="false" outlineLevel="0" collapsed="false">
      <c r="A3" s="0"/>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10</v>
      </c>
      <c r="T3" s="8" t="s">
        <v>10</v>
      </c>
      <c r="U3" s="8" t="s">
        <v>10</v>
      </c>
      <c r="V3" s="8" t="s">
        <v>10</v>
      </c>
      <c r="W3" s="8" t="s">
        <v>10</v>
      </c>
      <c r="X3" s="8" t="s">
        <v>10</v>
      </c>
      <c r="Y3" s="8" t="s">
        <v>10</v>
      </c>
      <c r="Z3" s="8" t="s">
        <v>10</v>
      </c>
      <c r="AA3" s="8" t="s">
        <v>10</v>
      </c>
      <c r="AB3" s="8" t="s">
        <v>10</v>
      </c>
      <c r="AC3" s="8" t="s">
        <v>10</v>
      </c>
      <c r="AD3" s="8" t="s">
        <v>10</v>
      </c>
      <c r="AE3" s="8" t="s">
        <v>10</v>
      </c>
      <c r="AF3" s="8" t="s">
        <v>10</v>
      </c>
      <c r="AG3" s="8" t="s">
        <v>10</v>
      </c>
      <c r="AH3" s="8" t="s">
        <v>10</v>
      </c>
      <c r="AI3" s="8" t="s">
        <v>10</v>
      </c>
      <c r="AJ3" s="8" t="s">
        <v>10</v>
      </c>
      <c r="AK3" s="8" t="s">
        <v>10</v>
      </c>
      <c r="AL3" s="8" t="s">
        <v>10</v>
      </c>
      <c r="AM3" s="8" t="s">
        <v>10</v>
      </c>
      <c r="AN3" s="8" t="s">
        <v>10</v>
      </c>
      <c r="AO3" s="8" t="s">
        <v>10</v>
      </c>
      <c r="AP3" s="8" t="s">
        <v>10</v>
      </c>
      <c r="AQ3" s="8" t="s">
        <v>10</v>
      </c>
      <c r="AR3" s="8" t="s">
        <v>10</v>
      </c>
      <c r="AS3" s="8" t="s">
        <v>10</v>
      </c>
      <c r="AT3" s="8" t="s">
        <v>10</v>
      </c>
      <c r="AU3" s="8" t="s">
        <v>10</v>
      </c>
      <c r="AV3" s="8" t="s">
        <v>10</v>
      </c>
      <c r="AW3" s="8" t="s">
        <v>10</v>
      </c>
      <c r="AX3" s="8" t="s">
        <v>10</v>
      </c>
      <c r="AY3" s="8" t="s">
        <v>10</v>
      </c>
      <c r="AZ3" s="8" t="s">
        <v>10</v>
      </c>
      <c r="BA3" s="8" t="s">
        <v>10</v>
      </c>
      <c r="BB3" s="8" t="s">
        <v>10</v>
      </c>
      <c r="BC3" s="8" t="s">
        <v>10</v>
      </c>
      <c r="BD3" s="8" t="s">
        <v>10</v>
      </c>
      <c r="BE3" s="8" t="s">
        <v>10</v>
      </c>
      <c r="BF3" s="8" t="s">
        <v>10</v>
      </c>
      <c r="BG3" s="8" t="s">
        <v>10</v>
      </c>
      <c r="BH3" s="8" t="s">
        <v>10</v>
      </c>
      <c r="BI3" s="8" t="s">
        <v>10</v>
      </c>
      <c r="BJ3" s="8" t="s">
        <v>10</v>
      </c>
      <c r="BK3" s="8"/>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7" t="s">
        <v>11</v>
      </c>
      <c r="B4" s="9" t="n">
        <v>85.7454484436614</v>
      </c>
      <c r="C4" s="9" t="n">
        <v>87.1717425958554</v>
      </c>
      <c r="D4" s="9" t="n">
        <v>88.8497357160836</v>
      </c>
      <c r="E4" s="9" t="n">
        <v>90.6955281483346</v>
      </c>
      <c r="F4" s="9" t="n">
        <v>92.625220236597</v>
      </c>
      <c r="G4" s="9" t="n">
        <v>94.3032133568252</v>
      </c>
      <c r="H4" s="9" t="n">
        <v>95.8385770618341</v>
      </c>
      <c r="I4" s="9" t="n">
        <v>97.2564812484269</v>
      </c>
      <c r="J4" s="9" t="n">
        <v>100</v>
      </c>
      <c r="K4" s="9" t="n">
        <v>100.083899656011</v>
      </c>
      <c r="L4" s="9" t="n">
        <v>101.602483429818</v>
      </c>
      <c r="M4" s="9" t="n">
        <v>103.75031462371</v>
      </c>
      <c r="N4" s="10" t="n">
        <v>105.789076264787</v>
      </c>
      <c r="O4" s="9" t="n">
        <v>106.719798657718</v>
      </c>
      <c r="P4" s="9" t="n">
        <f aca="false">IPC!C26</f>
        <v>108.198570551926</v>
      </c>
      <c r="Q4" s="9" t="n">
        <f aca="false">IPC!C14</f>
        <v>108.292423203263</v>
      </c>
      <c r="R4" s="9" t="n">
        <f aca="false">IPC!C2</f>
        <v>108.622712341624</v>
      </c>
      <c r="S4" s="9" t="n">
        <f aca="false">R4*(1+S5/100)</f>
        <v>110.252053026748</v>
      </c>
      <c r="T4" s="9" t="n">
        <f aca="false">S4*(1+T5/100)</f>
        <v>111.905833822149</v>
      </c>
      <c r="U4" s="9" t="n">
        <f aca="false">T4*(1+U5/100)</f>
        <v>113.584421329481</v>
      </c>
      <c r="V4" s="9" t="n">
        <f aca="false">U4*(1+V5/100)</f>
        <v>115.288187649424</v>
      </c>
      <c r="W4" s="9" t="n">
        <f aca="false">V4*(1+W5/100)</f>
        <v>117.017510464165</v>
      </c>
      <c r="X4" s="9" t="n">
        <f aca="false">W4*(1+X5/100)</f>
        <v>118.772773121127</v>
      </c>
      <c r="Y4" s="9" t="n">
        <f aca="false">X4*(1+Y5/100)</f>
        <v>120.554364717944</v>
      </c>
      <c r="Z4" s="9" t="n">
        <f aca="false">Y4*(1+Z5/100)</f>
        <v>122.362680188714</v>
      </c>
      <c r="AA4" s="9" t="n">
        <f aca="false">Z4*(1+AA5/100)</f>
        <v>124.198120391544</v>
      </c>
      <c r="AB4" s="9" t="n">
        <f aca="false">AA4*(1+AB5/100)</f>
        <v>126.061092197417</v>
      </c>
      <c r="AC4" s="9" t="n">
        <f aca="false">AB4*(1+AC5/100)</f>
        <v>127.952008580379</v>
      </c>
      <c r="AD4" s="9" t="n">
        <f aca="false">AC4*(1+AD5/100)</f>
        <v>129.871288709084</v>
      </c>
      <c r="AE4" s="9" t="n">
        <f aca="false">AD4*(1+AE5/100)</f>
        <v>131.819358039721</v>
      </c>
      <c r="AF4" s="9" t="n">
        <f aca="false">AE4*(1+AF5/100)</f>
        <v>133.796648410316</v>
      </c>
      <c r="AG4" s="9" t="n">
        <f aca="false">AF4*(1+AG5/100)</f>
        <v>135.803598136471</v>
      </c>
      <c r="AH4" s="9" t="n">
        <f aca="false">AG4*(1+AH5/100)</f>
        <v>137.840652108518</v>
      </c>
      <c r="AI4" s="9" t="n">
        <f aca="false">AH4*(1+AI5/100)</f>
        <v>139.908261890146</v>
      </c>
      <c r="AJ4" s="9" t="n">
        <f aca="false">AI4*(1+AJ5/100)</f>
        <v>142.006885818498</v>
      </c>
      <c r="AK4" s="9" t="n">
        <f aca="false">AJ4*(1+AK5/100)</f>
        <v>144.136989105776</v>
      </c>
      <c r="AL4" s="9" t="n">
        <f aca="false">AK4*(1+AL5/100)</f>
        <v>146.299043942362</v>
      </c>
      <c r="AM4" s="9" t="n">
        <f aca="false">AL4*(1+AM5/100)</f>
        <v>148.493529601498</v>
      </c>
      <c r="AN4" s="9" t="n">
        <f aca="false">AM4*(1+AN5/100)</f>
        <v>150.72093254552</v>
      </c>
      <c r="AO4" s="9" t="n">
        <f aca="false">AN4*(1+AO5/100)</f>
        <v>152.981746533703</v>
      </c>
      <c r="AP4" s="9" t="n">
        <f aca="false">AO4*(1+AP5/100)</f>
        <v>155.276472731708</v>
      </c>
      <c r="AQ4" s="9" t="n">
        <f aca="false">AP4*(1+AQ5/100)</f>
        <v>157.605619822684</v>
      </c>
      <c r="AR4" s="9" t="n">
        <f aca="false">AQ4*(1+AR5/100)</f>
        <v>159.969704120024</v>
      </c>
      <c r="AS4" s="9" t="n">
        <f aca="false">AR4*(1+AS5/100)</f>
        <v>162.369249681824</v>
      </c>
      <c r="AT4" s="9" t="n">
        <f aca="false">AS4*(1+AT5/100)</f>
        <v>164.804788427052</v>
      </c>
      <c r="AU4" s="9" t="n">
        <f aca="false">AT4*(1+AU5/100)</f>
        <v>167.276860253458</v>
      </c>
      <c r="AV4" s="9" t="n">
        <f aca="false">AU4*(1+AV5/100)</f>
        <v>169.786013157259</v>
      </c>
      <c r="AW4" s="9" t="n">
        <f aca="false">AV4*(1+AW5/100)</f>
        <v>172.332803354618</v>
      </c>
      <c r="AX4" s="9" t="n">
        <f aca="false">AW4*(1+AX5/100)</f>
        <v>174.917795404938</v>
      </c>
      <c r="AY4" s="9" t="n">
        <f aca="false">AX4*(1+AY5/100)</f>
        <v>177.541562336012</v>
      </c>
      <c r="AZ4" s="9" t="n">
        <f aca="false">AY4*(1+AZ5/100)</f>
        <v>180.204685771052</v>
      </c>
      <c r="BA4" s="9" t="n">
        <f aca="false">AZ4*(1+BA5/100)</f>
        <v>182.907756057617</v>
      </c>
      <c r="BB4" s="9" t="n">
        <f aca="false">BA4*(1+BB5/100)</f>
        <v>185.651372398482</v>
      </c>
      <c r="BC4" s="9" t="n">
        <f aca="false">BB4*(1+BC5/100)</f>
        <v>188.436142984459</v>
      </c>
      <c r="BD4" s="9" t="n">
        <f aca="false">BC4*(1+BD5/100)</f>
        <v>191.262685129226</v>
      </c>
      <c r="BE4" s="9" t="n">
        <f aca="false">BD4*(1+BE5/100)</f>
        <v>194.131625406164</v>
      </c>
      <c r="BF4" s="9" t="n">
        <f aca="false">BE4*(1+BF5/100)</f>
        <v>197.043599787257</v>
      </c>
      <c r="BG4" s="9" t="n">
        <f aca="false">BF4*(1+BG5/100)</f>
        <v>199.999253784065</v>
      </c>
      <c r="BH4" s="9" t="n">
        <f aca="false">BG4*(1+BH5/100)</f>
        <v>202.999242590826</v>
      </c>
      <c r="BI4" s="9" t="n">
        <f aca="false">BH4*(1+BI5/100)</f>
        <v>206.044231229689</v>
      </c>
      <c r="BJ4" s="9" t="n">
        <f aca="false">BI4*(1+BJ5/100)</f>
        <v>209.134894698134</v>
      </c>
      <c r="BK4" s="9"/>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7" t="s">
        <v>12</v>
      </c>
      <c r="B5" s="11" t="n">
        <f aca="false">1</f>
        <v>1</v>
      </c>
      <c r="C5" s="9" t="n">
        <f aca="false">(C4/B4-1)*100</f>
        <v>1.66340508806262</v>
      </c>
      <c r="D5" s="9" t="n">
        <f aca="false">(D4/C4-1)*100</f>
        <v>1.92492781520692</v>
      </c>
      <c r="E5" s="9" t="n">
        <f aca="false">(E4/D4-1)*100</f>
        <v>2.07743153918789</v>
      </c>
      <c r="F5" s="9" t="n">
        <f aca="false">(F4/E4-1)*100</f>
        <v>2.1276595744681</v>
      </c>
      <c r="G5" s="9" t="n">
        <f aca="false">(G4/F4-1)*100</f>
        <v>1.81159420289856</v>
      </c>
      <c r="H5" s="9" t="n">
        <f aca="false">(H4/G4-1)*100</f>
        <v>1.62811387900355</v>
      </c>
      <c r="I5" s="9" t="n">
        <f aca="false">(I4/H4-1)*100</f>
        <v>1.47947124223058</v>
      </c>
      <c r="J5" s="9" t="n">
        <f aca="false">(J4/I4-1)*100</f>
        <v>2.82091097308488</v>
      </c>
      <c r="K5" s="9" t="n">
        <f aca="false">(K4/J4-1)*100</f>
        <v>0.0838996560114103</v>
      </c>
      <c r="L5" s="9" t="n">
        <f aca="false">(L4/K4-1)*100</f>
        <v>1.51731075530219</v>
      </c>
      <c r="M5" s="9" t="n">
        <f aca="false">(M4/L4-1)*100</f>
        <v>2.1139554087531</v>
      </c>
      <c r="N5" s="9" t="n">
        <f aca="false">(N4/M4-1)*100</f>
        <v>1.96506550218341</v>
      </c>
      <c r="O5" s="9" t="n">
        <f aca="false">(O4/N4-1)*100</f>
        <v>0.879790641711664</v>
      </c>
      <c r="P5" s="9" t="n">
        <f aca="false">(P4/O4-1)*100</f>
        <v>1.38565843714769</v>
      </c>
      <c r="Q5" s="9" t="n">
        <f aca="false">(Q4/P4-1)*100</f>
        <v>0.0867411194608536</v>
      </c>
      <c r="R5" s="9" t="n">
        <f aca="false">(R4/Q4-1)*100</f>
        <v>0.304997458354528</v>
      </c>
      <c r="S5" s="9" t="n">
        <v>1.5</v>
      </c>
      <c r="T5" s="9" t="n">
        <v>1.5</v>
      </c>
      <c r="U5" s="9" t="n">
        <v>1.5</v>
      </c>
      <c r="V5" s="9" t="n">
        <v>1.5</v>
      </c>
      <c r="W5" s="9" t="n">
        <v>1.5</v>
      </c>
      <c r="X5" s="9" t="n">
        <v>1.5</v>
      </c>
      <c r="Y5" s="9" t="n">
        <v>1.5</v>
      </c>
      <c r="Z5" s="9" t="n">
        <v>1.5</v>
      </c>
      <c r="AA5" s="9" t="n">
        <v>1.5</v>
      </c>
      <c r="AB5" s="9" t="n">
        <v>1.5</v>
      </c>
      <c r="AC5" s="9" t="n">
        <v>1.5</v>
      </c>
      <c r="AD5" s="9" t="n">
        <v>1.5</v>
      </c>
      <c r="AE5" s="9" t="n">
        <v>1.5</v>
      </c>
      <c r="AF5" s="9" t="n">
        <v>1.5</v>
      </c>
      <c r="AG5" s="9" t="n">
        <v>1.5</v>
      </c>
      <c r="AH5" s="9" t="n">
        <v>1.5</v>
      </c>
      <c r="AI5" s="9" t="n">
        <v>1.5</v>
      </c>
      <c r="AJ5" s="9" t="n">
        <v>1.5</v>
      </c>
      <c r="AK5" s="9" t="n">
        <v>1.5</v>
      </c>
      <c r="AL5" s="9" t="n">
        <v>1.5</v>
      </c>
      <c r="AM5" s="9" t="n">
        <v>1.5</v>
      </c>
      <c r="AN5" s="9" t="n">
        <v>1.5</v>
      </c>
      <c r="AO5" s="9" t="n">
        <v>1.5</v>
      </c>
      <c r="AP5" s="9" t="n">
        <v>1.5</v>
      </c>
      <c r="AQ5" s="9" t="n">
        <v>1.5</v>
      </c>
      <c r="AR5" s="9" t="n">
        <v>1.5</v>
      </c>
      <c r="AS5" s="9" t="n">
        <v>1.5</v>
      </c>
      <c r="AT5" s="9" t="n">
        <v>1.5</v>
      </c>
      <c r="AU5" s="9" t="n">
        <v>1.5</v>
      </c>
      <c r="AV5" s="9" t="n">
        <v>1.5</v>
      </c>
      <c r="AW5" s="9" t="n">
        <v>1.5</v>
      </c>
      <c r="AX5" s="9" t="n">
        <v>1.5</v>
      </c>
      <c r="AY5" s="9" t="n">
        <v>1.5</v>
      </c>
      <c r="AZ5" s="9" t="n">
        <v>1.5</v>
      </c>
      <c r="BA5" s="9" t="n">
        <v>1.5</v>
      </c>
      <c r="BB5" s="9" t="n">
        <v>1.5</v>
      </c>
      <c r="BC5" s="9" t="n">
        <v>1.5</v>
      </c>
      <c r="BD5" s="9" t="n">
        <v>1.5</v>
      </c>
      <c r="BE5" s="9" t="n">
        <v>1.5</v>
      </c>
      <c r="BF5" s="9" t="n">
        <v>1.5</v>
      </c>
      <c r="BG5" s="9" t="n">
        <v>1.5</v>
      </c>
      <c r="BH5" s="9" t="n">
        <v>1.5</v>
      </c>
      <c r="BI5" s="9" t="n">
        <v>1.5</v>
      </c>
      <c r="BJ5" s="9" t="n">
        <v>1.5</v>
      </c>
      <c r="BK5" s="9"/>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0"/>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2" t="s">
        <v>13</v>
      </c>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8" customFormat="true" ht="15" hidden="false" customHeight="false" outlineLevel="0" collapsed="false">
      <c r="A8" s="7" t="s">
        <v>14</v>
      </c>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row>
    <row r="9" customFormat="false" ht="15" hidden="false" customHeight="false" outlineLevel="0" collapsed="false">
      <c r="A9" s="4" t="s">
        <v>15</v>
      </c>
      <c r="B9" s="14" t="n">
        <v>3.5108</v>
      </c>
      <c r="C9" s="14" t="n">
        <v>4.2</v>
      </c>
      <c r="D9" s="14" t="n">
        <v>4.2183</v>
      </c>
      <c r="E9" s="14" t="n">
        <v>4.3133</v>
      </c>
      <c r="F9" s="14" t="n">
        <v>4.0883</v>
      </c>
      <c r="G9" s="14" t="n">
        <v>4.4467</v>
      </c>
      <c r="H9" s="14" t="n">
        <v>5.29</v>
      </c>
      <c r="I9" s="14" t="n">
        <v>5.3821</v>
      </c>
      <c r="J9" s="14" t="n">
        <v>6.0837</v>
      </c>
      <c r="K9" s="14" t="n">
        <v>5.8884</v>
      </c>
      <c r="L9" s="14" t="n">
        <v>6.2777</v>
      </c>
      <c r="M9" s="14" t="n">
        <v>7.0885</v>
      </c>
      <c r="N9" s="14" t="n">
        <v>7.4466</v>
      </c>
      <c r="O9" s="14" t="n">
        <v>7.5403</v>
      </c>
      <c r="P9" s="14" t="n">
        <v>7.3275</v>
      </c>
      <c r="Q9" s="14" t="n">
        <v>7.1052</v>
      </c>
      <c r="R9" s="14" t="n">
        <v>6.414</v>
      </c>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4" t="s">
        <v>16</v>
      </c>
      <c r="B10" s="14" t="n">
        <v>4.6418</v>
      </c>
      <c r="C10" s="14" t="n">
        <v>3.9458</v>
      </c>
      <c r="D10" s="14" t="n">
        <v>3.6701</v>
      </c>
      <c r="E10" s="14" t="n">
        <v>3.9074</v>
      </c>
      <c r="F10" s="14" t="n">
        <v>4.5127</v>
      </c>
      <c r="G10" s="14" t="n">
        <v>5.8912</v>
      </c>
      <c r="H10" s="14" t="n">
        <v>6.5063</v>
      </c>
      <c r="I10" s="14" t="n">
        <v>6.5288</v>
      </c>
      <c r="J10" s="14" t="n">
        <v>8.3559</v>
      </c>
      <c r="K10" s="14" t="n">
        <v>5.7727</v>
      </c>
      <c r="L10" s="14" t="n">
        <v>7.1808</v>
      </c>
      <c r="M10" s="14" t="n">
        <v>8.9048</v>
      </c>
      <c r="N10" s="14" t="n">
        <v>9.7162</v>
      </c>
      <c r="O10" s="14" t="n">
        <v>9.299</v>
      </c>
      <c r="P10" s="14" t="n">
        <v>8.624</v>
      </c>
      <c r="Q10" s="14" t="n">
        <v>7.0785</v>
      </c>
      <c r="R10" s="14" t="n">
        <v>6.3945</v>
      </c>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4" t="s">
        <v>17</v>
      </c>
      <c r="B11" s="14" t="n">
        <v>11.3621</v>
      </c>
      <c r="C11" s="14" t="n">
        <v>11.3122</v>
      </c>
      <c r="D11" s="14" t="n">
        <v>11.433</v>
      </c>
      <c r="E11" s="14" t="n">
        <v>11.5587</v>
      </c>
      <c r="F11" s="14" t="n">
        <v>11.7145</v>
      </c>
      <c r="G11" s="14" t="n">
        <v>11.7145</v>
      </c>
      <c r="H11" s="14" t="n">
        <v>11.778</v>
      </c>
      <c r="I11" s="14" t="n">
        <v>11.9238</v>
      </c>
      <c r="J11" s="14" t="n">
        <v>12.0919</v>
      </c>
      <c r="K11" s="14" t="n">
        <v>12.2158</v>
      </c>
      <c r="L11" s="14" t="n">
        <v>12.3025</v>
      </c>
      <c r="M11" s="14" t="n">
        <v>13.0227</v>
      </c>
      <c r="N11" s="14" t="n">
        <v>13.6539</v>
      </c>
      <c r="O11" s="14" t="n">
        <v>14.6674</v>
      </c>
      <c r="P11" s="14" t="n">
        <v>15.6767</v>
      </c>
      <c r="Q11" s="14" t="n">
        <v>16.2551</v>
      </c>
      <c r="R11" s="14" t="n">
        <v>16.3337</v>
      </c>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4" t="s">
        <v>18</v>
      </c>
      <c r="B12" s="11" t="n">
        <v>2.7</v>
      </c>
      <c r="C12" s="11" t="n">
        <v>2.7</v>
      </c>
      <c r="D12" s="11" t="n">
        <v>2.7</v>
      </c>
      <c r="E12" s="9" t="n">
        <v>2.88</v>
      </c>
      <c r="F12" s="11" t="n">
        <v>3</v>
      </c>
      <c r="G12" s="14" t="n">
        <v>3.2353</v>
      </c>
      <c r="H12" s="14" t="n">
        <v>3.2353</v>
      </c>
      <c r="I12" s="14" t="n">
        <v>3.5882</v>
      </c>
      <c r="J12" s="14" t="n">
        <v>3.5882</v>
      </c>
      <c r="K12" s="14" t="n">
        <v>3.5294</v>
      </c>
      <c r="L12" s="14" t="n">
        <v>3.7059</v>
      </c>
      <c r="M12" s="14" t="n">
        <v>3.7059</v>
      </c>
      <c r="N12" s="14" t="n">
        <v>3.9412</v>
      </c>
      <c r="O12" s="14" t="n">
        <v>4.2941</v>
      </c>
      <c r="P12" s="14" t="n">
        <v>4.4118</v>
      </c>
      <c r="Q12" s="14" t="n">
        <v>4</v>
      </c>
      <c r="R12" s="14" t="n">
        <v>3.9412</v>
      </c>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4" t="s">
        <v>19</v>
      </c>
      <c r="B13" s="14" t="n">
        <v>4.6825</v>
      </c>
      <c r="C13" s="14" t="n">
        <v>4.9683</v>
      </c>
      <c r="D13" s="14" t="n">
        <v>5.16</v>
      </c>
      <c r="E13" s="14" t="n">
        <v>5.16</v>
      </c>
      <c r="F13" s="14" t="n">
        <v>5.1767</v>
      </c>
      <c r="G13" s="14" t="n">
        <v>5.4267</v>
      </c>
      <c r="H13" s="14" t="n">
        <v>5.8858</v>
      </c>
      <c r="I13" s="14" t="n">
        <v>6.0605</v>
      </c>
      <c r="J13" s="14" t="n">
        <v>6.5135</v>
      </c>
      <c r="K13" s="14" t="n">
        <v>7.0157</v>
      </c>
      <c r="L13" s="14" t="n">
        <v>7.0388</v>
      </c>
      <c r="M13" s="14" t="n">
        <v>7.3734</v>
      </c>
      <c r="N13" s="14" t="n">
        <v>7.7662</v>
      </c>
      <c r="O13" s="14" t="n">
        <v>8.2837</v>
      </c>
      <c r="P13" s="14" t="n">
        <v>8.5375</v>
      </c>
      <c r="Q13" s="14" t="n">
        <v>8.7957</v>
      </c>
      <c r="R13" s="14" t="n">
        <v>9.6503</v>
      </c>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0"/>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8" customFormat="true" ht="15" hidden="false" customHeight="false" outlineLevel="0" collapsed="false">
      <c r="A15" s="7" t="s">
        <v>20</v>
      </c>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row>
    <row r="16" customFormat="false" ht="15" hidden="false" customHeight="false" outlineLevel="0" collapsed="false">
      <c r="A16" s="4" t="s">
        <v>15</v>
      </c>
      <c r="B16" s="15" t="n">
        <f aca="false">B9*100/B$4</f>
        <v>4.09444473581213</v>
      </c>
      <c r="C16" s="15" t="n">
        <f aca="false">C9*100/C$4</f>
        <v>4.81807507218479</v>
      </c>
      <c r="D16" s="15" t="n">
        <f aca="false">D9*100/D$4</f>
        <v>4.74767872521247</v>
      </c>
      <c r="E16" s="15" t="n">
        <f aca="false">E9*100/E$4</f>
        <v>4.75580228492137</v>
      </c>
      <c r="F16" s="15" t="n">
        <f aca="false">F9*100/F$4</f>
        <v>4.41380866847826</v>
      </c>
      <c r="G16" s="15" t="n">
        <f aca="false">G9*100/G$4</f>
        <v>4.71532182384342</v>
      </c>
      <c r="H16" s="15" t="n">
        <f aca="false">H9*100/H$4</f>
        <v>5.51969797776416</v>
      </c>
      <c r="I16" s="15" t="n">
        <f aca="false">I9*100/I$4</f>
        <v>5.5339242494824</v>
      </c>
      <c r="J16" s="15" t="n">
        <f aca="false">J9*100/J$4</f>
        <v>6.0837</v>
      </c>
      <c r="K16" s="15" t="n">
        <f aca="false">K9*100/K$4</f>
        <v>5.88346379411518</v>
      </c>
      <c r="L16" s="15" t="n">
        <f aca="false">L9*100/L$4</f>
        <v>6.17868755573906</v>
      </c>
      <c r="M16" s="15" t="n">
        <f aca="false">M9*100/M$4</f>
        <v>6.83226843765163</v>
      </c>
      <c r="N16" s="15" t="n">
        <f aca="false">N9*100/N$4</f>
        <v>7.03910107066381</v>
      </c>
      <c r="O16" s="15" t="n">
        <f aca="false">O9*100/O$4</f>
        <v>7.06551183083091</v>
      </c>
      <c r="P16" s="15" t="n">
        <f aca="false">P9*100/P$4</f>
        <v>6.77227061561173</v>
      </c>
      <c r="Q16" s="15" t="n">
        <f aca="false">Q9*100/Q$4</f>
        <v>6.56112384396797</v>
      </c>
      <c r="R16" s="15" t="n">
        <f aca="false">R9*100/R$4</f>
        <v>5.90484242358786</v>
      </c>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4" t="s">
        <v>16</v>
      </c>
      <c r="B17" s="15" t="n">
        <f aca="false">B10*100/B$4</f>
        <v>5.41346518590998</v>
      </c>
      <c r="C17" s="15" t="n">
        <f aca="false">C10*100/C$4</f>
        <v>4.52646681424447</v>
      </c>
      <c r="D17" s="15" t="n">
        <f aca="false">D10*100/D$4</f>
        <v>4.13068195467422</v>
      </c>
      <c r="E17" s="15" t="n">
        <f aca="false">E10*100/E$4</f>
        <v>4.30826092506938</v>
      </c>
      <c r="F17" s="15" t="n">
        <f aca="false">F10*100/F$4</f>
        <v>4.87199921195652</v>
      </c>
      <c r="G17" s="15" t="n">
        <f aca="false">G10*100/G$4</f>
        <v>6.24708298932384</v>
      </c>
      <c r="H17" s="15" t="n">
        <f aca="false">H10*100/H$4</f>
        <v>6.78881114418279</v>
      </c>
      <c r="I17" s="15" t="n">
        <f aca="false">I10*100/I$4</f>
        <v>6.71297163561077</v>
      </c>
      <c r="J17" s="15" t="n">
        <f aca="false">J10*100/J$4</f>
        <v>8.3559</v>
      </c>
      <c r="K17" s="15" t="n">
        <f aca="false">K10*100/K$4</f>
        <v>5.76786078464247</v>
      </c>
      <c r="L17" s="15" t="n">
        <f aca="false">L10*100/L$4</f>
        <v>7.06754378199835</v>
      </c>
      <c r="M17" s="15" t="n">
        <f aca="false">M10*100/M$4</f>
        <v>8.58291373119845</v>
      </c>
      <c r="N17" s="15" t="n">
        <f aca="false">N10*100/N$4</f>
        <v>9.18450216512015</v>
      </c>
      <c r="O17" s="15" t="n">
        <f aca="false">O10*100/O$4</f>
        <v>8.71347221130414</v>
      </c>
      <c r="P17" s="15" t="n">
        <f aca="false">P10*100/P$4</f>
        <v>7.97053043862649</v>
      </c>
      <c r="Q17" s="15" t="n">
        <f aca="false">Q10*100/Q$4</f>
        <v>6.53646837943017</v>
      </c>
      <c r="R17" s="15" t="n">
        <f aca="false">R10*100/R$4</f>
        <v>5.88689037693055</v>
      </c>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4" t="s">
        <v>17</v>
      </c>
      <c r="B18" s="15" t="n">
        <f aca="false">B11*100/B$4</f>
        <v>13.2509657436399</v>
      </c>
      <c r="C18" s="15" t="n">
        <f aca="false">C11*100/C$4</f>
        <v>12.976911626564</v>
      </c>
      <c r="D18" s="15" t="n">
        <f aca="false">D11*100/D$4</f>
        <v>12.867792917847</v>
      </c>
      <c r="E18" s="15" t="n">
        <f aca="false">E11*100/E$4</f>
        <v>12.7445092784459</v>
      </c>
      <c r="F18" s="15" t="n">
        <f aca="false">F11*100/F$4</f>
        <v>12.6472033967391</v>
      </c>
      <c r="G18" s="15" t="n">
        <f aca="false">G11*100/G$4</f>
        <v>12.4221641903915</v>
      </c>
      <c r="H18" s="15" t="n">
        <f aca="false">H11*100/H$4</f>
        <v>12.2894145145759</v>
      </c>
      <c r="I18" s="15" t="n">
        <f aca="false">I11*100/I$4</f>
        <v>12.2601597826087</v>
      </c>
      <c r="J18" s="15" t="n">
        <f aca="false">J11*100/J$4</f>
        <v>12.0919</v>
      </c>
      <c r="K18" s="15" t="n">
        <f aca="false">K11*100/K$4</f>
        <v>12.2055595775002</v>
      </c>
      <c r="L18" s="15" t="n">
        <f aca="false">L11*100/L$4</f>
        <v>12.1084638728324</v>
      </c>
      <c r="M18" s="15" t="n">
        <f aca="false">M11*100/M$4</f>
        <v>12.5519619359534</v>
      </c>
      <c r="N18" s="15" t="n">
        <f aca="false">N11*100/N$4</f>
        <v>12.9067201284797</v>
      </c>
      <c r="O18" s="15" t="n">
        <f aca="false">O11*100/O$4</f>
        <v>13.7438415218929</v>
      </c>
      <c r="P18" s="15" t="n">
        <f aca="false">P11*100/P$4</f>
        <v>14.4888235769035</v>
      </c>
      <c r="Q18" s="15" t="n">
        <f aca="false">Q11*100/Q$4</f>
        <v>15.0103760901992</v>
      </c>
      <c r="R18" s="15" t="n">
        <f aca="false">R11*100/R$4</f>
        <v>15.0370945890485</v>
      </c>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4" t="s">
        <v>18</v>
      </c>
      <c r="B19" s="15" t="n">
        <f aca="false">B12*100/B$4</f>
        <v>3.14885518590998</v>
      </c>
      <c r="C19" s="15" t="n">
        <f aca="false">C12*100/C$4</f>
        <v>3.09733397497594</v>
      </c>
      <c r="D19" s="15" t="n">
        <f aca="false">D12*100/D$4</f>
        <v>3.03883852691218</v>
      </c>
      <c r="E19" s="15" t="n">
        <f aca="false">E12*100/E$4</f>
        <v>3.17545975948196</v>
      </c>
      <c r="F19" s="15" t="n">
        <f aca="false">F12*100/F$4</f>
        <v>3.23885869565217</v>
      </c>
      <c r="G19" s="15" t="n">
        <f aca="false">G12*100/G$4</f>
        <v>3.43074205516014</v>
      </c>
      <c r="H19" s="15" t="n">
        <f aca="false">H12*100/H$4</f>
        <v>3.37578050424582</v>
      </c>
      <c r="I19" s="15" t="n">
        <f aca="false">I12*100/I$4</f>
        <v>3.68941992753623</v>
      </c>
      <c r="J19" s="15" t="n">
        <f aca="false">J12*100/J$4</f>
        <v>3.5882</v>
      </c>
      <c r="K19" s="15" t="n">
        <f aca="false">K12*100/K$4</f>
        <v>3.52644132785648</v>
      </c>
      <c r="L19" s="15" t="n">
        <f aca="false">L12*100/L$4</f>
        <v>3.6474502146986</v>
      </c>
      <c r="M19" s="15" t="n">
        <f aca="false">M12*100/M$4</f>
        <v>3.57194097525473</v>
      </c>
      <c r="N19" s="15" t="n">
        <f aca="false">N12*100/N$4</f>
        <v>3.72552643349988</v>
      </c>
      <c r="O19" s="15" t="n">
        <f aca="false">O12*100/O$4</f>
        <v>4.02371448785473</v>
      </c>
      <c r="P19" s="15" t="n">
        <f aca="false">P12*100/P$4</f>
        <v>4.07750303677323</v>
      </c>
      <c r="Q19" s="15" t="n">
        <f aca="false">Q12*100/Q$4</f>
        <v>3.69370255247873</v>
      </c>
      <c r="R19" s="15" t="n">
        <f aca="false">R12*100/R$4</f>
        <v>3.62833878388595</v>
      </c>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4" t="s">
        <v>19</v>
      </c>
      <c r="B20" s="15" t="n">
        <f aca="false">B13*100/B$4</f>
        <v>5.46093126223092</v>
      </c>
      <c r="C20" s="15" t="n">
        <f aca="false">C13*100/C$4</f>
        <v>5.69943866217517</v>
      </c>
      <c r="D20" s="15" t="n">
        <f aca="false">D13*100/D$4</f>
        <v>5.80755807365439</v>
      </c>
      <c r="E20" s="15" t="n">
        <f aca="false">E13*100/E$4</f>
        <v>5.68936540240518</v>
      </c>
      <c r="F20" s="15" t="n">
        <f aca="false">F13*100/F$4</f>
        <v>5.58886660326087</v>
      </c>
      <c r="G20" s="15" t="n">
        <f aca="false">G13*100/G$4</f>
        <v>5.75452289145908</v>
      </c>
      <c r="H20" s="15" t="n">
        <f aca="false">H13*100/H$4</f>
        <v>6.14136830955091</v>
      </c>
      <c r="I20" s="15" t="n">
        <f aca="false">I13*100/I$4</f>
        <v>6.23146130952381</v>
      </c>
      <c r="J20" s="15" t="n">
        <f aca="false">J13*100/J$4</f>
        <v>6.5135</v>
      </c>
      <c r="K20" s="15" t="n">
        <f aca="false">K13*100/K$4</f>
        <v>7.0098187861514</v>
      </c>
      <c r="L20" s="15" t="n">
        <f aca="false">L13*100/L$4</f>
        <v>6.92778341866226</v>
      </c>
      <c r="M20" s="15" t="n">
        <f aca="false">M13*100/M$4</f>
        <v>7.10687001455604</v>
      </c>
      <c r="N20" s="15" t="n">
        <f aca="false">N13*100/N$4</f>
        <v>7.34121165833928</v>
      </c>
      <c r="O20" s="15" t="n">
        <f aca="false">O13*100/O$4</f>
        <v>7.76210235044415</v>
      </c>
      <c r="P20" s="15" t="n">
        <f aca="false">P13*100/P$4</f>
        <v>7.89058483531698</v>
      </c>
      <c r="Q20" s="15" t="n">
        <f aca="false">Q13*100/Q$4</f>
        <v>8.12217488520929</v>
      </c>
      <c r="R20" s="15" t="n">
        <f aca="false">R13*100/R$4</f>
        <v>8.88423773625661</v>
      </c>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0"/>
      <c r="B21" s="15"/>
      <c r="C21" s="15"/>
      <c r="D21" s="15"/>
      <c r="E21" s="15"/>
      <c r="F21" s="15"/>
      <c r="G21" s="15"/>
      <c r="H21" s="15"/>
      <c r="I21" s="15"/>
      <c r="J21" s="15"/>
      <c r="K21" s="15"/>
      <c r="L21" s="15"/>
      <c r="M21" s="15"/>
      <c r="N21" s="15"/>
      <c r="O21" s="15"/>
      <c r="P21" s="15"/>
      <c r="Q21" s="15"/>
      <c r="R21" s="15"/>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8.75" hidden="false" customHeight="false" outlineLevel="0" collapsed="false">
      <c r="A22" s="12" t="s">
        <v>21</v>
      </c>
      <c r="B22" s="15"/>
      <c r="C22" s="15"/>
      <c r="D22" s="15"/>
      <c r="E22" s="15"/>
      <c r="F22" s="15"/>
      <c r="G22" s="15"/>
      <c r="H22" s="15"/>
      <c r="I22" s="15"/>
      <c r="J22" s="15"/>
      <c r="K22" s="15"/>
      <c r="L22" s="15"/>
      <c r="M22" s="15"/>
      <c r="N22" s="15"/>
      <c r="O22" s="15"/>
      <c r="P22" s="15"/>
      <c r="Q22" s="15"/>
      <c r="R22" s="15"/>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7"/>
      <c r="B23" s="15"/>
      <c r="C23" s="15"/>
      <c r="D23" s="15"/>
      <c r="E23" s="15"/>
      <c r="F23" s="15"/>
      <c r="G23" s="15"/>
      <c r="H23" s="15"/>
      <c r="I23" s="15"/>
      <c r="J23" s="15"/>
      <c r="K23" s="15"/>
      <c r="L23" s="15"/>
      <c r="M23" s="15"/>
      <c r="N23" s="15"/>
      <c r="O23" s="15"/>
      <c r="P23" s="15"/>
      <c r="Q23" s="15"/>
      <c r="R23" s="15"/>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22</v>
      </c>
      <c r="B24" s="0"/>
      <c r="C24" s="0"/>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8"/>
      <c r="BM24" s="8"/>
      <c r="BN24" s="8"/>
      <c r="BO24" s="8"/>
      <c r="BP24" s="8"/>
      <c r="BQ24" s="8"/>
      <c r="BR24" s="8"/>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6" t="s">
        <v>23</v>
      </c>
      <c r="B25" s="17" t="n">
        <v>0.18</v>
      </c>
      <c r="C25" s="17" t="n">
        <f aca="false">B25</f>
        <v>0.18</v>
      </c>
      <c r="D25" s="17" t="n">
        <f aca="false">C25</f>
        <v>0.18</v>
      </c>
      <c r="E25" s="17" t="n">
        <f aca="false">D25</f>
        <v>0.18</v>
      </c>
      <c r="F25" s="17" t="n">
        <f aca="false">E25</f>
        <v>0.18</v>
      </c>
      <c r="G25" s="17" t="n">
        <f aca="false">F25</f>
        <v>0.18</v>
      </c>
      <c r="H25" s="17" t="n">
        <f aca="false">G25</f>
        <v>0.18</v>
      </c>
      <c r="I25" s="17" t="n">
        <f aca="false">H25</f>
        <v>0.18</v>
      </c>
      <c r="J25" s="17" t="n">
        <f aca="false">I25</f>
        <v>0.18</v>
      </c>
      <c r="K25" s="17" t="n">
        <f aca="false">J25</f>
        <v>0.18</v>
      </c>
      <c r="L25" s="17" t="n">
        <f aca="false">K25</f>
        <v>0.18</v>
      </c>
      <c r="M25" s="17" t="n">
        <f aca="false">L25</f>
        <v>0.18</v>
      </c>
      <c r="N25" s="17" t="n">
        <f aca="false">M25</f>
        <v>0.18</v>
      </c>
      <c r="O25" s="17" t="n">
        <f aca="false">N25</f>
        <v>0.18</v>
      </c>
      <c r="P25" s="17" t="n">
        <f aca="false">O25</f>
        <v>0.18</v>
      </c>
      <c r="Q25" s="17" t="n">
        <f aca="false">P25</f>
        <v>0.18</v>
      </c>
      <c r="R25" s="17" t="n">
        <f aca="false">Q25</f>
        <v>0.18</v>
      </c>
      <c r="S25" s="17" t="n">
        <f aca="false">R25</f>
        <v>0.18</v>
      </c>
      <c r="T25" s="17" t="n">
        <f aca="false">S25</f>
        <v>0.18</v>
      </c>
      <c r="U25" s="17" t="n">
        <f aca="false">T25</f>
        <v>0.18</v>
      </c>
      <c r="V25" s="17" t="n">
        <f aca="false">U25</f>
        <v>0.18</v>
      </c>
      <c r="W25" s="17" t="n">
        <f aca="false">V25</f>
        <v>0.18</v>
      </c>
      <c r="X25" s="17" t="n">
        <f aca="false">W25</f>
        <v>0.18</v>
      </c>
      <c r="Y25" s="17" t="n">
        <f aca="false">X25</f>
        <v>0.18</v>
      </c>
      <c r="Z25" s="17" t="n">
        <f aca="false">Y25</f>
        <v>0.18</v>
      </c>
      <c r="AA25" s="17" t="n">
        <f aca="false">Z25</f>
        <v>0.18</v>
      </c>
      <c r="AB25" s="17" t="n">
        <f aca="false">AA25</f>
        <v>0.18</v>
      </c>
      <c r="AC25" s="17" t="n">
        <f aca="false">AB25</f>
        <v>0.18</v>
      </c>
      <c r="AD25" s="17" t="n">
        <f aca="false">AC25</f>
        <v>0.18</v>
      </c>
      <c r="AE25" s="17" t="n">
        <f aca="false">AD25</f>
        <v>0.18</v>
      </c>
      <c r="AF25" s="17" t="n">
        <f aca="false">AE25</f>
        <v>0.18</v>
      </c>
      <c r="AG25" s="17" t="n">
        <f aca="false">AF25</f>
        <v>0.18</v>
      </c>
      <c r="AH25" s="17" t="n">
        <f aca="false">AG25</f>
        <v>0.18</v>
      </c>
      <c r="AI25" s="17" t="n">
        <f aca="false">AH25</f>
        <v>0.18</v>
      </c>
      <c r="AJ25" s="17" t="n">
        <f aca="false">AI25</f>
        <v>0.18</v>
      </c>
      <c r="AK25" s="17" t="n">
        <f aca="false">AJ25</f>
        <v>0.18</v>
      </c>
      <c r="AL25" s="17" t="n">
        <f aca="false">AK25</f>
        <v>0.18</v>
      </c>
      <c r="AM25" s="17" t="n">
        <f aca="false">AL25</f>
        <v>0.18</v>
      </c>
      <c r="AN25" s="17" t="n">
        <f aca="false">AM25</f>
        <v>0.18</v>
      </c>
      <c r="AO25" s="17" t="n">
        <f aca="false">AN25</f>
        <v>0.18</v>
      </c>
      <c r="AP25" s="17" t="n">
        <f aca="false">AO25</f>
        <v>0.18</v>
      </c>
      <c r="AQ25" s="17" t="n">
        <f aca="false">AP25</f>
        <v>0.18</v>
      </c>
      <c r="AR25" s="17" t="n">
        <f aca="false">AQ25</f>
        <v>0.18</v>
      </c>
      <c r="AS25" s="17" t="n">
        <f aca="false">AR25</f>
        <v>0.18</v>
      </c>
      <c r="AT25" s="17" t="n">
        <f aca="false">AS25</f>
        <v>0.18</v>
      </c>
      <c r="AU25" s="17" t="n">
        <f aca="false">AT25</f>
        <v>0.18</v>
      </c>
      <c r="AV25" s="17" t="n">
        <f aca="false">AU25</f>
        <v>0.18</v>
      </c>
      <c r="AW25" s="17" t="n">
        <f aca="false">AV25</f>
        <v>0.18</v>
      </c>
      <c r="AX25" s="17" t="n">
        <f aca="false">AW25</f>
        <v>0.18</v>
      </c>
      <c r="AY25" s="17" t="n">
        <f aca="false">AX25</f>
        <v>0.18</v>
      </c>
      <c r="AZ25" s="17" t="n">
        <f aca="false">AY25</f>
        <v>0.18</v>
      </c>
      <c r="BA25" s="17" t="n">
        <f aca="false">AZ25</f>
        <v>0.18</v>
      </c>
      <c r="BB25" s="17" t="n">
        <f aca="false">BA25</f>
        <v>0.18</v>
      </c>
      <c r="BC25" s="17" t="n">
        <f aca="false">BB25</f>
        <v>0.18</v>
      </c>
      <c r="BD25" s="17" t="n">
        <f aca="false">BC25</f>
        <v>0.18</v>
      </c>
      <c r="BE25" s="17" t="n">
        <f aca="false">BD25</f>
        <v>0.18</v>
      </c>
      <c r="BF25" s="17" t="n">
        <f aca="false">BE25</f>
        <v>0.18</v>
      </c>
      <c r="BG25" s="17" t="n">
        <f aca="false">BF25</f>
        <v>0.18</v>
      </c>
      <c r="BH25" s="17" t="n">
        <f aca="false">BG25</f>
        <v>0.18</v>
      </c>
      <c r="BI25" s="17" t="n">
        <f aca="false">BH25</f>
        <v>0.18</v>
      </c>
      <c r="BJ25" s="17" t="n">
        <f aca="false">BI25</f>
        <v>0.18</v>
      </c>
      <c r="BK25" s="0"/>
      <c r="BL25" s="18" t="n">
        <f aca="false">(Q25/B25)^(1/(Q$2-B$2))-1</f>
        <v>0</v>
      </c>
      <c r="BM25" s="18" t="n">
        <f aca="false">(Y25/Q25)^(1/(Y$2-Q$2))-1</f>
        <v>0</v>
      </c>
      <c r="BN25" s="18" t="n">
        <f aca="false">(AK25/Q25)^(1/(AK$2-Q$2))-1</f>
        <v>0</v>
      </c>
      <c r="BO25" s="18" t="n">
        <f aca="false">(AZ25/AK25)^(1/(AZ$2-AK$2))-1</f>
        <v>0</v>
      </c>
      <c r="BP25" s="19" t="n">
        <f aca="false">(AP25/Q25)^(1/(AP$2-Q$2))-1</f>
        <v>0</v>
      </c>
      <c r="BQ25" s="20" t="n">
        <f aca="false">AK25/Q25-1</f>
        <v>0</v>
      </c>
      <c r="BR25" s="20" t="n">
        <f aca="false">AZ25/Q25-1</f>
        <v>0</v>
      </c>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24</v>
      </c>
      <c r="B26" s="17" t="n">
        <f aca="false">0.196</f>
        <v>0.196</v>
      </c>
      <c r="C26" s="17" t="n">
        <f aca="false">B26</f>
        <v>0.196</v>
      </c>
      <c r="D26" s="17" t="n">
        <f aca="false">C26</f>
        <v>0.196</v>
      </c>
      <c r="E26" s="17" t="n">
        <f aca="false">D26</f>
        <v>0.196</v>
      </c>
      <c r="F26" s="17" t="n">
        <f aca="false">E26</f>
        <v>0.196</v>
      </c>
      <c r="G26" s="17" t="n">
        <f aca="false">F26</f>
        <v>0.196</v>
      </c>
      <c r="H26" s="17" t="n">
        <f aca="false">G26</f>
        <v>0.196</v>
      </c>
      <c r="I26" s="17" t="n">
        <f aca="false">H26</f>
        <v>0.196</v>
      </c>
      <c r="J26" s="17" t="n">
        <f aca="false">I26</f>
        <v>0.196</v>
      </c>
      <c r="K26" s="17" t="n">
        <f aca="false">J26</f>
        <v>0.196</v>
      </c>
      <c r="L26" s="17" t="n">
        <f aca="false">K26</f>
        <v>0.196</v>
      </c>
      <c r="M26" s="17" t="n">
        <f aca="false">L26</f>
        <v>0.196</v>
      </c>
      <c r="N26" s="17" t="n">
        <f aca="false">M26</f>
        <v>0.196</v>
      </c>
      <c r="O26" s="17" t="n">
        <f aca="false">N26</f>
        <v>0.196</v>
      </c>
      <c r="P26" s="17" t="n">
        <f aca="false">O26</f>
        <v>0.196</v>
      </c>
      <c r="Q26" s="17" t="n">
        <f aca="false">P26</f>
        <v>0.196</v>
      </c>
      <c r="R26" s="17" t="n">
        <f aca="false">Q26</f>
        <v>0.196</v>
      </c>
      <c r="S26" s="17" t="n">
        <f aca="false">R26</f>
        <v>0.196</v>
      </c>
      <c r="T26" s="17" t="n">
        <f aca="false">S26</f>
        <v>0.196</v>
      </c>
      <c r="U26" s="17" t="n">
        <f aca="false">T26</f>
        <v>0.196</v>
      </c>
      <c r="V26" s="17" t="n">
        <f aca="false">U26</f>
        <v>0.196</v>
      </c>
      <c r="W26" s="17" t="n">
        <f aca="false">V26</f>
        <v>0.196</v>
      </c>
      <c r="X26" s="17" t="n">
        <f aca="false">W26</f>
        <v>0.196</v>
      </c>
      <c r="Y26" s="17" t="n">
        <f aca="false">X26</f>
        <v>0.196</v>
      </c>
      <c r="Z26" s="17" t="n">
        <f aca="false">Y26</f>
        <v>0.196</v>
      </c>
      <c r="AA26" s="17" t="n">
        <f aca="false">Z26</f>
        <v>0.196</v>
      </c>
      <c r="AB26" s="17" t="n">
        <f aca="false">AA26</f>
        <v>0.196</v>
      </c>
      <c r="AC26" s="17" t="n">
        <f aca="false">AB26</f>
        <v>0.196</v>
      </c>
      <c r="AD26" s="17" t="n">
        <f aca="false">AC26</f>
        <v>0.196</v>
      </c>
      <c r="AE26" s="17" t="n">
        <f aca="false">AD26</f>
        <v>0.196</v>
      </c>
      <c r="AF26" s="17" t="n">
        <f aca="false">AE26</f>
        <v>0.196</v>
      </c>
      <c r="AG26" s="17" t="n">
        <f aca="false">AF26</f>
        <v>0.196</v>
      </c>
      <c r="AH26" s="17" t="n">
        <f aca="false">AG26</f>
        <v>0.196</v>
      </c>
      <c r="AI26" s="17" t="n">
        <f aca="false">AH26</f>
        <v>0.196</v>
      </c>
      <c r="AJ26" s="17" t="n">
        <f aca="false">AI26</f>
        <v>0.196</v>
      </c>
      <c r="AK26" s="17" t="n">
        <f aca="false">AJ26</f>
        <v>0.196</v>
      </c>
      <c r="AL26" s="17" t="n">
        <f aca="false">AK26</f>
        <v>0.196</v>
      </c>
      <c r="AM26" s="17" t="n">
        <f aca="false">AL26</f>
        <v>0.196</v>
      </c>
      <c r="AN26" s="17" t="n">
        <f aca="false">AM26</f>
        <v>0.196</v>
      </c>
      <c r="AO26" s="17" t="n">
        <f aca="false">AN26</f>
        <v>0.196</v>
      </c>
      <c r="AP26" s="17" t="n">
        <f aca="false">AO26</f>
        <v>0.196</v>
      </c>
      <c r="AQ26" s="17" t="n">
        <f aca="false">AP26</f>
        <v>0.196</v>
      </c>
      <c r="AR26" s="17" t="n">
        <f aca="false">AQ26</f>
        <v>0.196</v>
      </c>
      <c r="AS26" s="17" t="n">
        <f aca="false">AR26</f>
        <v>0.196</v>
      </c>
      <c r="AT26" s="17" t="n">
        <f aca="false">AS26</f>
        <v>0.196</v>
      </c>
      <c r="AU26" s="17" t="n">
        <f aca="false">AT26</f>
        <v>0.196</v>
      </c>
      <c r="AV26" s="17" t="n">
        <f aca="false">AU26</f>
        <v>0.196</v>
      </c>
      <c r="AW26" s="17" t="n">
        <f aca="false">AV26</f>
        <v>0.196</v>
      </c>
      <c r="AX26" s="17" t="n">
        <f aca="false">AW26</f>
        <v>0.196</v>
      </c>
      <c r="AY26" s="17" t="n">
        <f aca="false">AX26</f>
        <v>0.196</v>
      </c>
      <c r="AZ26" s="17" t="n">
        <f aca="false">AY26</f>
        <v>0.196</v>
      </c>
      <c r="BA26" s="17" t="n">
        <f aca="false">AZ26</f>
        <v>0.196</v>
      </c>
      <c r="BB26" s="17" t="n">
        <f aca="false">BA26</f>
        <v>0.196</v>
      </c>
      <c r="BC26" s="17" t="n">
        <f aca="false">BB26</f>
        <v>0.196</v>
      </c>
      <c r="BD26" s="17" t="n">
        <f aca="false">BC26</f>
        <v>0.196</v>
      </c>
      <c r="BE26" s="17" t="n">
        <f aca="false">BD26</f>
        <v>0.196</v>
      </c>
      <c r="BF26" s="17" t="n">
        <f aca="false">BE26</f>
        <v>0.196</v>
      </c>
      <c r="BG26" s="17" t="n">
        <f aca="false">BF26</f>
        <v>0.196</v>
      </c>
      <c r="BH26" s="17" t="n">
        <f aca="false">BG26</f>
        <v>0.196</v>
      </c>
      <c r="BI26" s="17" t="n">
        <f aca="false">BH26</f>
        <v>0.196</v>
      </c>
      <c r="BJ26" s="17" t="n">
        <f aca="false">BI26</f>
        <v>0.196</v>
      </c>
      <c r="BK26" s="0"/>
      <c r="BL26" s="18" t="n">
        <f aca="false">(Q26/B26)^(1/(Q$2-B$2))-1</f>
        <v>0</v>
      </c>
      <c r="BM26" s="18" t="n">
        <f aca="false">(Y26/Q26)^(1/(Y$2-Q$2))-1</f>
        <v>0</v>
      </c>
      <c r="BN26" s="18" t="n">
        <f aca="false">(AK26/Q26)^(1/(AK$2-Q$2))-1</f>
        <v>0</v>
      </c>
      <c r="BO26" s="18" t="n">
        <f aca="false">(AZ26/AK26)^(1/(AZ$2-AK$2))-1</f>
        <v>0</v>
      </c>
      <c r="BP26" s="19" t="n">
        <f aca="false">(AP26/Q26)^(1/(AP$2-Q$2))-1</f>
        <v>0</v>
      </c>
      <c r="BQ26" s="20" t="n">
        <f aca="false">AK26/Q26-1</f>
        <v>0</v>
      </c>
      <c r="BR26" s="20" t="n">
        <f aca="false">AZ26/Q26-1</f>
        <v>0</v>
      </c>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25</v>
      </c>
      <c r="B27" s="17" t="n">
        <v>0.18</v>
      </c>
      <c r="C27" s="17" t="n">
        <f aca="false">B27</f>
        <v>0.18</v>
      </c>
      <c r="D27" s="17" t="n">
        <f aca="false">C27</f>
        <v>0.18</v>
      </c>
      <c r="E27" s="17" t="n">
        <f aca="false">D27</f>
        <v>0.18</v>
      </c>
      <c r="F27" s="17" t="n">
        <f aca="false">E27</f>
        <v>0.18</v>
      </c>
      <c r="G27" s="17" t="n">
        <f aca="false">F27</f>
        <v>0.18</v>
      </c>
      <c r="H27" s="17" t="n">
        <f aca="false">G27</f>
        <v>0.18</v>
      </c>
      <c r="I27" s="17" t="n">
        <f aca="false">H27</f>
        <v>0.18</v>
      </c>
      <c r="J27" s="17" t="n">
        <f aca="false">I27</f>
        <v>0.18</v>
      </c>
      <c r="K27" s="17" t="n">
        <f aca="false">J27</f>
        <v>0.18</v>
      </c>
      <c r="L27" s="17" t="n">
        <f aca="false">K27</f>
        <v>0.18</v>
      </c>
      <c r="M27" s="17" t="n">
        <f aca="false">L27</f>
        <v>0.18</v>
      </c>
      <c r="N27" s="17" t="n">
        <f aca="false">M27</f>
        <v>0.18</v>
      </c>
      <c r="O27" s="17" t="n">
        <f aca="false">N27</f>
        <v>0.18</v>
      </c>
      <c r="P27" s="17" t="n">
        <f aca="false">O27</f>
        <v>0.18</v>
      </c>
      <c r="Q27" s="17" t="n">
        <f aca="false">P27</f>
        <v>0.18</v>
      </c>
      <c r="R27" s="17" t="n">
        <f aca="false">Q27</f>
        <v>0.18</v>
      </c>
      <c r="S27" s="17" t="n">
        <f aca="false">R27</f>
        <v>0.18</v>
      </c>
      <c r="T27" s="17" t="n">
        <f aca="false">S27</f>
        <v>0.18</v>
      </c>
      <c r="U27" s="17" t="n">
        <f aca="false">T27</f>
        <v>0.18</v>
      </c>
      <c r="V27" s="17" t="n">
        <f aca="false">U27</f>
        <v>0.18</v>
      </c>
      <c r="W27" s="17" t="n">
        <f aca="false">V27</f>
        <v>0.18</v>
      </c>
      <c r="X27" s="17" t="n">
        <f aca="false">W27</f>
        <v>0.18</v>
      </c>
      <c r="Y27" s="17" t="n">
        <f aca="false">X27</f>
        <v>0.18</v>
      </c>
      <c r="Z27" s="17" t="n">
        <f aca="false">Y27</f>
        <v>0.18</v>
      </c>
      <c r="AA27" s="17" t="n">
        <f aca="false">Z27</f>
        <v>0.18</v>
      </c>
      <c r="AB27" s="17" t="n">
        <f aca="false">AA27</f>
        <v>0.18</v>
      </c>
      <c r="AC27" s="17" t="n">
        <f aca="false">AB27</f>
        <v>0.18</v>
      </c>
      <c r="AD27" s="17" t="n">
        <f aca="false">AC27</f>
        <v>0.18</v>
      </c>
      <c r="AE27" s="17" t="n">
        <f aca="false">AD27</f>
        <v>0.18</v>
      </c>
      <c r="AF27" s="17" t="n">
        <f aca="false">AE27</f>
        <v>0.18</v>
      </c>
      <c r="AG27" s="17" t="n">
        <f aca="false">AF27</f>
        <v>0.18</v>
      </c>
      <c r="AH27" s="17" t="n">
        <f aca="false">AG27</f>
        <v>0.18</v>
      </c>
      <c r="AI27" s="17" t="n">
        <f aca="false">AH27</f>
        <v>0.18</v>
      </c>
      <c r="AJ27" s="17" t="n">
        <f aca="false">AI27</f>
        <v>0.18</v>
      </c>
      <c r="AK27" s="17" t="n">
        <f aca="false">AJ27</f>
        <v>0.18</v>
      </c>
      <c r="AL27" s="17" t="n">
        <f aca="false">AK27</f>
        <v>0.18</v>
      </c>
      <c r="AM27" s="17" t="n">
        <f aca="false">AL27</f>
        <v>0.18</v>
      </c>
      <c r="AN27" s="17" t="n">
        <f aca="false">AM27</f>
        <v>0.18</v>
      </c>
      <c r="AO27" s="17" t="n">
        <f aca="false">AN27</f>
        <v>0.18</v>
      </c>
      <c r="AP27" s="17" t="n">
        <f aca="false">AO27</f>
        <v>0.18</v>
      </c>
      <c r="AQ27" s="17" t="n">
        <f aca="false">AP27</f>
        <v>0.18</v>
      </c>
      <c r="AR27" s="17" t="n">
        <f aca="false">AQ27</f>
        <v>0.18</v>
      </c>
      <c r="AS27" s="17" t="n">
        <f aca="false">AR27</f>
        <v>0.18</v>
      </c>
      <c r="AT27" s="17" t="n">
        <f aca="false">AS27</f>
        <v>0.18</v>
      </c>
      <c r="AU27" s="17" t="n">
        <f aca="false">AT27</f>
        <v>0.18</v>
      </c>
      <c r="AV27" s="17" t="n">
        <f aca="false">AU27</f>
        <v>0.18</v>
      </c>
      <c r="AW27" s="17" t="n">
        <f aca="false">AV27</f>
        <v>0.18</v>
      </c>
      <c r="AX27" s="17" t="n">
        <f aca="false">AW27</f>
        <v>0.18</v>
      </c>
      <c r="AY27" s="17" t="n">
        <f aca="false">AX27</f>
        <v>0.18</v>
      </c>
      <c r="AZ27" s="17" t="n">
        <f aca="false">AY27</f>
        <v>0.18</v>
      </c>
      <c r="BA27" s="17" t="n">
        <f aca="false">AZ27</f>
        <v>0.18</v>
      </c>
      <c r="BB27" s="17" t="n">
        <f aca="false">BA27</f>
        <v>0.18</v>
      </c>
      <c r="BC27" s="17" t="n">
        <f aca="false">BB27</f>
        <v>0.18</v>
      </c>
      <c r="BD27" s="17" t="n">
        <f aca="false">BC27</f>
        <v>0.18</v>
      </c>
      <c r="BE27" s="17" t="n">
        <f aca="false">BD27</f>
        <v>0.18</v>
      </c>
      <c r="BF27" s="17" t="n">
        <f aca="false">BE27</f>
        <v>0.18</v>
      </c>
      <c r="BG27" s="17" t="n">
        <f aca="false">BF27</f>
        <v>0.18</v>
      </c>
      <c r="BH27" s="17" t="n">
        <f aca="false">BG27</f>
        <v>0.18</v>
      </c>
      <c r="BI27" s="17" t="n">
        <f aca="false">BH27</f>
        <v>0.18</v>
      </c>
      <c r="BJ27" s="17" t="n">
        <f aca="false">BI27</f>
        <v>0.18</v>
      </c>
      <c r="BK27" s="0"/>
      <c r="BL27" s="18" t="n">
        <f aca="false">(Q27/B27)^(1/(Q$2-B$2))-1</f>
        <v>0</v>
      </c>
      <c r="BM27" s="18" t="n">
        <f aca="false">(Y27/Q27)^(1/(Y$2-Q$2))-1</f>
        <v>0</v>
      </c>
      <c r="BN27" s="18" t="n">
        <f aca="false">(AK27/Q27)^(1/(AK$2-Q$2))-1</f>
        <v>0</v>
      </c>
      <c r="BO27" s="18" t="n">
        <f aca="false">(AZ27/AK27)^(1/(AZ$2-AK$2))-1</f>
        <v>0</v>
      </c>
      <c r="BP27" s="19" t="n">
        <f aca="false">(AP27/Q27)^(1/(AP$2-Q$2))-1</f>
        <v>0</v>
      </c>
      <c r="BQ27" s="20" t="n">
        <f aca="false">AK27/Q27-1</f>
        <v>0</v>
      </c>
      <c r="BR27" s="20" t="n">
        <f aca="false">AZ27/Q27-1</f>
        <v>0</v>
      </c>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6" t="s">
        <v>26</v>
      </c>
      <c r="B28" s="17" t="n">
        <v>0.055</v>
      </c>
      <c r="C28" s="17" t="n">
        <f aca="false">B28</f>
        <v>0.055</v>
      </c>
      <c r="D28" s="17" t="n">
        <f aca="false">C28</f>
        <v>0.055</v>
      </c>
      <c r="E28" s="17" t="n">
        <f aca="false">D28</f>
        <v>0.055</v>
      </c>
      <c r="F28" s="17" t="n">
        <f aca="false">E28</f>
        <v>0.055</v>
      </c>
      <c r="G28" s="17" t="n">
        <f aca="false">F28</f>
        <v>0.055</v>
      </c>
      <c r="H28" s="17" t="n">
        <f aca="false">G28</f>
        <v>0.055</v>
      </c>
      <c r="I28" s="17" t="n">
        <f aca="false">H28</f>
        <v>0.055</v>
      </c>
      <c r="J28" s="17" t="n">
        <f aca="false">I28</f>
        <v>0.055</v>
      </c>
      <c r="K28" s="17" t="n">
        <f aca="false">J28</f>
        <v>0.055</v>
      </c>
      <c r="L28" s="17" t="n">
        <f aca="false">K28</f>
        <v>0.055</v>
      </c>
      <c r="M28" s="17" t="n">
        <f aca="false">L28</f>
        <v>0.055</v>
      </c>
      <c r="N28" s="17" t="n">
        <f aca="false">M28</f>
        <v>0.055</v>
      </c>
      <c r="O28" s="17" t="n">
        <f aca="false">N28</f>
        <v>0.055</v>
      </c>
      <c r="P28" s="17" t="n">
        <f aca="false">O28</f>
        <v>0.055</v>
      </c>
      <c r="Q28" s="17" t="n">
        <f aca="false">P28</f>
        <v>0.055</v>
      </c>
      <c r="R28" s="17" t="n">
        <f aca="false">Q28</f>
        <v>0.055</v>
      </c>
      <c r="S28" s="17" t="n">
        <f aca="false">R28</f>
        <v>0.055</v>
      </c>
      <c r="T28" s="17" t="n">
        <f aca="false">S28</f>
        <v>0.055</v>
      </c>
      <c r="U28" s="17" t="n">
        <f aca="false">T28</f>
        <v>0.055</v>
      </c>
      <c r="V28" s="17" t="n">
        <f aca="false">U28</f>
        <v>0.055</v>
      </c>
      <c r="W28" s="17" t="n">
        <f aca="false">V28</f>
        <v>0.055</v>
      </c>
      <c r="X28" s="17" t="n">
        <f aca="false">W28</f>
        <v>0.055</v>
      </c>
      <c r="Y28" s="17" t="n">
        <f aca="false">X28</f>
        <v>0.055</v>
      </c>
      <c r="Z28" s="17" t="n">
        <f aca="false">Y28</f>
        <v>0.055</v>
      </c>
      <c r="AA28" s="17" t="n">
        <f aca="false">Z28</f>
        <v>0.055</v>
      </c>
      <c r="AB28" s="17" t="n">
        <f aca="false">AA28</f>
        <v>0.055</v>
      </c>
      <c r="AC28" s="17" t="n">
        <f aca="false">AB28</f>
        <v>0.055</v>
      </c>
      <c r="AD28" s="17" t="n">
        <f aca="false">AC28</f>
        <v>0.055</v>
      </c>
      <c r="AE28" s="17" t="n">
        <f aca="false">AD28</f>
        <v>0.055</v>
      </c>
      <c r="AF28" s="17" t="n">
        <f aca="false">AE28</f>
        <v>0.055</v>
      </c>
      <c r="AG28" s="17" t="n">
        <f aca="false">AF28</f>
        <v>0.055</v>
      </c>
      <c r="AH28" s="17" t="n">
        <f aca="false">AG28</f>
        <v>0.055</v>
      </c>
      <c r="AI28" s="17" t="n">
        <f aca="false">AH28</f>
        <v>0.055</v>
      </c>
      <c r="AJ28" s="17" t="n">
        <f aca="false">AI28</f>
        <v>0.055</v>
      </c>
      <c r="AK28" s="17" t="n">
        <f aca="false">AJ28</f>
        <v>0.055</v>
      </c>
      <c r="AL28" s="17" t="n">
        <f aca="false">AK28</f>
        <v>0.055</v>
      </c>
      <c r="AM28" s="17" t="n">
        <f aca="false">AL28</f>
        <v>0.055</v>
      </c>
      <c r="AN28" s="17" t="n">
        <f aca="false">AM28</f>
        <v>0.055</v>
      </c>
      <c r="AO28" s="17" t="n">
        <f aca="false">AN28</f>
        <v>0.055</v>
      </c>
      <c r="AP28" s="17" t="n">
        <f aca="false">AO28</f>
        <v>0.055</v>
      </c>
      <c r="AQ28" s="17" t="n">
        <f aca="false">AP28</f>
        <v>0.055</v>
      </c>
      <c r="AR28" s="17" t="n">
        <f aca="false">AQ28</f>
        <v>0.055</v>
      </c>
      <c r="AS28" s="17" t="n">
        <f aca="false">AR28</f>
        <v>0.055</v>
      </c>
      <c r="AT28" s="17" t="n">
        <f aca="false">AS28</f>
        <v>0.055</v>
      </c>
      <c r="AU28" s="17" t="n">
        <f aca="false">AT28</f>
        <v>0.055</v>
      </c>
      <c r="AV28" s="17" t="n">
        <f aca="false">AU28</f>
        <v>0.055</v>
      </c>
      <c r="AW28" s="17" t="n">
        <f aca="false">AV28</f>
        <v>0.055</v>
      </c>
      <c r="AX28" s="17" t="n">
        <f aca="false">AW28</f>
        <v>0.055</v>
      </c>
      <c r="AY28" s="17" t="n">
        <f aca="false">AX28</f>
        <v>0.055</v>
      </c>
      <c r="AZ28" s="17" t="n">
        <f aca="false">AY28</f>
        <v>0.055</v>
      </c>
      <c r="BA28" s="17" t="n">
        <f aca="false">AZ28</f>
        <v>0.055</v>
      </c>
      <c r="BB28" s="17" t="n">
        <f aca="false">BA28</f>
        <v>0.055</v>
      </c>
      <c r="BC28" s="17" t="n">
        <f aca="false">BB28</f>
        <v>0.055</v>
      </c>
      <c r="BD28" s="17" t="n">
        <f aca="false">BC28</f>
        <v>0.055</v>
      </c>
      <c r="BE28" s="17" t="n">
        <f aca="false">BD28</f>
        <v>0.055</v>
      </c>
      <c r="BF28" s="17" t="n">
        <f aca="false">BE28</f>
        <v>0.055</v>
      </c>
      <c r="BG28" s="17" t="n">
        <f aca="false">BF28</f>
        <v>0.055</v>
      </c>
      <c r="BH28" s="17" t="n">
        <f aca="false">BG28</f>
        <v>0.055</v>
      </c>
      <c r="BI28" s="17" t="n">
        <f aca="false">BH28</f>
        <v>0.055</v>
      </c>
      <c r="BJ28" s="17" t="n">
        <f aca="false">BI28</f>
        <v>0.055</v>
      </c>
      <c r="BK28" s="0"/>
      <c r="BL28" s="18" t="n">
        <f aca="false">(Q28/B28)^(1/(Q$2-B$2))-1</f>
        <v>0</v>
      </c>
      <c r="BM28" s="18" t="n">
        <f aca="false">(Y28/Q28)^(1/(Y$2-Q$2))-1</f>
        <v>0</v>
      </c>
      <c r="BN28" s="18" t="n">
        <f aca="false">(AK28/Q28)^(1/(AK$2-Q$2))-1</f>
        <v>0</v>
      </c>
      <c r="BO28" s="18" t="n">
        <f aca="false">(AZ28/AK28)^(1/(AZ$2-AK$2))-1</f>
        <v>0</v>
      </c>
      <c r="BP28" s="19" t="n">
        <f aca="false">(AP28/Q28)^(1/(AP$2-Q$2))-1</f>
        <v>0</v>
      </c>
      <c r="BQ28" s="20" t="n">
        <f aca="false">AK28/Q28-1</f>
        <v>0</v>
      </c>
      <c r="BR28" s="20" t="n">
        <f aca="false">AZ28/Q28-1</f>
        <v>0</v>
      </c>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6" t="s">
        <v>27</v>
      </c>
      <c r="B29" s="17" t="n">
        <f aca="false">'Px ch Urbain'!B13*'Px ch Urbain'!B19+'Px ch Urbain'!B14*'Px ch Urbain'!B20</f>
        <v>0.0720612244897959</v>
      </c>
      <c r="C29" s="17" t="n">
        <f aca="false">'Px ch Urbain'!C13*'Px ch Urbain'!C19+'Px ch Urbain'!C14*'Px ch Urbain'!C20</f>
        <v>0.0720612244897959</v>
      </c>
      <c r="D29" s="17" t="n">
        <f aca="false">'Px ch Urbain'!D13*'Px ch Urbain'!D19+'Px ch Urbain'!D14*'Px ch Urbain'!D20</f>
        <v>0.0720612244897959</v>
      </c>
      <c r="E29" s="17" t="n">
        <f aca="false">'Px ch Urbain'!E13*'Px ch Urbain'!E19+'Px ch Urbain'!E14*'Px ch Urbain'!E20</f>
        <v>0.0720612244897959</v>
      </c>
      <c r="F29" s="17" t="n">
        <f aca="false">'Px ch Urbain'!F13*'Px ch Urbain'!F19+'Px ch Urbain'!F14*'Px ch Urbain'!F20</f>
        <v>0.0720612244897959</v>
      </c>
      <c r="G29" s="17" t="n">
        <f aca="false">'Px ch Urbain'!G13*'Px ch Urbain'!G19+'Px ch Urbain'!G14*'Px ch Urbain'!G20</f>
        <v>0.0720612244897959</v>
      </c>
      <c r="H29" s="17" t="n">
        <f aca="false">'Px ch Urbain'!H13*'Px ch Urbain'!H19+'Px ch Urbain'!H14*'Px ch Urbain'!H20</f>
        <v>0.0720612244897959</v>
      </c>
      <c r="I29" s="17" t="n">
        <f aca="false">'Px ch Urbain'!I13*'Px ch Urbain'!I19+'Px ch Urbain'!I14*'Px ch Urbain'!I20</f>
        <v>0.0720612244897959</v>
      </c>
      <c r="J29" s="17" t="n">
        <f aca="false">'Px ch Urbain'!J13*'Px ch Urbain'!J19+'Px ch Urbain'!J14*'Px ch Urbain'!J20</f>
        <v>0.0686489795918368</v>
      </c>
      <c r="K29" s="17" t="n">
        <f aca="false">'Px ch Urbain'!K13*'Px ch Urbain'!K19+'Px ch Urbain'!K14*'Px ch Urbain'!K20</f>
        <v>0.0686489795918368</v>
      </c>
      <c r="L29" s="17" t="n">
        <f aca="false">'Px ch Urbain'!L13*'Px ch Urbain'!L19+'Px ch Urbain'!L14*'Px ch Urbain'!L20</f>
        <v>0.0686489795918368</v>
      </c>
      <c r="M29" s="17" t="n">
        <f aca="false">'Px ch Urbain'!M13*'Px ch Urbain'!M19+'Px ch Urbain'!M14*'Px ch Urbain'!M20</f>
        <v>0.0652367346938776</v>
      </c>
      <c r="N29" s="17" t="n">
        <f aca="false">'Px ch Urbain'!N13*'Px ch Urbain'!N19+'Px ch Urbain'!N14*'Px ch Urbain'!N20</f>
        <v>0.0652367346938776</v>
      </c>
      <c r="O29" s="17" t="n">
        <f aca="false">'Px ch Urbain'!O13*'Px ch Urbain'!O19+'Px ch Urbain'!O14*'Px ch Urbain'!O20</f>
        <v>0.0618244897959184</v>
      </c>
      <c r="P29" s="17" t="n">
        <f aca="false">'Px ch Urbain'!P13*'Px ch Urbain'!P19+'Px ch Urbain'!P14*'Px ch Urbain'!P20</f>
        <v>0.055</v>
      </c>
      <c r="Q29" s="17" t="n">
        <f aca="false">'Px ch Urbain'!Q13*'Px ch Urbain'!Q19+'Px ch Urbain'!Q14*'Px ch Urbain'!Q20</f>
        <v>0.055</v>
      </c>
      <c r="R29" s="17" t="n">
        <f aca="false">'Px ch Urbain'!R13*'Px ch Urbain'!R19+'Px ch Urbain'!R14*'Px ch Urbain'!R20</f>
        <v>0.055</v>
      </c>
      <c r="S29" s="17" t="n">
        <f aca="false">'Px ch Urbain'!S13*'Px ch Urbain'!S19+'Px ch Urbain'!S14*'Px ch Urbain'!S20</f>
        <v>0.055</v>
      </c>
      <c r="T29" s="17" t="n">
        <f aca="false">'Px ch Urbain'!T13*'Px ch Urbain'!T19+'Px ch Urbain'!T14*'Px ch Urbain'!T20</f>
        <v>0.055</v>
      </c>
      <c r="U29" s="17" t="n">
        <f aca="false">'Px ch Urbain'!U13*'Px ch Urbain'!U19+'Px ch Urbain'!U14*'Px ch Urbain'!U20</f>
        <v>0.055</v>
      </c>
      <c r="V29" s="17" t="n">
        <f aca="false">'Px ch Urbain'!V13*'Px ch Urbain'!V19+'Px ch Urbain'!V14*'Px ch Urbain'!V20</f>
        <v>0.055</v>
      </c>
      <c r="W29" s="17" t="n">
        <f aca="false">'Px ch Urbain'!W13*'Px ch Urbain'!W19+'Px ch Urbain'!W14*'Px ch Urbain'!W20</f>
        <v>0.055</v>
      </c>
      <c r="X29" s="17" t="n">
        <f aca="false">'Px ch Urbain'!X13*'Px ch Urbain'!X19+'Px ch Urbain'!X14*'Px ch Urbain'!X20</f>
        <v>0.055</v>
      </c>
      <c r="Y29" s="17" t="n">
        <f aca="false">'Px ch Urbain'!Y13*'Px ch Urbain'!Y19+'Px ch Urbain'!Y14*'Px ch Urbain'!Y20</f>
        <v>0.055</v>
      </c>
      <c r="Z29" s="17" t="n">
        <f aca="false">'Px ch Urbain'!Z13*'Px ch Urbain'!Z19+'Px ch Urbain'!Z14*'Px ch Urbain'!Z20</f>
        <v>0.055</v>
      </c>
      <c r="AA29" s="17" t="n">
        <f aca="false">'Px ch Urbain'!AA13*'Px ch Urbain'!AA19+'Px ch Urbain'!AA14*'Px ch Urbain'!AA20</f>
        <v>0.055</v>
      </c>
      <c r="AB29" s="17" t="n">
        <f aca="false">'Px ch Urbain'!AB13*'Px ch Urbain'!AB19+'Px ch Urbain'!AB14*'Px ch Urbain'!AB20</f>
        <v>0.055</v>
      </c>
      <c r="AC29" s="17" t="n">
        <f aca="false">'Px ch Urbain'!AC13*'Px ch Urbain'!AC19+'Px ch Urbain'!AC14*'Px ch Urbain'!AC20</f>
        <v>0.055</v>
      </c>
      <c r="AD29" s="17" t="n">
        <f aca="false">'Px ch Urbain'!AD13*'Px ch Urbain'!AD19+'Px ch Urbain'!AD14*'Px ch Urbain'!AD20</f>
        <v>0.055</v>
      </c>
      <c r="AE29" s="17" t="n">
        <f aca="false">'Px ch Urbain'!AE13*'Px ch Urbain'!AE19+'Px ch Urbain'!AE14*'Px ch Urbain'!AE20</f>
        <v>0.055</v>
      </c>
      <c r="AF29" s="17" t="n">
        <f aca="false">'Px ch Urbain'!AF13*'Px ch Urbain'!AF19+'Px ch Urbain'!AF14*'Px ch Urbain'!AF20</f>
        <v>0.055</v>
      </c>
      <c r="AG29" s="17" t="n">
        <f aca="false">'Px ch Urbain'!AG13*'Px ch Urbain'!AG19+'Px ch Urbain'!AG14*'Px ch Urbain'!AG20</f>
        <v>0.055</v>
      </c>
      <c r="AH29" s="17" t="n">
        <f aca="false">'Px ch Urbain'!AH13*'Px ch Urbain'!AH19+'Px ch Urbain'!AH14*'Px ch Urbain'!AH20</f>
        <v>0.055</v>
      </c>
      <c r="AI29" s="17" t="n">
        <f aca="false">'Px ch Urbain'!AI13*'Px ch Urbain'!AI19+'Px ch Urbain'!AI14*'Px ch Urbain'!AI20</f>
        <v>0.055</v>
      </c>
      <c r="AJ29" s="17" t="n">
        <f aca="false">'Px ch Urbain'!AJ13*'Px ch Urbain'!AJ19+'Px ch Urbain'!AJ14*'Px ch Urbain'!AJ20</f>
        <v>0.055</v>
      </c>
      <c r="AK29" s="17" t="n">
        <f aca="false">'Px ch Urbain'!AK13*'Px ch Urbain'!AK19+'Px ch Urbain'!AK14*'Px ch Urbain'!AK20</f>
        <v>0.055</v>
      </c>
      <c r="AL29" s="17" t="n">
        <f aca="false">'Px ch Urbain'!AL13*'Px ch Urbain'!AL19+'Px ch Urbain'!AL14*'Px ch Urbain'!AL20</f>
        <v>0.055</v>
      </c>
      <c r="AM29" s="17" t="n">
        <f aca="false">'Px ch Urbain'!AM13*'Px ch Urbain'!AM19+'Px ch Urbain'!AM14*'Px ch Urbain'!AM20</f>
        <v>0.055</v>
      </c>
      <c r="AN29" s="17" t="n">
        <f aca="false">'Px ch Urbain'!AN13*'Px ch Urbain'!AN19+'Px ch Urbain'!AN14*'Px ch Urbain'!AN20</f>
        <v>0.055</v>
      </c>
      <c r="AO29" s="17" t="n">
        <f aca="false">'Px ch Urbain'!AO13*'Px ch Urbain'!AO19+'Px ch Urbain'!AO14*'Px ch Urbain'!AO20</f>
        <v>0.055</v>
      </c>
      <c r="AP29" s="17" t="n">
        <f aca="false">'Px ch Urbain'!AP13*'Px ch Urbain'!AP19+'Px ch Urbain'!AP14*'Px ch Urbain'!AP20</f>
        <v>0.055</v>
      </c>
      <c r="AQ29" s="17" t="n">
        <f aca="false">'Px ch Urbain'!AQ13*'Px ch Urbain'!AQ19+'Px ch Urbain'!AQ14*'Px ch Urbain'!AQ20</f>
        <v>0.055</v>
      </c>
      <c r="AR29" s="17" t="n">
        <f aca="false">'Px ch Urbain'!AR13*'Px ch Urbain'!AR19+'Px ch Urbain'!AR14*'Px ch Urbain'!AR20</f>
        <v>0.055</v>
      </c>
      <c r="AS29" s="17" t="n">
        <f aca="false">'Px ch Urbain'!AS13*'Px ch Urbain'!AS19+'Px ch Urbain'!AS14*'Px ch Urbain'!AS20</f>
        <v>0.055</v>
      </c>
      <c r="AT29" s="17" t="n">
        <f aca="false">'Px ch Urbain'!AT13*'Px ch Urbain'!AT19+'Px ch Urbain'!AT14*'Px ch Urbain'!AT20</f>
        <v>0.055</v>
      </c>
      <c r="AU29" s="17" t="n">
        <f aca="false">'Px ch Urbain'!AU13*'Px ch Urbain'!AU19+'Px ch Urbain'!AU14*'Px ch Urbain'!AU20</f>
        <v>0.055</v>
      </c>
      <c r="AV29" s="17" t="n">
        <f aca="false">'Px ch Urbain'!AV13*'Px ch Urbain'!AV19+'Px ch Urbain'!AV14*'Px ch Urbain'!AV20</f>
        <v>0.055</v>
      </c>
      <c r="AW29" s="17" t="n">
        <f aca="false">'Px ch Urbain'!AW13*'Px ch Urbain'!AW19+'Px ch Urbain'!AW14*'Px ch Urbain'!AW20</f>
        <v>0.055</v>
      </c>
      <c r="AX29" s="17" t="n">
        <f aca="false">'Px ch Urbain'!AX13*'Px ch Urbain'!AX19+'Px ch Urbain'!AX14*'Px ch Urbain'!AX20</f>
        <v>0.055</v>
      </c>
      <c r="AY29" s="17" t="n">
        <f aca="false">'Px ch Urbain'!AY13*'Px ch Urbain'!AY19+'Px ch Urbain'!AY14*'Px ch Urbain'!AY20</f>
        <v>0.055</v>
      </c>
      <c r="AZ29" s="17" t="n">
        <f aca="false">'Px ch Urbain'!AZ13*'Px ch Urbain'!AZ19+'Px ch Urbain'!AZ14*'Px ch Urbain'!AZ20</f>
        <v>0.055</v>
      </c>
      <c r="BA29" s="17" t="n">
        <f aca="false">'Px ch Urbain'!BA13*'Px ch Urbain'!BA19+'Px ch Urbain'!BA14*'Px ch Urbain'!BA20</f>
        <v>0.055</v>
      </c>
      <c r="BB29" s="17" t="n">
        <f aca="false">'Px ch Urbain'!BB13*'Px ch Urbain'!BB19+'Px ch Urbain'!BB14*'Px ch Urbain'!BB20</f>
        <v>0.055</v>
      </c>
      <c r="BC29" s="17" t="n">
        <f aca="false">'Px ch Urbain'!BC13*'Px ch Urbain'!BC19+'Px ch Urbain'!BC14*'Px ch Urbain'!BC20</f>
        <v>0.055</v>
      </c>
      <c r="BD29" s="17" t="n">
        <f aca="false">'Px ch Urbain'!BD13*'Px ch Urbain'!BD19+'Px ch Urbain'!BD14*'Px ch Urbain'!BD20</f>
        <v>0.055</v>
      </c>
      <c r="BE29" s="17" t="n">
        <f aca="false">'Px ch Urbain'!BE13*'Px ch Urbain'!BE19+'Px ch Urbain'!BE14*'Px ch Urbain'!BE20</f>
        <v>0.055</v>
      </c>
      <c r="BF29" s="17" t="n">
        <f aca="false">'Px ch Urbain'!BF13*'Px ch Urbain'!BF19+'Px ch Urbain'!BF14*'Px ch Urbain'!BF20</f>
        <v>0.055</v>
      </c>
      <c r="BG29" s="17" t="n">
        <f aca="false">'Px ch Urbain'!BG13*'Px ch Urbain'!BG19+'Px ch Urbain'!BG14*'Px ch Urbain'!BG20</f>
        <v>0.055</v>
      </c>
      <c r="BH29" s="17" t="n">
        <f aca="false">'Px ch Urbain'!BH13*'Px ch Urbain'!BH19+'Px ch Urbain'!BH14*'Px ch Urbain'!BH20</f>
        <v>0.055</v>
      </c>
      <c r="BI29" s="17" t="n">
        <f aca="false">'Px ch Urbain'!BI13*'Px ch Urbain'!BI19+'Px ch Urbain'!BI14*'Px ch Urbain'!BI20</f>
        <v>0.055</v>
      </c>
      <c r="BJ29" s="17" t="n">
        <f aca="false">'Px ch Urbain'!BJ13*'Px ch Urbain'!BJ19+'Px ch Urbain'!BJ14*'Px ch Urbain'!BJ20</f>
        <v>0.055</v>
      </c>
      <c r="BK29" s="0"/>
      <c r="BL29" s="18" t="n">
        <f aca="false">(Q29/B29)^(1/(Q$2-B$2))-1</f>
        <v>-0.0178509442095836</v>
      </c>
      <c r="BM29" s="18" t="n">
        <f aca="false">(Y29/Q29)^(1/(Y$2-Q$2))-1</f>
        <v>0</v>
      </c>
      <c r="BN29" s="18" t="n">
        <f aca="false">(AK29/Q29)^(1/(AK$2-Q$2))-1</f>
        <v>0</v>
      </c>
      <c r="BO29" s="18" t="n">
        <f aca="false">(AZ29/AK29)^(1/(AZ$2-AK$2))-1</f>
        <v>0</v>
      </c>
      <c r="BP29" s="19" t="n">
        <f aca="false">(AP29/Q29)^(1/(AP$2-Q$2))-1</f>
        <v>0</v>
      </c>
      <c r="BQ29" s="20" t="n">
        <f aca="false">AK29/Q29-1</f>
        <v>0</v>
      </c>
      <c r="BR29" s="20" t="n">
        <f aca="false">AZ29/Q29-1</f>
        <v>0</v>
      </c>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0"/>
      <c r="B30" s="0"/>
      <c r="C30" s="0"/>
      <c r="D30" s="0"/>
      <c r="E30" s="0"/>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18"/>
      <c r="BM30" s="18"/>
      <c r="BN30" s="18"/>
      <c r="BO30" s="18"/>
      <c r="BP30" s="19"/>
      <c r="BQ30" s="20"/>
      <c r="BR30" s="2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8" customFormat="true" ht="15" hidden="false" customHeight="false" outlineLevel="0" collapsed="false">
      <c r="A31" s="7" t="s">
        <v>28</v>
      </c>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row>
    <row r="32" customFormat="false" ht="15" hidden="false" customHeight="false" outlineLevel="0" collapsed="false">
      <c r="A32" s="21" t="s">
        <v>23</v>
      </c>
      <c r="B32" s="15"/>
      <c r="C32" s="15"/>
      <c r="D32" s="15"/>
      <c r="E32" s="15"/>
      <c r="F32" s="15"/>
      <c r="G32" s="15"/>
      <c r="H32" s="15"/>
      <c r="I32" s="15"/>
      <c r="J32" s="15"/>
      <c r="K32" s="15"/>
      <c r="L32" s="15"/>
      <c r="M32" s="15"/>
      <c r="N32" s="15"/>
      <c r="O32" s="15"/>
      <c r="P32" s="15"/>
      <c r="Q32" s="15" t="n">
        <f aca="false">Q16/(1+Q25)</f>
        <v>5.56027444404065</v>
      </c>
      <c r="R32" s="15" t="n">
        <f aca="false">R16/(1+R25)</f>
        <v>5.00410374880327</v>
      </c>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4" t="s">
        <v>24</v>
      </c>
      <c r="B33" s="15"/>
      <c r="C33" s="15"/>
      <c r="D33" s="15"/>
      <c r="E33" s="15"/>
      <c r="F33" s="15"/>
      <c r="G33" s="15"/>
      <c r="H33" s="15"/>
      <c r="I33" s="15"/>
      <c r="J33" s="15"/>
      <c r="K33" s="15"/>
      <c r="L33" s="15"/>
      <c r="M33" s="15"/>
      <c r="N33" s="15"/>
      <c r="O33" s="15"/>
      <c r="P33" s="15"/>
      <c r="Q33" s="15" t="n">
        <f aca="false">Q17/(1+Q26)</f>
        <v>5.46527456474095</v>
      </c>
      <c r="R33" s="15" t="n">
        <f aca="false">R17/(1+R26)</f>
        <v>4.92214914459076</v>
      </c>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4" t="s">
        <v>25</v>
      </c>
      <c r="B34" s="15"/>
      <c r="C34" s="15"/>
      <c r="D34" s="15"/>
      <c r="E34" s="15"/>
      <c r="F34" s="15"/>
      <c r="G34" s="15"/>
      <c r="H34" s="15"/>
      <c r="I34" s="15"/>
      <c r="J34" s="15"/>
      <c r="K34" s="15"/>
      <c r="L34" s="15"/>
      <c r="M34" s="15"/>
      <c r="N34" s="15"/>
      <c r="O34" s="15"/>
      <c r="P34" s="15"/>
      <c r="Q34" s="15" t="n">
        <f aca="false">Q18/(1+Q27)</f>
        <v>12.7206577035587</v>
      </c>
      <c r="R34" s="15" t="n">
        <f aca="false">R18/(1+R27)</f>
        <v>12.7433004991936</v>
      </c>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4" t="s">
        <v>26</v>
      </c>
      <c r="B35" s="15"/>
      <c r="C35" s="15"/>
      <c r="D35" s="15"/>
      <c r="E35" s="15"/>
      <c r="F35" s="15"/>
      <c r="G35" s="15"/>
      <c r="H35" s="15"/>
      <c r="I35" s="15"/>
      <c r="J35" s="15"/>
      <c r="K35" s="15"/>
      <c r="L35" s="15"/>
      <c r="M35" s="15"/>
      <c r="N35" s="15"/>
      <c r="O35" s="15"/>
      <c r="P35" s="15"/>
      <c r="Q35" s="15" t="n">
        <f aca="false">Q19/(1+Q28)</f>
        <v>3.50113986016941</v>
      </c>
      <c r="R35" s="15" t="n">
        <f aca="false">R19/(1+R28)</f>
        <v>3.43918368140848</v>
      </c>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4" t="s">
        <v>27</v>
      </c>
      <c r="B36" s="15"/>
      <c r="C36" s="15"/>
      <c r="D36" s="15"/>
      <c r="E36" s="15"/>
      <c r="F36" s="15"/>
      <c r="G36" s="15"/>
      <c r="H36" s="15"/>
      <c r="I36" s="15"/>
      <c r="J36" s="15"/>
      <c r="K36" s="15"/>
      <c r="L36" s="15"/>
      <c r="M36" s="15"/>
      <c r="N36" s="15"/>
      <c r="O36" s="15"/>
      <c r="P36" s="15"/>
      <c r="Q36" s="15" t="n">
        <f aca="false">Q20/(1+Q29)</f>
        <v>7.69874396702302</v>
      </c>
      <c r="R36" s="15" t="n">
        <f aca="false">R20/(1+R29)</f>
        <v>8.42107842299205</v>
      </c>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0"/>
      <c r="B37" s="15"/>
      <c r="C37" s="15"/>
      <c r="D37" s="15"/>
      <c r="E37" s="15"/>
      <c r="F37" s="15"/>
      <c r="G37" s="15"/>
      <c r="H37" s="15"/>
      <c r="I37" s="15"/>
      <c r="J37" s="15"/>
      <c r="K37" s="15"/>
      <c r="L37" s="15"/>
      <c r="M37" s="15"/>
      <c r="N37" s="15"/>
      <c r="O37" s="15"/>
      <c r="P37" s="15"/>
      <c r="Q37" s="15"/>
      <c r="R37" s="15"/>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0"/>
      <c r="B38" s="15"/>
      <c r="C38" s="15"/>
      <c r="D38" s="15"/>
      <c r="E38" s="15"/>
      <c r="F38" s="15"/>
      <c r="G38" s="15"/>
      <c r="H38" s="15"/>
      <c r="I38" s="15"/>
      <c r="J38" s="15"/>
      <c r="K38" s="15"/>
      <c r="L38" s="15"/>
      <c r="M38" s="15"/>
      <c r="N38" s="15"/>
      <c r="O38" s="15"/>
      <c r="P38" s="15"/>
      <c r="Q38" s="15"/>
      <c r="R38" s="15"/>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23" customFormat="true" ht="30" hidden="false" customHeight="false" outlineLevel="0" collapsed="false">
      <c r="A39" s="22" t="s">
        <v>29</v>
      </c>
      <c r="B39" s="23" t="n">
        <v>0</v>
      </c>
      <c r="C39" s="23" t="n">
        <v>0</v>
      </c>
      <c r="D39" s="23" t="n">
        <v>0</v>
      </c>
      <c r="E39" s="23" t="n">
        <v>0</v>
      </c>
      <c r="F39" s="23" t="n">
        <v>0</v>
      </c>
      <c r="G39" s="23" t="n">
        <v>0</v>
      </c>
      <c r="H39" s="23" t="n">
        <v>0</v>
      </c>
      <c r="I39" s="23" t="n">
        <v>0</v>
      </c>
      <c r="J39" s="23" t="n">
        <v>0</v>
      </c>
      <c r="K39" s="23" t="n">
        <v>0</v>
      </c>
      <c r="L39" s="23" t="n">
        <v>0</v>
      </c>
      <c r="M39" s="23" t="n">
        <v>0</v>
      </c>
      <c r="N39" s="23" t="n">
        <v>0</v>
      </c>
      <c r="O39" s="23" t="n">
        <v>0</v>
      </c>
      <c r="P39" s="23" t="n">
        <v>7</v>
      </c>
      <c r="Q39" s="23" t="n">
        <v>14.5</v>
      </c>
      <c r="R39" s="23" t="n">
        <v>22</v>
      </c>
      <c r="S39" s="23" t="n">
        <v>30.5</v>
      </c>
      <c r="T39" s="23" t="n">
        <v>39</v>
      </c>
      <c r="U39" s="23" t="n">
        <v>47.5</v>
      </c>
      <c r="V39" s="23" t="n">
        <v>56</v>
      </c>
      <c r="W39" s="23" t="n">
        <v>61.10526625</v>
      </c>
      <c r="X39" s="23" t="n">
        <v>65.51107292</v>
      </c>
      <c r="Y39" s="23" t="n">
        <v>69.56424647</v>
      </c>
      <c r="Z39" s="23" t="n">
        <v>73.61161334</v>
      </c>
      <c r="AA39" s="23" t="n">
        <v>78</v>
      </c>
      <c r="AB39" s="23" t="n">
        <v>82.93866365</v>
      </c>
      <c r="AC39" s="23" t="n">
        <v>88.08658451</v>
      </c>
      <c r="AD39" s="23" t="n">
        <v>92.96517354</v>
      </c>
      <c r="AE39" s="23" t="n">
        <v>97.09584172</v>
      </c>
      <c r="AF39" s="23" t="n">
        <v>100</v>
      </c>
      <c r="AG39" s="23" t="n">
        <f aca="false">AF39</f>
        <v>100</v>
      </c>
      <c r="AH39" s="23" t="n">
        <f aca="false">AG39</f>
        <v>100</v>
      </c>
      <c r="AI39" s="23" t="n">
        <f aca="false">AH39</f>
        <v>100</v>
      </c>
      <c r="AJ39" s="23" t="n">
        <f aca="false">AI39</f>
        <v>100</v>
      </c>
      <c r="AK39" s="23" t="n">
        <f aca="false">AJ39</f>
        <v>100</v>
      </c>
      <c r="AL39" s="23" t="n">
        <f aca="false">AK39</f>
        <v>100</v>
      </c>
      <c r="AM39" s="23" t="n">
        <f aca="false">AL39</f>
        <v>100</v>
      </c>
      <c r="AN39" s="23" t="n">
        <f aca="false">AM39</f>
        <v>100</v>
      </c>
      <c r="AO39" s="23" t="n">
        <f aca="false">AN39</f>
        <v>100</v>
      </c>
      <c r="AP39" s="23" t="n">
        <f aca="false">AO39</f>
        <v>100</v>
      </c>
      <c r="AQ39" s="23" t="n">
        <f aca="false">AP39</f>
        <v>100</v>
      </c>
      <c r="AR39" s="23" t="n">
        <f aca="false">AQ39</f>
        <v>100</v>
      </c>
      <c r="AS39" s="23" t="n">
        <f aca="false">AR39</f>
        <v>100</v>
      </c>
      <c r="AT39" s="23" t="n">
        <f aca="false">AS39</f>
        <v>100</v>
      </c>
      <c r="AU39" s="23" t="n">
        <f aca="false">AT39</f>
        <v>100</v>
      </c>
      <c r="AV39" s="23" t="n">
        <f aca="false">AU39</f>
        <v>100</v>
      </c>
      <c r="AW39" s="23" t="n">
        <f aca="false">AV39</f>
        <v>100</v>
      </c>
      <c r="AX39" s="23" t="n">
        <f aca="false">AW39</f>
        <v>100</v>
      </c>
      <c r="AY39" s="23" t="n">
        <f aca="false">AX39</f>
        <v>100</v>
      </c>
      <c r="AZ39" s="23" t="n">
        <f aca="false">AY39</f>
        <v>100</v>
      </c>
      <c r="BA39" s="23" t="n">
        <f aca="false">AZ39</f>
        <v>100</v>
      </c>
      <c r="BB39" s="23" t="n">
        <f aca="false">BA39</f>
        <v>100</v>
      </c>
      <c r="BC39" s="23" t="n">
        <f aca="false">BB39</f>
        <v>100</v>
      </c>
      <c r="BD39" s="23" t="n">
        <f aca="false">BC39</f>
        <v>100</v>
      </c>
      <c r="BE39" s="23" t="n">
        <f aca="false">BD39</f>
        <v>100</v>
      </c>
      <c r="BF39" s="23" t="n">
        <f aca="false">BE39</f>
        <v>100</v>
      </c>
      <c r="BG39" s="23" t="n">
        <f aca="false">BF39</f>
        <v>100</v>
      </c>
      <c r="BH39" s="23" t="n">
        <f aca="false">BG39</f>
        <v>100</v>
      </c>
      <c r="BI39" s="23" t="n">
        <f aca="false">BH39</f>
        <v>100</v>
      </c>
      <c r="BJ39" s="23" t="n">
        <f aca="false">BI39</f>
        <v>100</v>
      </c>
    </row>
    <row r="40" s="23" customFormat="true" ht="30" hidden="false" customHeight="false" outlineLevel="0" collapsed="false">
      <c r="A40" s="22" t="s">
        <v>30</v>
      </c>
      <c r="B40" s="23" t="n">
        <v>0</v>
      </c>
      <c r="C40" s="23" t="n">
        <v>0</v>
      </c>
      <c r="D40" s="23" t="n">
        <v>0</v>
      </c>
      <c r="E40" s="23" t="n">
        <v>0</v>
      </c>
      <c r="F40" s="23" t="n">
        <v>0</v>
      </c>
      <c r="G40" s="23" t="n">
        <v>0</v>
      </c>
      <c r="H40" s="23" t="n">
        <v>0</v>
      </c>
      <c r="I40" s="23" t="n">
        <v>0</v>
      </c>
      <c r="J40" s="23" t="n">
        <v>0</v>
      </c>
      <c r="K40" s="23" t="n">
        <v>0</v>
      </c>
      <c r="L40" s="23" t="n">
        <v>0</v>
      </c>
      <c r="M40" s="23" t="n">
        <v>0</v>
      </c>
      <c r="N40" s="23" t="n">
        <v>0</v>
      </c>
      <c r="O40" s="23" t="n">
        <v>0</v>
      </c>
      <c r="P40" s="23" t="n">
        <f aca="false">P39*$J4/$Q4</f>
        <v>6.46397946683778</v>
      </c>
      <c r="Q40" s="23" t="n">
        <f aca="false">Q39*$J4/$Q4</f>
        <v>13.3896717527354</v>
      </c>
      <c r="R40" s="23" t="n">
        <f aca="false">R39*$J4/$Q4</f>
        <v>20.315364038633</v>
      </c>
      <c r="S40" s="23" t="n">
        <f aca="false">S39*$J4/$Q4</f>
        <v>28.1644819626503</v>
      </c>
      <c r="T40" s="23" t="n">
        <f aca="false">T39*$J4/$Q4</f>
        <v>36.0135998866676</v>
      </c>
      <c r="U40" s="23" t="n">
        <f aca="false">U39*$J4/$Q4</f>
        <v>43.8627178106849</v>
      </c>
      <c r="V40" s="23" t="n">
        <f aca="false">V39*$J4/$Q4</f>
        <v>51.7118357347022</v>
      </c>
      <c r="W40" s="23" t="n">
        <f aca="false">W39*$J4/$Q4</f>
        <v>56.4261694793793</v>
      </c>
      <c r="X40" s="23" t="n">
        <f aca="false">X39*$J4/$Q4</f>
        <v>60.494604315056</v>
      </c>
      <c r="Y40" s="23" t="n">
        <f aca="false">Y39*$J4/$Q4</f>
        <v>64.2374086868746</v>
      </c>
      <c r="Z40" s="23" t="n">
        <f aca="false">Z39*$J4/$Q4</f>
        <v>67.9748510215088</v>
      </c>
      <c r="AA40" s="23" t="n">
        <f aca="false">AA39*$J4/$Q4</f>
        <v>72.0271997733352</v>
      </c>
      <c r="AB40" s="23" t="n">
        <f aca="false">AB39*$J4/$Q4</f>
        <v>76.587688405795</v>
      </c>
      <c r="AC40" s="23" t="n">
        <f aca="false">AC39*$J4/$Q4</f>
        <v>81.3414105109301</v>
      </c>
      <c r="AD40" s="23" t="n">
        <f aca="false">AD39*$J4/$Q4</f>
        <v>85.8464246990815</v>
      </c>
      <c r="AE40" s="23" t="n">
        <f aca="false">AE39*$J4/$Q4</f>
        <v>89.6607895990587</v>
      </c>
      <c r="AF40" s="23" t="n">
        <f aca="false">AF39*$J4/$Q4</f>
        <v>92.3425638119682</v>
      </c>
      <c r="AG40" s="23" t="n">
        <f aca="false">AG39*$J4/$Q4</f>
        <v>92.3425638119682</v>
      </c>
      <c r="AH40" s="23" t="n">
        <f aca="false">AH39*$J4/$Q4</f>
        <v>92.3425638119682</v>
      </c>
      <c r="AI40" s="23" t="n">
        <f aca="false">AI39*$J4/$Q4</f>
        <v>92.3425638119682</v>
      </c>
      <c r="AJ40" s="23" t="n">
        <f aca="false">AJ39*$J4/$Q4</f>
        <v>92.3425638119682</v>
      </c>
      <c r="AK40" s="23" t="n">
        <f aca="false">AK39*$J4/$Q4</f>
        <v>92.3425638119682</v>
      </c>
      <c r="AL40" s="23" t="n">
        <f aca="false">AL39*$J4/$Q4</f>
        <v>92.3425638119682</v>
      </c>
      <c r="AM40" s="23" t="n">
        <f aca="false">AM39*$J4/$Q4</f>
        <v>92.3425638119682</v>
      </c>
      <c r="AN40" s="23" t="n">
        <f aca="false">AN39*$J4/$Q4</f>
        <v>92.3425638119682</v>
      </c>
      <c r="AO40" s="23" t="n">
        <f aca="false">AO39*$J4/$Q4</f>
        <v>92.3425638119682</v>
      </c>
      <c r="AP40" s="23" t="n">
        <f aca="false">AP39*$J4/$Q4</f>
        <v>92.3425638119682</v>
      </c>
      <c r="AQ40" s="23" t="n">
        <f aca="false">AQ39*$J4/$Q4</f>
        <v>92.3425638119682</v>
      </c>
      <c r="AR40" s="23" t="n">
        <f aca="false">AR39*$J4/$Q4</f>
        <v>92.3425638119682</v>
      </c>
      <c r="AS40" s="23" t="n">
        <f aca="false">AS39*$J4/$Q4</f>
        <v>92.3425638119682</v>
      </c>
      <c r="AT40" s="23" t="n">
        <f aca="false">AT39*$J4/$Q4</f>
        <v>92.3425638119682</v>
      </c>
      <c r="AU40" s="23" t="n">
        <f aca="false">AU39*$J4/$Q4</f>
        <v>92.3425638119682</v>
      </c>
      <c r="AV40" s="23" t="n">
        <f aca="false">AV39*$J4/$Q4</f>
        <v>92.3425638119682</v>
      </c>
      <c r="AW40" s="23" t="n">
        <f aca="false">AW39*$J4/$Q4</f>
        <v>92.3425638119682</v>
      </c>
      <c r="AX40" s="23" t="n">
        <f aca="false">AX39*$J4/$Q4</f>
        <v>92.3425638119682</v>
      </c>
      <c r="AY40" s="23" t="n">
        <f aca="false">AY39*$J4/$Q4</f>
        <v>92.3425638119682</v>
      </c>
      <c r="AZ40" s="23" t="n">
        <f aca="false">AZ39*$J4/$Q4</f>
        <v>92.3425638119682</v>
      </c>
      <c r="BA40" s="23" t="n">
        <f aca="false">BA39*$J4/$Q4</f>
        <v>92.3425638119682</v>
      </c>
      <c r="BB40" s="23" t="n">
        <f aca="false">BB39*$J4/$Q4</f>
        <v>92.3425638119682</v>
      </c>
      <c r="BC40" s="23" t="n">
        <f aca="false">BC39*$J4/$Q4</f>
        <v>92.3425638119682</v>
      </c>
      <c r="BD40" s="23" t="n">
        <f aca="false">BD39*$J4/$Q4</f>
        <v>92.3425638119682</v>
      </c>
      <c r="BE40" s="23" t="n">
        <f aca="false">BE39*$J4/$Q4</f>
        <v>92.3425638119682</v>
      </c>
      <c r="BF40" s="23" t="n">
        <f aca="false">BF39*$J4/$Q4</f>
        <v>92.3425638119682</v>
      </c>
      <c r="BG40" s="23" t="n">
        <f aca="false">BG39*$J4/$Q4</f>
        <v>92.3425638119682</v>
      </c>
      <c r="BH40" s="23" t="n">
        <f aca="false">BH39*$J4/$Q4</f>
        <v>92.3425638119682</v>
      </c>
      <c r="BI40" s="23" t="n">
        <f aca="false">BI39*$J4/$Q4</f>
        <v>92.3425638119682</v>
      </c>
      <c r="BJ40" s="23" t="n">
        <f aca="false">BJ39*$J4/$Q4</f>
        <v>92.3425638119682</v>
      </c>
    </row>
    <row r="41" customFormat="false" ht="15" hidden="false" customHeight="false" outlineLevel="0" collapsed="false">
      <c r="A41" s="22" t="s">
        <v>31</v>
      </c>
      <c r="B41" s="24"/>
      <c r="C41" s="24"/>
      <c r="D41" s="24"/>
      <c r="E41" s="24"/>
      <c r="F41" s="24"/>
      <c r="G41" s="24"/>
      <c r="H41" s="24"/>
      <c r="I41" s="24"/>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25" t="s">
        <v>32</v>
      </c>
      <c r="B42" s="26" t="n">
        <v>206</v>
      </c>
      <c r="C42" s="26" t="n">
        <v>206</v>
      </c>
      <c r="D42" s="26" t="n">
        <v>206</v>
      </c>
      <c r="E42" s="26" t="n">
        <v>206</v>
      </c>
      <c r="F42" s="26" t="n">
        <v>206</v>
      </c>
      <c r="G42" s="26" t="n">
        <v>206</v>
      </c>
      <c r="H42" s="26" t="n">
        <v>206</v>
      </c>
      <c r="I42" s="26" t="n">
        <v>206</v>
      </c>
      <c r="J42" s="26" t="n">
        <v>206</v>
      </c>
      <c r="K42" s="26" t="n">
        <v>206</v>
      </c>
      <c r="L42" s="26" t="n">
        <v>206</v>
      </c>
      <c r="M42" s="26" t="n">
        <v>206</v>
      </c>
      <c r="N42" s="26" t="n">
        <v>206</v>
      </c>
      <c r="O42" s="26" t="n">
        <v>206</v>
      </c>
      <c r="P42" s="26" t="n">
        <v>206</v>
      </c>
      <c r="Q42" s="26" t="n">
        <v>206</v>
      </c>
      <c r="R42" s="26" t="n">
        <v>206</v>
      </c>
      <c r="S42" s="26" t="n">
        <v>206</v>
      </c>
      <c r="T42" s="26" t="n">
        <v>206</v>
      </c>
      <c r="U42" s="26" t="n">
        <v>206</v>
      </c>
      <c r="V42" s="26" t="n">
        <v>206</v>
      </c>
      <c r="W42" s="26" t="n">
        <v>206</v>
      </c>
      <c r="X42" s="26" t="n">
        <v>206</v>
      </c>
      <c r="Y42" s="26" t="n">
        <v>206</v>
      </c>
      <c r="Z42" s="26" t="n">
        <v>206</v>
      </c>
      <c r="AA42" s="26" t="n">
        <v>206</v>
      </c>
      <c r="AB42" s="26" t="n">
        <v>206</v>
      </c>
      <c r="AC42" s="26" t="n">
        <v>206</v>
      </c>
      <c r="AD42" s="26" t="n">
        <v>206</v>
      </c>
      <c r="AE42" s="26" t="n">
        <v>206</v>
      </c>
      <c r="AF42" s="26" t="n">
        <v>206</v>
      </c>
      <c r="AG42" s="26" t="n">
        <v>206</v>
      </c>
      <c r="AH42" s="26" t="n">
        <v>206</v>
      </c>
      <c r="AI42" s="26" t="n">
        <v>206</v>
      </c>
      <c r="AJ42" s="26" t="n">
        <v>206</v>
      </c>
      <c r="AK42" s="26" t="n">
        <v>206</v>
      </c>
      <c r="AL42" s="26" t="n">
        <v>206</v>
      </c>
      <c r="AM42" s="26" t="n">
        <v>206</v>
      </c>
      <c r="AN42" s="26" t="n">
        <v>206</v>
      </c>
      <c r="AO42" s="26" t="n">
        <v>206</v>
      </c>
      <c r="AP42" s="26" t="n">
        <v>206</v>
      </c>
      <c r="AQ42" s="26" t="n">
        <v>206</v>
      </c>
      <c r="AR42" s="26" t="n">
        <v>206</v>
      </c>
      <c r="AS42" s="26" t="n">
        <v>206</v>
      </c>
      <c r="AT42" s="26" t="n">
        <v>206</v>
      </c>
      <c r="AU42" s="26" t="n">
        <v>206</v>
      </c>
      <c r="AV42" s="26" t="n">
        <v>206</v>
      </c>
      <c r="AW42" s="26" t="n">
        <v>206</v>
      </c>
      <c r="AX42" s="26" t="n">
        <v>206</v>
      </c>
      <c r="AY42" s="26" t="n">
        <v>206</v>
      </c>
      <c r="AZ42" s="26" t="n">
        <v>206</v>
      </c>
      <c r="BA42" s="26" t="n">
        <v>206</v>
      </c>
      <c r="BB42" s="26" t="n">
        <v>206</v>
      </c>
      <c r="BC42" s="26" t="n">
        <v>206</v>
      </c>
      <c r="BD42" s="26" t="n">
        <v>206</v>
      </c>
      <c r="BE42" s="26" t="n">
        <v>206</v>
      </c>
      <c r="BF42" s="26" t="n">
        <v>206</v>
      </c>
      <c r="BG42" s="26" t="n">
        <v>206</v>
      </c>
      <c r="BH42" s="26" t="n">
        <v>206</v>
      </c>
      <c r="BI42" s="26" t="n">
        <v>206</v>
      </c>
      <c r="BJ42" s="26" t="n">
        <v>206</v>
      </c>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25" t="s">
        <v>33</v>
      </c>
      <c r="B43" s="26" t="n">
        <v>268</v>
      </c>
      <c r="C43" s="26" t="n">
        <v>268</v>
      </c>
      <c r="D43" s="26" t="n">
        <v>268</v>
      </c>
      <c r="E43" s="26" t="n">
        <v>268</v>
      </c>
      <c r="F43" s="26" t="n">
        <v>268</v>
      </c>
      <c r="G43" s="26" t="n">
        <v>268</v>
      </c>
      <c r="H43" s="26" t="n">
        <v>268</v>
      </c>
      <c r="I43" s="26" t="n">
        <v>268</v>
      </c>
      <c r="J43" s="26" t="n">
        <v>268</v>
      </c>
      <c r="K43" s="26" t="n">
        <v>268</v>
      </c>
      <c r="L43" s="26" t="n">
        <v>268</v>
      </c>
      <c r="M43" s="26" t="n">
        <v>268</v>
      </c>
      <c r="N43" s="26" t="n">
        <v>268</v>
      </c>
      <c r="O43" s="26" t="n">
        <v>268</v>
      </c>
      <c r="P43" s="26" t="n">
        <v>268</v>
      </c>
      <c r="Q43" s="26" t="n">
        <v>268</v>
      </c>
      <c r="R43" s="26" t="n">
        <v>268</v>
      </c>
      <c r="S43" s="26" t="n">
        <v>268</v>
      </c>
      <c r="T43" s="26" t="n">
        <v>268</v>
      </c>
      <c r="U43" s="26" t="n">
        <v>268</v>
      </c>
      <c r="V43" s="26" t="n">
        <v>268</v>
      </c>
      <c r="W43" s="26" t="n">
        <v>268</v>
      </c>
      <c r="X43" s="26" t="n">
        <v>268</v>
      </c>
      <c r="Y43" s="26" t="n">
        <v>268</v>
      </c>
      <c r="Z43" s="26" t="n">
        <v>268</v>
      </c>
      <c r="AA43" s="26" t="n">
        <v>268</v>
      </c>
      <c r="AB43" s="26" t="n">
        <v>268</v>
      </c>
      <c r="AC43" s="26" t="n">
        <v>268</v>
      </c>
      <c r="AD43" s="26" t="n">
        <v>268</v>
      </c>
      <c r="AE43" s="26" t="n">
        <v>268</v>
      </c>
      <c r="AF43" s="26" t="n">
        <v>268</v>
      </c>
      <c r="AG43" s="26" t="n">
        <v>268</v>
      </c>
      <c r="AH43" s="26" t="n">
        <v>268</v>
      </c>
      <c r="AI43" s="26" t="n">
        <v>268</v>
      </c>
      <c r="AJ43" s="26" t="n">
        <v>268</v>
      </c>
      <c r="AK43" s="26" t="n">
        <v>268</v>
      </c>
      <c r="AL43" s="26" t="n">
        <v>268</v>
      </c>
      <c r="AM43" s="26" t="n">
        <v>268</v>
      </c>
      <c r="AN43" s="26" t="n">
        <v>268</v>
      </c>
      <c r="AO43" s="26" t="n">
        <v>268</v>
      </c>
      <c r="AP43" s="26" t="n">
        <v>268</v>
      </c>
      <c r="AQ43" s="26" t="n">
        <v>268</v>
      </c>
      <c r="AR43" s="26" t="n">
        <v>268</v>
      </c>
      <c r="AS43" s="26" t="n">
        <v>268</v>
      </c>
      <c r="AT43" s="26" t="n">
        <v>268</v>
      </c>
      <c r="AU43" s="26" t="n">
        <v>268</v>
      </c>
      <c r="AV43" s="26" t="n">
        <v>268</v>
      </c>
      <c r="AW43" s="26" t="n">
        <v>268</v>
      </c>
      <c r="AX43" s="26" t="n">
        <v>268</v>
      </c>
      <c r="AY43" s="26" t="n">
        <v>268</v>
      </c>
      <c r="AZ43" s="26" t="n">
        <v>268</v>
      </c>
      <c r="BA43" s="26" t="n">
        <v>268</v>
      </c>
      <c r="BB43" s="26" t="n">
        <v>268</v>
      </c>
      <c r="BC43" s="26" t="n">
        <v>268</v>
      </c>
      <c r="BD43" s="26" t="n">
        <v>268</v>
      </c>
      <c r="BE43" s="26" t="n">
        <v>268</v>
      </c>
      <c r="BF43" s="26" t="n">
        <v>268</v>
      </c>
      <c r="BG43" s="26" t="n">
        <v>268</v>
      </c>
      <c r="BH43" s="26" t="n">
        <v>268</v>
      </c>
      <c r="BI43" s="26" t="n">
        <v>268</v>
      </c>
      <c r="BJ43" s="26" t="n">
        <v>268</v>
      </c>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25" t="s">
        <v>34</v>
      </c>
      <c r="B44" s="24"/>
      <c r="C44" s="24"/>
      <c r="D44" s="24"/>
      <c r="E44" s="24"/>
      <c r="F44" s="24"/>
      <c r="G44" s="24"/>
      <c r="H44" s="24"/>
      <c r="I44" s="24"/>
      <c r="J44" s="24"/>
      <c r="K44" s="24"/>
      <c r="L44" s="24"/>
      <c r="M44" s="24"/>
      <c r="N44" s="24"/>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25" t="s">
        <v>35</v>
      </c>
      <c r="B45" s="24"/>
      <c r="C45" s="24"/>
      <c r="D45" s="24"/>
      <c r="E45" s="24"/>
      <c r="F45" s="24"/>
      <c r="G45" s="24"/>
      <c r="H45" s="24"/>
      <c r="I45" s="24"/>
      <c r="J45" s="24"/>
      <c r="K45" s="24"/>
      <c r="L45" s="24"/>
      <c r="M45" s="24"/>
      <c r="N45" s="24"/>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0"/>
      <c r="B46" s="9"/>
      <c r="C46" s="9"/>
      <c r="D46" s="9"/>
      <c r="E46" s="9"/>
      <c r="F46" s="9"/>
      <c r="G46" s="9"/>
      <c r="H46" s="9"/>
      <c r="I46" s="9"/>
      <c r="J46" s="9"/>
      <c r="K46" s="9"/>
      <c r="L46" s="9"/>
      <c r="M46" s="9"/>
      <c r="N46" s="9"/>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27" t="s">
        <v>36</v>
      </c>
      <c r="B47" s="0"/>
      <c r="C47" s="0"/>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8"/>
      <c r="BM47" s="8"/>
      <c r="BN47" s="8"/>
      <c r="BO47" s="8"/>
      <c r="BP47" s="8"/>
      <c r="BQ47" s="8"/>
      <c r="BR47" s="8"/>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32</v>
      </c>
      <c r="B48" s="9" t="n">
        <f aca="false">(B$40/1000000*B42)*100</f>
        <v>0</v>
      </c>
      <c r="C48" s="9" t="n">
        <f aca="false">(C$40/1000000*C42)*100</f>
        <v>0</v>
      </c>
      <c r="D48" s="9" t="n">
        <f aca="false">(D$40/1000000*D42)*100</f>
        <v>0</v>
      </c>
      <c r="E48" s="9" t="n">
        <f aca="false">(E$40/1000000*E42)*100</f>
        <v>0</v>
      </c>
      <c r="F48" s="9" t="n">
        <f aca="false">(F$40/1000000*F42)*100</f>
        <v>0</v>
      </c>
      <c r="G48" s="9" t="n">
        <f aca="false">(G$40/1000000*G42)*100</f>
        <v>0</v>
      </c>
      <c r="H48" s="9" t="n">
        <f aca="false">(H$40/1000000*H42)*100</f>
        <v>0</v>
      </c>
      <c r="I48" s="9" t="n">
        <f aca="false">(I$40/1000000*I42)*100</f>
        <v>0</v>
      </c>
      <c r="J48" s="9" t="n">
        <f aca="false">(J$40/1000000*J42)*100</f>
        <v>0</v>
      </c>
      <c r="K48" s="9" t="n">
        <f aca="false">(K$40/1000000*K42)*100</f>
        <v>0</v>
      </c>
      <c r="L48" s="9" t="n">
        <f aca="false">(L$40/1000000*L42)*100</f>
        <v>0</v>
      </c>
      <c r="M48" s="9" t="n">
        <f aca="false">(M$40/1000000*M42)*100</f>
        <v>0</v>
      </c>
      <c r="N48" s="9" t="n">
        <f aca="false">(N$40/1000000*N42)*100</f>
        <v>0</v>
      </c>
      <c r="O48" s="9" t="n">
        <f aca="false">(O$40/1000000*O42)*100</f>
        <v>0</v>
      </c>
      <c r="P48" s="9" t="n">
        <f aca="false">(P$40/1000000*P42)*100</f>
        <v>0.133157977016858</v>
      </c>
      <c r="Q48" s="9" t="n">
        <f aca="false">(Q$40/1000000*Q42)*100</f>
        <v>0.275827238106349</v>
      </c>
      <c r="R48" s="9" t="n">
        <f aca="false">(R$40/1000000*R42)*100</f>
        <v>0.41849649919584</v>
      </c>
      <c r="S48" s="9" t="n">
        <f aca="false">(S$40/1000000*S42)*100</f>
        <v>0.580188328430596</v>
      </c>
      <c r="T48" s="9" t="n">
        <f aca="false">(T$40/1000000*T42)*100</f>
        <v>0.741880157665353</v>
      </c>
      <c r="U48" s="9" t="n">
        <f aca="false">(U$40/1000000*U42)*100</f>
        <v>0.903571986900109</v>
      </c>
      <c r="V48" s="9" t="n">
        <f aca="false">(V$40/1000000*V42)*100</f>
        <v>1.06526381613487</v>
      </c>
      <c r="W48" s="9" t="n">
        <f aca="false">(W$40/1000000*W42)*100</f>
        <v>1.16237909127521</v>
      </c>
      <c r="X48" s="9" t="n">
        <f aca="false">(X$40/1000000*X42)*100</f>
        <v>1.24618884889015</v>
      </c>
      <c r="Y48" s="9" t="n">
        <f aca="false">(Y$40/1000000*Y42)*100</f>
        <v>1.32329061894962</v>
      </c>
      <c r="Z48" s="9" t="n">
        <f aca="false">(Z$40/1000000*Z42)*100</f>
        <v>1.40028193104308</v>
      </c>
      <c r="AA48" s="9" t="n">
        <f aca="false">(AA$40/1000000*AA42)*100</f>
        <v>1.48376031533071</v>
      </c>
      <c r="AB48" s="9" t="n">
        <f aca="false">(AB$40/1000000*AB42)*100</f>
        <v>1.57770638115938</v>
      </c>
      <c r="AC48" s="9" t="n">
        <f aca="false">(AC$40/1000000*AC42)*100</f>
        <v>1.67563305652516</v>
      </c>
      <c r="AD48" s="9" t="n">
        <f aca="false">(AD$40/1000000*AD42)*100</f>
        <v>1.76843634880108</v>
      </c>
      <c r="AE48" s="9" t="n">
        <f aca="false">(AE$40/1000000*AE42)*100</f>
        <v>1.84701226574061</v>
      </c>
      <c r="AF48" s="9" t="n">
        <f aca="false">(AF$40/1000000*AF42)*100</f>
        <v>1.90225681452655</v>
      </c>
      <c r="AG48" s="9" t="n">
        <f aca="false">(AG$40/1000000*AG42)*100</f>
        <v>1.90225681452655</v>
      </c>
      <c r="AH48" s="9" t="n">
        <f aca="false">(AH$40/1000000*AH42)*100</f>
        <v>1.90225681452655</v>
      </c>
      <c r="AI48" s="9" t="n">
        <f aca="false">(AI$40/1000000*AI42)*100</f>
        <v>1.90225681452655</v>
      </c>
      <c r="AJ48" s="9" t="n">
        <f aca="false">(AJ$40/1000000*AJ42)*100</f>
        <v>1.90225681452655</v>
      </c>
      <c r="AK48" s="9" t="n">
        <f aca="false">(AK$40/1000000*AK42)*100</f>
        <v>1.90225681452655</v>
      </c>
      <c r="AL48" s="9" t="n">
        <f aca="false">(AL$40/1000000*AL42)*100</f>
        <v>1.90225681452655</v>
      </c>
      <c r="AM48" s="9" t="n">
        <f aca="false">(AM$40/1000000*AM42)*100</f>
        <v>1.90225681452655</v>
      </c>
      <c r="AN48" s="9" t="n">
        <f aca="false">(AN$40/1000000*AN42)*100</f>
        <v>1.90225681452655</v>
      </c>
      <c r="AO48" s="9" t="n">
        <f aca="false">(AO$40/1000000*AO42)*100</f>
        <v>1.90225681452655</v>
      </c>
      <c r="AP48" s="9" t="n">
        <f aca="false">(AP$40/1000000*AP42)*100</f>
        <v>1.90225681452655</v>
      </c>
      <c r="AQ48" s="9" t="n">
        <f aca="false">(AQ$40/1000000*AQ42)*100</f>
        <v>1.90225681452655</v>
      </c>
      <c r="AR48" s="9" t="n">
        <f aca="false">(AR$40/1000000*AR42)*100</f>
        <v>1.90225681452655</v>
      </c>
      <c r="AS48" s="9" t="n">
        <f aca="false">(AS$40/1000000*AS42)*100</f>
        <v>1.90225681452655</v>
      </c>
      <c r="AT48" s="9" t="n">
        <f aca="false">(AT$40/1000000*AT42)*100</f>
        <v>1.90225681452655</v>
      </c>
      <c r="AU48" s="9" t="n">
        <f aca="false">(AU$40/1000000*AU42)*100</f>
        <v>1.90225681452655</v>
      </c>
      <c r="AV48" s="9" t="n">
        <f aca="false">(AV$40/1000000*AV42)*100</f>
        <v>1.90225681452655</v>
      </c>
      <c r="AW48" s="9" t="n">
        <f aca="false">(AW$40/1000000*AW42)*100</f>
        <v>1.90225681452655</v>
      </c>
      <c r="AX48" s="9" t="n">
        <f aca="false">(AX$40/1000000*AX42)*100</f>
        <v>1.90225681452655</v>
      </c>
      <c r="AY48" s="9" t="n">
        <f aca="false">(AY$40/1000000*AY42)*100</f>
        <v>1.90225681452655</v>
      </c>
      <c r="AZ48" s="9" t="n">
        <f aca="false">(AZ$40/1000000*AZ42)*100</f>
        <v>1.90225681452655</v>
      </c>
      <c r="BA48" s="9" t="n">
        <f aca="false">(BA$40/1000000*BA42)*100</f>
        <v>1.90225681452655</v>
      </c>
      <c r="BB48" s="9" t="n">
        <f aca="false">(BB$40/1000000*BB42)*100</f>
        <v>1.90225681452655</v>
      </c>
      <c r="BC48" s="9" t="n">
        <f aca="false">(BC$40/1000000*BC42)*100</f>
        <v>1.90225681452655</v>
      </c>
      <c r="BD48" s="9" t="n">
        <f aca="false">(BD$40/1000000*BD42)*100</f>
        <v>1.90225681452655</v>
      </c>
      <c r="BE48" s="9" t="n">
        <f aca="false">(BE$40/1000000*BE42)*100</f>
        <v>1.90225681452655</v>
      </c>
      <c r="BF48" s="9" t="n">
        <f aca="false">(BF$40/1000000*BF42)*100</f>
        <v>1.90225681452655</v>
      </c>
      <c r="BG48" s="9" t="n">
        <f aca="false">(BG$40/1000000*BG42)*100</f>
        <v>1.90225681452655</v>
      </c>
      <c r="BH48" s="9" t="n">
        <f aca="false">(BH$40/1000000*BH42)*100</f>
        <v>1.90225681452655</v>
      </c>
      <c r="BI48" s="9" t="n">
        <f aca="false">(BI$40/1000000*BI42)*100</f>
        <v>1.90225681452655</v>
      </c>
      <c r="BJ48" s="9" t="n">
        <f aca="false">(BJ$40/1000000*BJ42)*100</f>
        <v>1.90225681452655</v>
      </c>
      <c r="BK48" s="0"/>
      <c r="BL48" s="18" t="e">
        <f aca="false">(Q48/B48)^(1/(Q$2-B$2))-1</f>
        <v>#DIV/0!</v>
      </c>
      <c r="BM48" s="18" t="n">
        <f aca="false">(Y48/Q48)^(1/(Y$2-Q$2))-1</f>
        <v>0.216542429195775</v>
      </c>
      <c r="BN48" s="18" t="n">
        <f aca="false">(AK48/Q48)^(1/(AK$2-Q$2))-1</f>
        <v>0.101365833980527</v>
      </c>
      <c r="BO48" s="18" t="n">
        <f aca="false">(AZ48/AK48)^(1/(AZ$2-AK$2))-1</f>
        <v>0</v>
      </c>
      <c r="BP48" s="19" t="n">
        <f aca="false">(AP48/Q48)^(1/(AP$2-Q$2))-1</f>
        <v>0.0803022482380691</v>
      </c>
      <c r="BQ48" s="20" t="n">
        <f aca="false">AK48/Q48-1</f>
        <v>5.89655172413793</v>
      </c>
      <c r="BR48" s="20" t="n">
        <f aca="false">AZ48/Q48-1</f>
        <v>5.89655172413793</v>
      </c>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33</v>
      </c>
      <c r="B49" s="9" t="n">
        <f aca="false">(B$40/1000000*B43)*100</f>
        <v>0</v>
      </c>
      <c r="C49" s="9" t="n">
        <f aca="false">(C$40/1000000*C43)*100</f>
        <v>0</v>
      </c>
      <c r="D49" s="9" t="n">
        <f aca="false">(D$40/1000000*D43)*100</f>
        <v>0</v>
      </c>
      <c r="E49" s="9" t="n">
        <f aca="false">(E$40/1000000*E43)*100</f>
        <v>0</v>
      </c>
      <c r="F49" s="9" t="n">
        <f aca="false">(F$40/1000000*F43)*100</f>
        <v>0</v>
      </c>
      <c r="G49" s="9" t="n">
        <f aca="false">(G$40/1000000*G43)*100</f>
        <v>0</v>
      </c>
      <c r="H49" s="9" t="n">
        <f aca="false">(H$40/1000000*H43)*100</f>
        <v>0</v>
      </c>
      <c r="I49" s="9" t="n">
        <f aca="false">(I$40/1000000*I43)*100</f>
        <v>0</v>
      </c>
      <c r="J49" s="9" t="n">
        <f aca="false">(J$40/1000000*J43)*100</f>
        <v>0</v>
      </c>
      <c r="K49" s="9" t="n">
        <f aca="false">(K$40/1000000*K43)*100</f>
        <v>0</v>
      </c>
      <c r="L49" s="9" t="n">
        <f aca="false">(L$40/1000000*L43)*100</f>
        <v>0</v>
      </c>
      <c r="M49" s="9" t="n">
        <f aca="false">(M$40/1000000*M43)*100</f>
        <v>0</v>
      </c>
      <c r="N49" s="9" t="n">
        <f aca="false">(N$40/1000000*N43)*100</f>
        <v>0</v>
      </c>
      <c r="O49" s="9" t="n">
        <f aca="false">(O$40/1000000*O43)*100</f>
        <v>0</v>
      </c>
      <c r="P49" s="9" t="n">
        <f aca="false">(P$40/1000000*P43)*100</f>
        <v>0.173234649711252</v>
      </c>
      <c r="Q49" s="9" t="n">
        <f aca="false">(Q$40/1000000*Q43)*100</f>
        <v>0.358843202973309</v>
      </c>
      <c r="R49" s="9" t="n">
        <f aca="false">(R$40/1000000*R43)*100</f>
        <v>0.544451756235365</v>
      </c>
      <c r="S49" s="9" t="n">
        <f aca="false">(S$40/1000000*S43)*100</f>
        <v>0.754808116599028</v>
      </c>
      <c r="T49" s="9" t="n">
        <f aca="false">(T$40/1000000*T43)*100</f>
        <v>0.965164476962692</v>
      </c>
      <c r="U49" s="9" t="n">
        <f aca="false">(U$40/1000000*U43)*100</f>
        <v>1.17552083732636</v>
      </c>
      <c r="V49" s="9" t="n">
        <f aca="false">(V$40/1000000*V43)*100</f>
        <v>1.38587719769002</v>
      </c>
      <c r="W49" s="9" t="n">
        <f aca="false">(W$40/1000000*W43)*100</f>
        <v>1.51222134204737</v>
      </c>
      <c r="X49" s="9" t="n">
        <f aca="false">(X$40/1000000*X43)*100</f>
        <v>1.6212553956435</v>
      </c>
      <c r="Y49" s="9" t="n">
        <f aca="false">(Y$40/1000000*Y43)*100</f>
        <v>1.72156255280824</v>
      </c>
      <c r="Z49" s="9" t="n">
        <f aca="false">(Z$40/1000000*Z43)*100</f>
        <v>1.82172600737644</v>
      </c>
      <c r="AA49" s="9" t="n">
        <f aca="false">(AA$40/1000000*AA43)*100</f>
        <v>1.93032895392538</v>
      </c>
      <c r="AB49" s="9" t="n">
        <f aca="false">(AB$40/1000000*AB43)*100</f>
        <v>2.0525500492753</v>
      </c>
      <c r="AC49" s="9" t="n">
        <f aca="false">(AC$40/1000000*AC43)*100</f>
        <v>2.17994980169293</v>
      </c>
      <c r="AD49" s="9" t="n">
        <f aca="false">(AD$40/1000000*AD43)*100</f>
        <v>2.30068418193538</v>
      </c>
      <c r="AE49" s="9" t="n">
        <f aca="false">(AE$40/1000000*AE43)*100</f>
        <v>2.40290916125477</v>
      </c>
      <c r="AF49" s="9" t="n">
        <f aca="false">(AF$40/1000000*AF43)*100</f>
        <v>2.47478071016075</v>
      </c>
      <c r="AG49" s="9" t="n">
        <f aca="false">(AG$40/1000000*AG43)*100</f>
        <v>2.47478071016075</v>
      </c>
      <c r="AH49" s="9" t="n">
        <f aca="false">(AH$40/1000000*AH43)*100</f>
        <v>2.47478071016075</v>
      </c>
      <c r="AI49" s="9" t="n">
        <f aca="false">(AI$40/1000000*AI43)*100</f>
        <v>2.47478071016075</v>
      </c>
      <c r="AJ49" s="9" t="n">
        <f aca="false">(AJ$40/1000000*AJ43)*100</f>
        <v>2.47478071016075</v>
      </c>
      <c r="AK49" s="9" t="n">
        <f aca="false">(AK$40/1000000*AK43)*100</f>
        <v>2.47478071016075</v>
      </c>
      <c r="AL49" s="9" t="n">
        <f aca="false">(AL$40/1000000*AL43)*100</f>
        <v>2.47478071016075</v>
      </c>
      <c r="AM49" s="9" t="n">
        <f aca="false">(AM$40/1000000*AM43)*100</f>
        <v>2.47478071016075</v>
      </c>
      <c r="AN49" s="9" t="n">
        <f aca="false">(AN$40/1000000*AN43)*100</f>
        <v>2.47478071016075</v>
      </c>
      <c r="AO49" s="9" t="n">
        <f aca="false">(AO$40/1000000*AO43)*100</f>
        <v>2.47478071016075</v>
      </c>
      <c r="AP49" s="9" t="n">
        <f aca="false">(AP$40/1000000*AP43)*100</f>
        <v>2.47478071016075</v>
      </c>
      <c r="AQ49" s="9" t="n">
        <f aca="false">(AQ$40/1000000*AQ43)*100</f>
        <v>2.47478071016075</v>
      </c>
      <c r="AR49" s="9" t="n">
        <f aca="false">(AR$40/1000000*AR43)*100</f>
        <v>2.47478071016075</v>
      </c>
      <c r="AS49" s="9" t="n">
        <f aca="false">(AS$40/1000000*AS43)*100</f>
        <v>2.47478071016075</v>
      </c>
      <c r="AT49" s="9" t="n">
        <f aca="false">(AT$40/1000000*AT43)*100</f>
        <v>2.47478071016075</v>
      </c>
      <c r="AU49" s="9" t="n">
        <f aca="false">(AU$40/1000000*AU43)*100</f>
        <v>2.47478071016075</v>
      </c>
      <c r="AV49" s="9" t="n">
        <f aca="false">(AV$40/1000000*AV43)*100</f>
        <v>2.47478071016075</v>
      </c>
      <c r="AW49" s="9" t="n">
        <f aca="false">(AW$40/1000000*AW43)*100</f>
        <v>2.47478071016075</v>
      </c>
      <c r="AX49" s="9" t="n">
        <f aca="false">(AX$40/1000000*AX43)*100</f>
        <v>2.47478071016075</v>
      </c>
      <c r="AY49" s="9" t="n">
        <f aca="false">(AY$40/1000000*AY43)*100</f>
        <v>2.47478071016075</v>
      </c>
      <c r="AZ49" s="9" t="n">
        <f aca="false">(AZ$40/1000000*AZ43)*100</f>
        <v>2.47478071016075</v>
      </c>
      <c r="BA49" s="9" t="n">
        <f aca="false">(BA$40/1000000*BA43)*100</f>
        <v>2.47478071016075</v>
      </c>
      <c r="BB49" s="9" t="n">
        <f aca="false">(BB$40/1000000*BB43)*100</f>
        <v>2.47478071016075</v>
      </c>
      <c r="BC49" s="9" t="n">
        <f aca="false">(BC$40/1000000*BC43)*100</f>
        <v>2.47478071016075</v>
      </c>
      <c r="BD49" s="9" t="n">
        <f aca="false">(BD$40/1000000*BD43)*100</f>
        <v>2.47478071016075</v>
      </c>
      <c r="BE49" s="9" t="n">
        <f aca="false">(BE$40/1000000*BE43)*100</f>
        <v>2.47478071016075</v>
      </c>
      <c r="BF49" s="9" t="n">
        <f aca="false">(BF$40/1000000*BF43)*100</f>
        <v>2.47478071016075</v>
      </c>
      <c r="BG49" s="9" t="n">
        <f aca="false">(BG$40/1000000*BG43)*100</f>
        <v>2.47478071016075</v>
      </c>
      <c r="BH49" s="9" t="n">
        <f aca="false">(BH$40/1000000*BH43)*100</f>
        <v>2.47478071016075</v>
      </c>
      <c r="BI49" s="9" t="n">
        <f aca="false">(BI$40/1000000*BI43)*100</f>
        <v>2.47478071016075</v>
      </c>
      <c r="BJ49" s="9" t="n">
        <f aca="false">(BJ$40/1000000*BJ43)*100</f>
        <v>2.47478071016075</v>
      </c>
      <c r="BK49" s="0"/>
      <c r="BL49" s="18" t="e">
        <f aca="false">(Q49/B49)^(1/(Q$2-B$2))-1</f>
        <v>#DIV/0!</v>
      </c>
      <c r="BM49" s="18" t="n">
        <f aca="false">(Y49/Q49)^(1/(Y$2-Q$2))-1</f>
        <v>0.216542429195775</v>
      </c>
      <c r="BN49" s="18" t="n">
        <f aca="false">(AK49/Q49)^(1/(AK$2-Q$2))-1</f>
        <v>0.101365833980527</v>
      </c>
      <c r="BO49" s="18" t="n">
        <f aca="false">(AZ49/AK49)^(1/(AZ$2-AK$2))-1</f>
        <v>0</v>
      </c>
      <c r="BP49" s="19" t="n">
        <f aca="false">(AP49/Q49)^(1/(AP$2-Q$2))-1</f>
        <v>0.0803022482380691</v>
      </c>
      <c r="BQ49" s="20" t="n">
        <f aca="false">AK49/Q49-1</f>
        <v>5.89655172413793</v>
      </c>
      <c r="BR49" s="20" t="n">
        <f aca="false">AZ49/Q49-1</f>
        <v>5.89655172413793</v>
      </c>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34</v>
      </c>
      <c r="B50" s="9" t="n">
        <v>0</v>
      </c>
      <c r="C50" s="9" t="n">
        <v>0</v>
      </c>
      <c r="D50" s="9" t="n">
        <v>0</v>
      </c>
      <c r="E50" s="9" t="n">
        <v>0</v>
      </c>
      <c r="F50" s="9" t="n">
        <v>0</v>
      </c>
      <c r="G50" s="9" t="n">
        <v>0</v>
      </c>
      <c r="H50" s="9" t="n">
        <v>0</v>
      </c>
      <c r="I50" s="9" t="n">
        <v>0</v>
      </c>
      <c r="J50" s="9" t="n">
        <v>0</v>
      </c>
      <c r="K50" s="9" t="n">
        <v>0</v>
      </c>
      <c r="L50" s="9" t="n">
        <v>0</v>
      </c>
      <c r="M50" s="9" t="n">
        <v>0</v>
      </c>
      <c r="N50" s="9" t="n">
        <v>0</v>
      </c>
      <c r="O50" s="9" t="n">
        <v>0</v>
      </c>
      <c r="P50" s="9" t="n">
        <v>0</v>
      </c>
      <c r="Q50" s="9" t="n">
        <v>0</v>
      </c>
      <c r="R50" s="9" t="n">
        <v>0</v>
      </c>
      <c r="S50" s="9" t="n">
        <v>0</v>
      </c>
      <c r="T50" s="9" t="n">
        <v>0</v>
      </c>
      <c r="U50" s="9" t="n">
        <v>0</v>
      </c>
      <c r="V50" s="9" t="n">
        <v>0</v>
      </c>
      <c r="W50" s="9" t="n">
        <v>0</v>
      </c>
      <c r="X50" s="9" t="n">
        <v>0</v>
      </c>
      <c r="Y50" s="9" t="n">
        <v>0</v>
      </c>
      <c r="Z50" s="9" t="n">
        <v>0</v>
      </c>
      <c r="AA50" s="9" t="n">
        <v>0</v>
      </c>
      <c r="AB50" s="9" t="n">
        <v>0</v>
      </c>
      <c r="AC50" s="9" t="n">
        <v>0</v>
      </c>
      <c r="AD50" s="9" t="n">
        <v>0</v>
      </c>
      <c r="AE50" s="9" t="n">
        <v>0</v>
      </c>
      <c r="AF50" s="9" t="n">
        <v>0</v>
      </c>
      <c r="AG50" s="9" t="n">
        <v>0</v>
      </c>
      <c r="AH50" s="9" t="n">
        <v>0</v>
      </c>
      <c r="AI50" s="9" t="n">
        <v>0</v>
      </c>
      <c r="AJ50" s="9" t="n">
        <v>0</v>
      </c>
      <c r="AK50" s="9" t="n">
        <v>0</v>
      </c>
      <c r="AL50" s="9" t="n">
        <v>0</v>
      </c>
      <c r="AM50" s="9" t="n">
        <v>0</v>
      </c>
      <c r="AN50" s="9" t="n">
        <v>0</v>
      </c>
      <c r="AO50" s="9" t="n">
        <v>0</v>
      </c>
      <c r="AP50" s="9" t="n">
        <v>0</v>
      </c>
      <c r="AQ50" s="9" t="n">
        <v>0</v>
      </c>
      <c r="AR50" s="9" t="n">
        <v>0</v>
      </c>
      <c r="AS50" s="9" t="n">
        <v>0</v>
      </c>
      <c r="AT50" s="9" t="n">
        <v>0</v>
      </c>
      <c r="AU50" s="9" t="n">
        <v>0</v>
      </c>
      <c r="AV50" s="9" t="n">
        <v>0</v>
      </c>
      <c r="AW50" s="9" t="n">
        <v>0</v>
      </c>
      <c r="AX50" s="9" t="n">
        <v>0</v>
      </c>
      <c r="AY50" s="9" t="n">
        <v>0</v>
      </c>
      <c r="AZ50" s="9" t="n">
        <v>0</v>
      </c>
      <c r="BA50" s="9" t="n">
        <v>0</v>
      </c>
      <c r="BB50" s="9" t="n">
        <v>0</v>
      </c>
      <c r="BC50" s="9" t="n">
        <v>0</v>
      </c>
      <c r="BD50" s="9" t="n">
        <v>0</v>
      </c>
      <c r="BE50" s="9" t="n">
        <v>0</v>
      </c>
      <c r="BF50" s="9" t="n">
        <v>0</v>
      </c>
      <c r="BG50" s="9" t="n">
        <v>0</v>
      </c>
      <c r="BH50" s="9" t="n">
        <v>0</v>
      </c>
      <c r="BI50" s="9" t="n">
        <v>0</v>
      </c>
      <c r="BJ50" s="9" t="n">
        <v>0</v>
      </c>
      <c r="BK50" s="0"/>
      <c r="BL50" s="18" t="e">
        <f aca="false">(Q50/B50)^(1/(Q$2-B$2))-1</f>
        <v>#DIV/0!</v>
      </c>
      <c r="BM50" s="18"/>
      <c r="BN50" s="18"/>
      <c r="BO50" s="18"/>
      <c r="BP50" s="19"/>
      <c r="BQ50" s="20"/>
      <c r="BR50" s="2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35</v>
      </c>
      <c r="B51" s="9" t="n">
        <v>0</v>
      </c>
      <c r="C51" s="9" t="n">
        <v>0</v>
      </c>
      <c r="D51" s="9" t="n">
        <v>0</v>
      </c>
      <c r="E51" s="9" t="n">
        <v>0</v>
      </c>
      <c r="F51" s="9" t="n">
        <v>0</v>
      </c>
      <c r="G51" s="9" t="n">
        <v>0</v>
      </c>
      <c r="H51" s="9" t="n">
        <v>0</v>
      </c>
      <c r="I51" s="9" t="n">
        <v>0</v>
      </c>
      <c r="J51" s="9" t="n">
        <v>0</v>
      </c>
      <c r="K51" s="9" t="n">
        <v>0</v>
      </c>
      <c r="L51" s="9" t="n">
        <v>0</v>
      </c>
      <c r="M51" s="9" t="n">
        <v>0</v>
      </c>
      <c r="N51" s="9" t="n">
        <v>0</v>
      </c>
      <c r="O51" s="9" t="n">
        <v>0</v>
      </c>
      <c r="P51" s="9" t="n">
        <v>0</v>
      </c>
      <c r="Q51" s="9" t="n">
        <v>0</v>
      </c>
      <c r="R51" s="9" t="n">
        <v>0</v>
      </c>
      <c r="S51" s="9" t="n">
        <v>0</v>
      </c>
      <c r="T51" s="9" t="n">
        <v>0</v>
      </c>
      <c r="U51" s="9" t="n">
        <v>0</v>
      </c>
      <c r="V51" s="9" t="n">
        <v>0</v>
      </c>
      <c r="W51" s="9" t="n">
        <v>0</v>
      </c>
      <c r="X51" s="9" t="n">
        <v>0</v>
      </c>
      <c r="Y51" s="9" t="n">
        <v>0</v>
      </c>
      <c r="Z51" s="9" t="n">
        <v>0</v>
      </c>
      <c r="AA51" s="9" t="n">
        <v>0</v>
      </c>
      <c r="AB51" s="9" t="n">
        <v>0</v>
      </c>
      <c r="AC51" s="9" t="n">
        <v>0</v>
      </c>
      <c r="AD51" s="9" t="n">
        <v>0</v>
      </c>
      <c r="AE51" s="9" t="n">
        <v>0</v>
      </c>
      <c r="AF51" s="9" t="n">
        <v>0</v>
      </c>
      <c r="AG51" s="9" t="n">
        <v>0</v>
      </c>
      <c r="AH51" s="9" t="n">
        <v>0</v>
      </c>
      <c r="AI51" s="9" t="n">
        <v>0</v>
      </c>
      <c r="AJ51" s="9" t="n">
        <v>0</v>
      </c>
      <c r="AK51" s="9" t="n">
        <v>0</v>
      </c>
      <c r="AL51" s="9" t="n">
        <v>0</v>
      </c>
      <c r="AM51" s="9" t="n">
        <v>0</v>
      </c>
      <c r="AN51" s="9" t="n">
        <v>0</v>
      </c>
      <c r="AO51" s="9" t="n">
        <v>0</v>
      </c>
      <c r="AP51" s="9" t="n">
        <v>0</v>
      </c>
      <c r="AQ51" s="9" t="n">
        <v>0</v>
      </c>
      <c r="AR51" s="9" t="n">
        <v>0</v>
      </c>
      <c r="AS51" s="9" t="n">
        <v>0</v>
      </c>
      <c r="AT51" s="9" t="n">
        <v>0</v>
      </c>
      <c r="AU51" s="9" t="n">
        <v>0</v>
      </c>
      <c r="AV51" s="9" t="n">
        <v>0</v>
      </c>
      <c r="AW51" s="9" t="n">
        <v>0</v>
      </c>
      <c r="AX51" s="9" t="n">
        <v>0</v>
      </c>
      <c r="AY51" s="9" t="n">
        <v>0</v>
      </c>
      <c r="AZ51" s="9" t="n">
        <v>0</v>
      </c>
      <c r="BA51" s="9" t="n">
        <v>0</v>
      </c>
      <c r="BB51" s="9" t="n">
        <v>0</v>
      </c>
      <c r="BC51" s="9" t="n">
        <v>0</v>
      </c>
      <c r="BD51" s="9" t="n">
        <v>0</v>
      </c>
      <c r="BE51" s="9" t="n">
        <v>0</v>
      </c>
      <c r="BF51" s="9" t="n">
        <v>0</v>
      </c>
      <c r="BG51" s="9" t="n">
        <v>0</v>
      </c>
      <c r="BH51" s="9" t="n">
        <v>0</v>
      </c>
      <c r="BI51" s="9" t="n">
        <v>0</v>
      </c>
      <c r="BJ51" s="9" t="n">
        <v>0</v>
      </c>
      <c r="BK51" s="0"/>
      <c r="BL51" s="18" t="e">
        <f aca="false">(Q51/B51)^(1/(Q$2-B$2))-1</f>
        <v>#DIV/0!</v>
      </c>
      <c r="BM51" s="18"/>
      <c r="BN51" s="18"/>
      <c r="BO51" s="18"/>
      <c r="BP51" s="19"/>
      <c r="BQ51" s="20"/>
      <c r="BR51" s="2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27</v>
      </c>
      <c r="B52" s="9" t="n">
        <v>0</v>
      </c>
      <c r="C52" s="9" t="n">
        <v>0</v>
      </c>
      <c r="D52" s="9" t="n">
        <v>0</v>
      </c>
      <c r="E52" s="9" t="n">
        <v>0</v>
      </c>
      <c r="F52" s="9" t="n">
        <v>0</v>
      </c>
      <c r="G52" s="9" t="n">
        <v>0</v>
      </c>
      <c r="H52" s="9" t="n">
        <v>0</v>
      </c>
      <c r="I52" s="9" t="n">
        <v>0</v>
      </c>
      <c r="J52" s="9" t="n">
        <v>0</v>
      </c>
      <c r="K52" s="9" t="n">
        <v>0</v>
      </c>
      <c r="L52" s="9" t="n">
        <v>0</v>
      </c>
      <c r="M52" s="9" t="n">
        <v>0</v>
      </c>
      <c r="N52" s="9" t="n">
        <v>0</v>
      </c>
      <c r="O52" s="9" t="n">
        <v>0</v>
      </c>
      <c r="P52" s="9" t="n">
        <v>0</v>
      </c>
      <c r="Q52" s="9" t="n">
        <v>0</v>
      </c>
      <c r="R52" s="9" t="n">
        <v>0</v>
      </c>
      <c r="S52" s="9" t="n">
        <v>0</v>
      </c>
      <c r="T52" s="9" t="n">
        <v>0</v>
      </c>
      <c r="U52" s="9" t="n">
        <v>0</v>
      </c>
      <c r="V52" s="9" t="n">
        <v>0</v>
      </c>
      <c r="W52" s="9" t="n">
        <v>0</v>
      </c>
      <c r="X52" s="9" t="n">
        <v>0</v>
      </c>
      <c r="Y52" s="9" t="n">
        <v>0</v>
      </c>
      <c r="Z52" s="9" t="n">
        <v>0</v>
      </c>
      <c r="AA52" s="9" t="n">
        <v>0</v>
      </c>
      <c r="AB52" s="9" t="n">
        <v>0</v>
      </c>
      <c r="AC52" s="9" t="n">
        <v>0</v>
      </c>
      <c r="AD52" s="9" t="n">
        <v>0</v>
      </c>
      <c r="AE52" s="9" t="n">
        <v>0</v>
      </c>
      <c r="AF52" s="9" t="n">
        <v>0</v>
      </c>
      <c r="AG52" s="9" t="n">
        <v>0</v>
      </c>
      <c r="AH52" s="9" t="n">
        <v>0</v>
      </c>
      <c r="AI52" s="9" t="n">
        <v>0</v>
      </c>
      <c r="AJ52" s="9" t="n">
        <v>0</v>
      </c>
      <c r="AK52" s="9" t="n">
        <v>0</v>
      </c>
      <c r="AL52" s="9" t="n">
        <v>0</v>
      </c>
      <c r="AM52" s="9" t="n">
        <v>0</v>
      </c>
      <c r="AN52" s="9" t="n">
        <v>0</v>
      </c>
      <c r="AO52" s="9" t="n">
        <v>0</v>
      </c>
      <c r="AP52" s="9" t="n">
        <v>0</v>
      </c>
      <c r="AQ52" s="9" t="n">
        <v>0</v>
      </c>
      <c r="AR52" s="9" t="n">
        <v>0</v>
      </c>
      <c r="AS52" s="9" t="n">
        <v>0</v>
      </c>
      <c r="AT52" s="9" t="n">
        <v>0</v>
      </c>
      <c r="AU52" s="9" t="n">
        <v>0</v>
      </c>
      <c r="AV52" s="9" t="n">
        <v>0</v>
      </c>
      <c r="AW52" s="9" t="n">
        <v>0</v>
      </c>
      <c r="AX52" s="9" t="n">
        <v>0</v>
      </c>
      <c r="AY52" s="9" t="n">
        <v>0</v>
      </c>
      <c r="AZ52" s="9" t="n">
        <v>0</v>
      </c>
      <c r="BA52" s="9" t="n">
        <v>0</v>
      </c>
      <c r="BB52" s="9" t="n">
        <v>0</v>
      </c>
      <c r="BC52" s="9" t="n">
        <v>0</v>
      </c>
      <c r="BD52" s="9" t="n">
        <v>0</v>
      </c>
      <c r="BE52" s="9" t="n">
        <v>0</v>
      </c>
      <c r="BF52" s="9" t="n">
        <v>0</v>
      </c>
      <c r="BG52" s="9" t="n">
        <v>0</v>
      </c>
      <c r="BH52" s="9" t="n">
        <v>0</v>
      </c>
      <c r="BI52" s="9" t="n">
        <v>0</v>
      </c>
      <c r="BJ52" s="9" t="n">
        <v>0</v>
      </c>
      <c r="BK52" s="0"/>
      <c r="BL52" s="18" t="e">
        <f aca="false">(Q52/B52)^(1/(Q$2-B$2))-1</f>
        <v>#DIV/0!</v>
      </c>
      <c r="BM52" s="18"/>
      <c r="BN52" s="18"/>
      <c r="BO52" s="18"/>
      <c r="BP52" s="19"/>
      <c r="BQ52" s="20"/>
      <c r="BR52" s="2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0"/>
      <c r="B53" s="0"/>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18"/>
      <c r="BM53" s="18"/>
      <c r="BN53" s="18"/>
      <c r="BO53" s="18"/>
      <c r="BP53" s="19"/>
      <c r="BQ53" s="20"/>
      <c r="BR53" s="2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0"/>
      <c r="B54" s="0"/>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18"/>
      <c r="BM54" s="18"/>
      <c r="BN54" s="18"/>
      <c r="BO54" s="18"/>
      <c r="BP54" s="19"/>
      <c r="BQ54" s="20"/>
      <c r="BR54" s="2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7" t="s">
        <v>37</v>
      </c>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7" t="s">
        <v>38</v>
      </c>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23" customFormat="true" ht="15" hidden="false" customHeight="false" outlineLevel="0" collapsed="false">
      <c r="A57" s="25" t="s">
        <v>39</v>
      </c>
      <c r="B57" s="28"/>
      <c r="C57" s="28"/>
      <c r="D57" s="28"/>
      <c r="E57" s="28"/>
      <c r="F57" s="28"/>
      <c r="G57" s="28"/>
      <c r="H57" s="28"/>
      <c r="I57" s="28"/>
      <c r="J57" s="28"/>
      <c r="K57" s="28"/>
      <c r="L57" s="28"/>
      <c r="M57" s="28"/>
      <c r="N57" s="28"/>
      <c r="O57" s="24" t="n">
        <f aca="false">'synthese taxe 2013-2017'!B5</f>
        <v>0.119</v>
      </c>
      <c r="P57" s="24" t="n">
        <f aca="false">'synthese taxe 2013-2017'!C5</f>
        <v>0.141</v>
      </c>
      <c r="Q57" s="24" t="n">
        <f aca="false">'synthese taxe 2013-2017'!D5</f>
        <v>0.293</v>
      </c>
      <c r="R57" s="24" t="n">
        <f aca="false">'synthese taxe 2013-2017'!E5</f>
        <v>0.434</v>
      </c>
      <c r="S57" s="24" t="n">
        <f aca="false">'synthese taxe 2013-2017'!F5</f>
        <v>0.588</v>
      </c>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row>
    <row r="58" customFormat="false" ht="15" hidden="false" customHeight="false" outlineLevel="0" collapsed="false">
      <c r="A58" s="4" t="s">
        <v>40</v>
      </c>
      <c r="B58" s="28"/>
      <c r="C58" s="28"/>
      <c r="D58" s="28"/>
      <c r="E58" s="28"/>
      <c r="F58" s="28"/>
      <c r="G58" s="28"/>
      <c r="H58" s="28"/>
      <c r="I58" s="28"/>
      <c r="J58" s="28"/>
      <c r="K58" s="28"/>
      <c r="L58" s="28"/>
      <c r="M58" s="28"/>
      <c r="N58" s="28"/>
      <c r="O58" s="24" t="n">
        <f aca="false">'synthese taxe 2013-2017'!B11</f>
        <v>0</v>
      </c>
      <c r="P58" s="24" t="n">
        <f aca="false">'synthese taxe 2013-2017'!C11</f>
        <v>0.1498</v>
      </c>
      <c r="Q58" s="24" t="n">
        <f aca="false">'synthese taxe 2013-2017'!D11</f>
        <v>0.3103</v>
      </c>
      <c r="R58" s="24" t="n">
        <f aca="false">'synthese taxe 2013-2017'!E11</f>
        <v>0.4708</v>
      </c>
      <c r="S58" s="24" t="n">
        <f aca="false">'synthese taxe 2013-2017'!F11</f>
        <v>0.6527</v>
      </c>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3" customFormat="true" ht="15" hidden="false" customHeight="false" outlineLevel="0" collapsed="false">
      <c r="A59" s="25" t="s">
        <v>41</v>
      </c>
      <c r="B59" s="28"/>
      <c r="C59" s="28"/>
      <c r="D59" s="28"/>
      <c r="E59" s="28"/>
      <c r="F59" s="28"/>
      <c r="G59" s="28"/>
      <c r="H59" s="28"/>
      <c r="I59" s="28"/>
      <c r="J59" s="28"/>
      <c r="K59" s="28"/>
      <c r="L59" s="28"/>
      <c r="M59" s="28"/>
      <c r="N59" s="28"/>
      <c r="O59" s="24" t="n">
        <f aca="false">O57*100/O$4</f>
        <v>0.111506957000236</v>
      </c>
      <c r="P59" s="24" t="n">
        <f aca="false">P57*100/P$4</f>
        <v>0.130315954527636</v>
      </c>
      <c r="Q59" s="24" t="n">
        <f aca="false">Q57*100/Q$4</f>
        <v>0.270563711969067</v>
      </c>
      <c r="R59" s="24" t="n">
        <f aca="false">R57*100/R$4</f>
        <v>0.39954811534723</v>
      </c>
      <c r="S59" s="24" t="n">
        <f aca="false">S57*100/S$4</f>
        <v>0.533323402020774</v>
      </c>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row>
    <row r="60" customFormat="false" ht="15" hidden="false" customHeight="false" outlineLevel="0" collapsed="false">
      <c r="A60" s="4" t="s">
        <v>42</v>
      </c>
      <c r="B60" s="28"/>
      <c r="C60" s="28"/>
      <c r="D60" s="28"/>
      <c r="E60" s="28"/>
      <c r="F60" s="28"/>
      <c r="G60" s="28"/>
      <c r="H60" s="28"/>
      <c r="I60" s="28"/>
      <c r="J60" s="28"/>
      <c r="K60" s="28"/>
      <c r="L60" s="28"/>
      <c r="M60" s="28"/>
      <c r="N60" s="28"/>
      <c r="O60" s="24" t="n">
        <f aca="false">O58*100/O$4</f>
        <v>0</v>
      </c>
      <c r="P60" s="24" t="n">
        <f aca="false">P58*100/P$4</f>
        <v>0.138449148852765</v>
      </c>
      <c r="Q60" s="24" t="n">
        <f aca="false">Q58*100/Q$4</f>
        <v>0.286538975508537</v>
      </c>
      <c r="R60" s="24" t="n">
        <f aca="false">R58*100/R$4</f>
        <v>0.433426849551787</v>
      </c>
      <c r="S60" s="24" t="n">
        <f aca="false">S58*100/S$4</f>
        <v>0.592007116494828</v>
      </c>
      <c r="T60" s="24" t="n">
        <f aca="false">T48</f>
        <v>0.741880157665353</v>
      </c>
      <c r="U60" s="24" t="n">
        <f aca="false">U48</f>
        <v>0.903571986900109</v>
      </c>
      <c r="V60" s="24" t="n">
        <f aca="false">V48</f>
        <v>1.06526381613487</v>
      </c>
      <c r="W60" s="24" t="n">
        <f aca="false">W48</f>
        <v>1.16237909127521</v>
      </c>
      <c r="X60" s="24" t="n">
        <f aca="false">X48</f>
        <v>1.24618884889015</v>
      </c>
      <c r="Y60" s="24" t="n">
        <f aca="false">Y48</f>
        <v>1.32329061894962</v>
      </c>
      <c r="Z60" s="24" t="n">
        <f aca="false">Z48</f>
        <v>1.40028193104308</v>
      </c>
      <c r="AA60" s="24" t="n">
        <f aca="false">AA48</f>
        <v>1.48376031533071</v>
      </c>
      <c r="AB60" s="24" t="n">
        <f aca="false">AB48</f>
        <v>1.57770638115938</v>
      </c>
      <c r="AC60" s="24" t="n">
        <f aca="false">AC48</f>
        <v>1.67563305652516</v>
      </c>
      <c r="AD60" s="24" t="n">
        <f aca="false">AD48</f>
        <v>1.76843634880108</v>
      </c>
      <c r="AE60" s="24" t="n">
        <f aca="false">AE48</f>
        <v>1.84701226574061</v>
      </c>
      <c r="AF60" s="24" t="n">
        <f aca="false">AF48</f>
        <v>1.90225681452655</v>
      </c>
      <c r="AG60" s="24" t="n">
        <f aca="false">AG48</f>
        <v>1.90225681452655</v>
      </c>
      <c r="AH60" s="24" t="n">
        <f aca="false">AH48</f>
        <v>1.90225681452655</v>
      </c>
      <c r="AI60" s="24" t="n">
        <f aca="false">AI48</f>
        <v>1.90225681452655</v>
      </c>
      <c r="AJ60" s="24" t="n">
        <f aca="false">AJ48</f>
        <v>1.90225681452655</v>
      </c>
      <c r="AK60" s="24" t="n">
        <f aca="false">AK48</f>
        <v>1.90225681452655</v>
      </c>
      <c r="AL60" s="24" t="n">
        <f aca="false">AL48</f>
        <v>1.90225681452655</v>
      </c>
      <c r="AM60" s="24" t="n">
        <f aca="false">AM48</f>
        <v>1.90225681452655</v>
      </c>
      <c r="AN60" s="24" t="n">
        <f aca="false">AN48</f>
        <v>1.90225681452655</v>
      </c>
      <c r="AO60" s="24" t="n">
        <f aca="false">AO48</f>
        <v>1.90225681452655</v>
      </c>
      <c r="AP60" s="24" t="n">
        <f aca="false">AP48</f>
        <v>1.90225681452655</v>
      </c>
      <c r="AQ60" s="24" t="n">
        <f aca="false">AQ48</f>
        <v>1.90225681452655</v>
      </c>
      <c r="AR60" s="24" t="n">
        <f aca="false">AR48</f>
        <v>1.90225681452655</v>
      </c>
      <c r="AS60" s="24" t="n">
        <f aca="false">AS48</f>
        <v>1.90225681452655</v>
      </c>
      <c r="AT60" s="24" t="n">
        <f aca="false">AT48</f>
        <v>1.90225681452655</v>
      </c>
      <c r="AU60" s="24" t="n">
        <f aca="false">AU48</f>
        <v>1.90225681452655</v>
      </c>
      <c r="AV60" s="24" t="n">
        <f aca="false">AV48</f>
        <v>1.90225681452655</v>
      </c>
      <c r="AW60" s="24" t="n">
        <f aca="false">AW48</f>
        <v>1.90225681452655</v>
      </c>
      <c r="AX60" s="24" t="n">
        <f aca="false">AX48</f>
        <v>1.90225681452655</v>
      </c>
      <c r="AY60" s="24" t="n">
        <f aca="false">AY48</f>
        <v>1.90225681452655</v>
      </c>
      <c r="AZ60" s="24" t="n">
        <f aca="false">AZ48</f>
        <v>1.90225681452655</v>
      </c>
      <c r="BA60" s="24" t="n">
        <f aca="false">BA48</f>
        <v>1.90225681452655</v>
      </c>
      <c r="BB60" s="24" t="n">
        <f aca="false">BB48</f>
        <v>1.90225681452655</v>
      </c>
      <c r="BC60" s="24" t="n">
        <f aca="false">BC48</f>
        <v>1.90225681452655</v>
      </c>
      <c r="BD60" s="24" t="n">
        <f aca="false">BD48</f>
        <v>1.90225681452655</v>
      </c>
      <c r="BE60" s="24" t="n">
        <f aca="false">BE48</f>
        <v>1.90225681452655</v>
      </c>
      <c r="BF60" s="24" t="n">
        <f aca="false">BF48</f>
        <v>1.90225681452655</v>
      </c>
      <c r="BG60" s="24" t="n">
        <f aca="false">BG48</f>
        <v>1.90225681452655</v>
      </c>
      <c r="BH60" s="24" t="n">
        <f aca="false">BH48</f>
        <v>1.90225681452655</v>
      </c>
      <c r="BI60" s="24" t="n">
        <f aca="false">BI48</f>
        <v>1.90225681452655</v>
      </c>
      <c r="BJ60" s="24" t="n">
        <f aca="false">BJ48</f>
        <v>1.90225681452655</v>
      </c>
      <c r="BK60" s="24"/>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4" t="s">
        <v>43</v>
      </c>
      <c r="B61" s="28"/>
      <c r="C61" s="28"/>
      <c r="D61" s="28"/>
      <c r="E61" s="28"/>
      <c r="F61" s="28"/>
      <c r="G61" s="28"/>
      <c r="H61" s="28"/>
      <c r="I61" s="28"/>
      <c r="J61" s="28"/>
      <c r="K61" s="28"/>
      <c r="L61" s="28"/>
      <c r="M61" s="28"/>
      <c r="N61" s="28"/>
      <c r="O61" s="24" t="n">
        <f aca="false">O59-O60</f>
        <v>0.111506957000236</v>
      </c>
      <c r="P61" s="24" t="n">
        <f aca="false">P59-P60</f>
        <v>-0.00813319432512905</v>
      </c>
      <c r="Q61" s="24" t="n">
        <f aca="false">Q59-Q60</f>
        <v>-0.0159752635394705</v>
      </c>
      <c r="R61" s="24" t="n">
        <f aca="false">R59-R60</f>
        <v>-0.0338787342045577</v>
      </c>
      <c r="S61" s="24" t="n">
        <f aca="false">S59-S60</f>
        <v>-0.0586837144740545</v>
      </c>
      <c r="T61" s="24" t="n">
        <f aca="false">S61</f>
        <v>-0.0586837144740545</v>
      </c>
      <c r="U61" s="24" t="n">
        <f aca="false">T61</f>
        <v>-0.0586837144740545</v>
      </c>
      <c r="V61" s="24" t="n">
        <f aca="false">U61</f>
        <v>-0.0586837144740545</v>
      </c>
      <c r="W61" s="24" t="n">
        <f aca="false">V61</f>
        <v>-0.0586837144740545</v>
      </c>
      <c r="X61" s="24" t="n">
        <f aca="false">W61</f>
        <v>-0.0586837144740545</v>
      </c>
      <c r="Y61" s="24" t="n">
        <f aca="false">X61</f>
        <v>-0.0586837144740545</v>
      </c>
      <c r="Z61" s="24" t="n">
        <f aca="false">Y61</f>
        <v>-0.0586837144740545</v>
      </c>
      <c r="AA61" s="24" t="n">
        <f aca="false">Z61</f>
        <v>-0.0586837144740545</v>
      </c>
      <c r="AB61" s="24" t="n">
        <f aca="false">AA61</f>
        <v>-0.0586837144740545</v>
      </c>
      <c r="AC61" s="24" t="n">
        <f aca="false">AB61</f>
        <v>-0.0586837144740545</v>
      </c>
      <c r="AD61" s="24" t="n">
        <f aca="false">AC61</f>
        <v>-0.0586837144740545</v>
      </c>
      <c r="AE61" s="24" t="n">
        <f aca="false">AD61</f>
        <v>-0.0586837144740545</v>
      </c>
      <c r="AF61" s="24" t="n">
        <f aca="false">AE61</f>
        <v>-0.0586837144740545</v>
      </c>
      <c r="AG61" s="24" t="n">
        <f aca="false">AF61</f>
        <v>-0.0586837144740545</v>
      </c>
      <c r="AH61" s="24" t="n">
        <f aca="false">AG61</f>
        <v>-0.0586837144740545</v>
      </c>
      <c r="AI61" s="24" t="n">
        <f aca="false">AH61</f>
        <v>-0.0586837144740545</v>
      </c>
      <c r="AJ61" s="24" t="n">
        <f aca="false">AI61</f>
        <v>-0.0586837144740545</v>
      </c>
      <c r="AK61" s="24" t="n">
        <f aca="false">AJ61</f>
        <v>-0.0586837144740545</v>
      </c>
      <c r="AL61" s="24" t="n">
        <f aca="false">AK61</f>
        <v>-0.0586837144740545</v>
      </c>
      <c r="AM61" s="24" t="n">
        <f aca="false">AL61</f>
        <v>-0.0586837144740545</v>
      </c>
      <c r="AN61" s="24" t="n">
        <f aca="false">AM61</f>
        <v>-0.0586837144740545</v>
      </c>
      <c r="AO61" s="24" t="n">
        <f aca="false">AN61</f>
        <v>-0.0586837144740545</v>
      </c>
      <c r="AP61" s="24" t="n">
        <f aca="false">AO61</f>
        <v>-0.0586837144740545</v>
      </c>
      <c r="AQ61" s="24" t="n">
        <f aca="false">AP61</f>
        <v>-0.0586837144740545</v>
      </c>
      <c r="AR61" s="24" t="n">
        <f aca="false">AQ61</f>
        <v>-0.0586837144740545</v>
      </c>
      <c r="AS61" s="24" t="n">
        <f aca="false">AR61</f>
        <v>-0.0586837144740545</v>
      </c>
      <c r="AT61" s="24" t="n">
        <f aca="false">AS61</f>
        <v>-0.0586837144740545</v>
      </c>
      <c r="AU61" s="24" t="n">
        <f aca="false">AT61</f>
        <v>-0.0586837144740545</v>
      </c>
      <c r="AV61" s="24" t="n">
        <f aca="false">AU61</f>
        <v>-0.0586837144740545</v>
      </c>
      <c r="AW61" s="24" t="n">
        <f aca="false">AV61</f>
        <v>-0.0586837144740545</v>
      </c>
      <c r="AX61" s="24" t="n">
        <f aca="false">AW61</f>
        <v>-0.0586837144740545</v>
      </c>
      <c r="AY61" s="24" t="n">
        <f aca="false">AX61</f>
        <v>-0.0586837144740545</v>
      </c>
      <c r="AZ61" s="24" t="n">
        <f aca="false">AY61</f>
        <v>-0.0586837144740545</v>
      </c>
      <c r="BA61" s="24" t="n">
        <f aca="false">AZ61</f>
        <v>-0.0586837144740545</v>
      </c>
      <c r="BB61" s="24" t="n">
        <f aca="false">BA61</f>
        <v>-0.0586837144740545</v>
      </c>
      <c r="BC61" s="24" t="n">
        <f aca="false">BB61</f>
        <v>-0.0586837144740545</v>
      </c>
      <c r="BD61" s="24" t="n">
        <f aca="false">BC61</f>
        <v>-0.0586837144740545</v>
      </c>
      <c r="BE61" s="24" t="n">
        <f aca="false">BD61</f>
        <v>-0.0586837144740545</v>
      </c>
      <c r="BF61" s="24" t="n">
        <f aca="false">BE61</f>
        <v>-0.0586837144740545</v>
      </c>
      <c r="BG61" s="24" t="n">
        <f aca="false">BF61</f>
        <v>-0.0586837144740545</v>
      </c>
      <c r="BH61" s="24" t="n">
        <f aca="false">BG61</f>
        <v>-0.0586837144740545</v>
      </c>
      <c r="BI61" s="24" t="n">
        <f aca="false">BH61</f>
        <v>-0.0586837144740545</v>
      </c>
      <c r="BJ61" s="24" t="n">
        <f aca="false">BI61</f>
        <v>-0.0586837144740545</v>
      </c>
      <c r="BK61" s="24"/>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s="23" customFormat="true" ht="30" hidden="false" customHeight="false" outlineLevel="0" collapsed="false">
      <c r="A62" s="25" t="s">
        <v>44</v>
      </c>
      <c r="B62" s="29"/>
      <c r="C62" s="29"/>
      <c r="D62" s="29"/>
      <c r="E62" s="29"/>
      <c r="F62" s="29"/>
      <c r="G62" s="29"/>
      <c r="H62" s="24"/>
      <c r="I62" s="24"/>
      <c r="J62" s="24"/>
      <c r="K62" s="24"/>
      <c r="L62" s="24"/>
      <c r="M62" s="24"/>
      <c r="N62" s="24"/>
      <c r="O62" s="24"/>
      <c r="P62" s="24"/>
      <c r="Q62" s="24" t="n">
        <f aca="false">2.152/(Q$4/100)</f>
        <v>1.98721197323356</v>
      </c>
      <c r="R62" s="24" t="n">
        <f aca="false">Q62</f>
        <v>1.98721197323356</v>
      </c>
      <c r="S62" s="24" t="n">
        <f aca="false">R62</f>
        <v>1.98721197323356</v>
      </c>
      <c r="T62" s="24" t="n">
        <f aca="false">S62</f>
        <v>1.98721197323356</v>
      </c>
      <c r="U62" s="24" t="n">
        <f aca="false">T62</f>
        <v>1.98721197323356</v>
      </c>
      <c r="V62" s="24" t="n">
        <f aca="false">U62</f>
        <v>1.98721197323356</v>
      </c>
      <c r="W62" s="24" t="n">
        <f aca="false">V62</f>
        <v>1.98721197323356</v>
      </c>
      <c r="X62" s="24" t="n">
        <f aca="false">W62</f>
        <v>1.98721197323356</v>
      </c>
      <c r="Y62" s="24" t="n">
        <f aca="false">X62</f>
        <v>1.98721197323356</v>
      </c>
      <c r="Z62" s="24" t="n">
        <f aca="false">Y62</f>
        <v>1.98721197323356</v>
      </c>
      <c r="AA62" s="24" t="n">
        <f aca="false">Z62</f>
        <v>1.98721197323356</v>
      </c>
      <c r="AB62" s="24" t="n">
        <f aca="false">AA62</f>
        <v>1.98721197323356</v>
      </c>
      <c r="AC62" s="24" t="n">
        <f aca="false">AB62</f>
        <v>1.98721197323356</v>
      </c>
      <c r="AD62" s="24" t="n">
        <f aca="false">AC62</f>
        <v>1.98721197323356</v>
      </c>
      <c r="AE62" s="24" t="n">
        <f aca="false">AD62</f>
        <v>1.98721197323356</v>
      </c>
      <c r="AF62" s="24" t="n">
        <f aca="false">AE62</f>
        <v>1.98721197323356</v>
      </c>
      <c r="AG62" s="24" t="n">
        <f aca="false">AF62</f>
        <v>1.98721197323356</v>
      </c>
      <c r="AH62" s="24" t="n">
        <f aca="false">AG62</f>
        <v>1.98721197323356</v>
      </c>
      <c r="AI62" s="24" t="n">
        <f aca="false">AH62</f>
        <v>1.98721197323356</v>
      </c>
      <c r="AJ62" s="24" t="n">
        <f aca="false">AI62</f>
        <v>1.98721197323356</v>
      </c>
      <c r="AK62" s="24" t="n">
        <f aca="false">AJ62</f>
        <v>1.98721197323356</v>
      </c>
      <c r="AL62" s="24" t="n">
        <f aca="false">AK62</f>
        <v>1.98721197323356</v>
      </c>
      <c r="AM62" s="24" t="n">
        <f aca="false">AL62</f>
        <v>1.98721197323356</v>
      </c>
      <c r="AN62" s="24" t="n">
        <f aca="false">AM62</f>
        <v>1.98721197323356</v>
      </c>
      <c r="AO62" s="24" t="n">
        <f aca="false">AN62</f>
        <v>1.98721197323356</v>
      </c>
      <c r="AP62" s="24" t="n">
        <f aca="false">AO62</f>
        <v>1.98721197323356</v>
      </c>
      <c r="AQ62" s="24" t="n">
        <f aca="false">AP62</f>
        <v>1.98721197323356</v>
      </c>
      <c r="AR62" s="24" t="n">
        <f aca="false">AQ62</f>
        <v>1.98721197323356</v>
      </c>
      <c r="AS62" s="24" t="n">
        <f aca="false">AR62</f>
        <v>1.98721197323356</v>
      </c>
      <c r="AT62" s="24" t="n">
        <f aca="false">AS62</f>
        <v>1.98721197323356</v>
      </c>
      <c r="AU62" s="24" t="n">
        <f aca="false">AT62</f>
        <v>1.98721197323356</v>
      </c>
      <c r="AV62" s="24" t="n">
        <f aca="false">AU62</f>
        <v>1.98721197323356</v>
      </c>
      <c r="AW62" s="24" t="n">
        <f aca="false">AV62</f>
        <v>1.98721197323356</v>
      </c>
      <c r="AX62" s="24" t="n">
        <f aca="false">AW62</f>
        <v>1.98721197323356</v>
      </c>
      <c r="AY62" s="24" t="n">
        <f aca="false">AX62</f>
        <v>1.98721197323356</v>
      </c>
      <c r="AZ62" s="24" t="n">
        <f aca="false">AY62</f>
        <v>1.98721197323356</v>
      </c>
      <c r="BA62" s="24" t="n">
        <f aca="false">AZ62</f>
        <v>1.98721197323356</v>
      </c>
      <c r="BB62" s="24" t="n">
        <f aca="false">BA62</f>
        <v>1.98721197323356</v>
      </c>
      <c r="BC62" s="24" t="n">
        <f aca="false">BB62</f>
        <v>1.98721197323356</v>
      </c>
      <c r="BD62" s="24" t="n">
        <f aca="false">BC62</f>
        <v>1.98721197323356</v>
      </c>
      <c r="BE62" s="24" t="n">
        <f aca="false">BD62</f>
        <v>1.98721197323356</v>
      </c>
      <c r="BF62" s="24" t="n">
        <f aca="false">BE62</f>
        <v>1.98721197323356</v>
      </c>
      <c r="BG62" s="24" t="n">
        <f aca="false">BF62</f>
        <v>1.98721197323356</v>
      </c>
      <c r="BH62" s="24" t="n">
        <f aca="false">BG62</f>
        <v>1.98721197323356</v>
      </c>
      <c r="BI62" s="24" t="n">
        <f aca="false">BH62</f>
        <v>1.98721197323356</v>
      </c>
      <c r="BJ62" s="24" t="n">
        <f aca="false">BI62</f>
        <v>1.98721197323356</v>
      </c>
    </row>
    <row r="63" s="23" customFormat="true" ht="30" hidden="false" customHeight="false" outlineLevel="0" collapsed="false">
      <c r="A63" s="25" t="s">
        <v>45</v>
      </c>
      <c r="B63" s="29"/>
      <c r="C63" s="29"/>
      <c r="D63" s="29"/>
      <c r="E63" s="29"/>
      <c r="F63" s="29"/>
      <c r="G63" s="29"/>
      <c r="H63" s="24"/>
      <c r="I63" s="24"/>
      <c r="J63" s="24"/>
      <c r="K63" s="24"/>
      <c r="L63" s="24"/>
      <c r="M63" s="24"/>
      <c r="N63" s="24"/>
      <c r="O63" s="24"/>
      <c r="P63" s="24"/>
      <c r="Q63" s="24" t="n">
        <f aca="false">0.598/(Q$4/100)</f>
        <v>0.55220853159557</v>
      </c>
      <c r="R63" s="24" t="n">
        <f aca="false">Q63*1.01</f>
        <v>0.557730616911526</v>
      </c>
      <c r="S63" s="24" t="n">
        <f aca="false">R63*1.01</f>
        <v>0.563307923080641</v>
      </c>
      <c r="T63" s="24" t="n">
        <f aca="false">S63*1.01</f>
        <v>0.568941002311447</v>
      </c>
      <c r="U63" s="24" t="n">
        <f aca="false">T63*1.01</f>
        <v>0.574630412334562</v>
      </c>
      <c r="V63" s="24" t="n">
        <f aca="false">U63*1.01</f>
        <v>0.580376716457907</v>
      </c>
      <c r="W63" s="24" t="n">
        <f aca="false">V63*1.01</f>
        <v>0.586180483622487</v>
      </c>
      <c r="X63" s="24" t="n">
        <f aca="false">W63*1.01</f>
        <v>0.592042288458711</v>
      </c>
      <c r="Y63" s="24" t="n">
        <f aca="false">X63*1.01</f>
        <v>0.597962711343299</v>
      </c>
      <c r="Z63" s="24" t="n">
        <f aca="false">Y63*1.01</f>
        <v>0.603942338456732</v>
      </c>
      <c r="AA63" s="24" t="n">
        <f aca="false">Z63*1.01</f>
        <v>0.609981761841299</v>
      </c>
      <c r="AB63" s="24" t="n">
        <f aca="false">AA63*1.01</f>
        <v>0.616081579459712</v>
      </c>
      <c r="AC63" s="24" t="n">
        <f aca="false">AB63*1.01</f>
        <v>0.622242395254309</v>
      </c>
      <c r="AD63" s="24" t="n">
        <f aca="false">AC63*1.01</f>
        <v>0.628464819206852</v>
      </c>
      <c r="AE63" s="24" t="n">
        <f aca="false">AD63*1.01</f>
        <v>0.634749467398921</v>
      </c>
      <c r="AF63" s="24" t="n">
        <f aca="false">AE63*1.01</f>
        <v>0.64109696207291</v>
      </c>
      <c r="AG63" s="24" t="n">
        <f aca="false">AF63*1.01</f>
        <v>0.647507931693639</v>
      </c>
      <c r="AH63" s="24" t="n">
        <f aca="false">AG63*1.01</f>
        <v>0.653983011010575</v>
      </c>
      <c r="AI63" s="24" t="n">
        <f aca="false">AH63*1.01</f>
        <v>0.660522841120681</v>
      </c>
      <c r="AJ63" s="24" t="n">
        <f aca="false">AI63*1.01</f>
        <v>0.667128069531888</v>
      </c>
      <c r="AK63" s="24" t="n">
        <f aca="false">AJ63*1.01</f>
        <v>0.673799350227207</v>
      </c>
      <c r="AL63" s="24" t="n">
        <f aca="false">AK63*1.01</f>
        <v>0.680537343729479</v>
      </c>
      <c r="AM63" s="24" t="n">
        <f aca="false">AL63*1.01</f>
        <v>0.687342717166774</v>
      </c>
      <c r="AN63" s="24" t="n">
        <f aca="false">AM63*1.01</f>
        <v>0.694216144338441</v>
      </c>
      <c r="AO63" s="24" t="n">
        <f aca="false">AN63*1.01</f>
        <v>0.701158305781826</v>
      </c>
      <c r="AP63" s="24" t="n">
        <f aca="false">AO63*1.01</f>
        <v>0.708169888839644</v>
      </c>
      <c r="AQ63" s="24" t="n">
        <f aca="false">AP63*1.01</f>
        <v>0.715251587728041</v>
      </c>
      <c r="AR63" s="24" t="n">
        <f aca="false">AQ63*1.01</f>
        <v>0.722404103605321</v>
      </c>
      <c r="AS63" s="24" t="n">
        <f aca="false">AR63*1.01</f>
        <v>0.729628144641374</v>
      </c>
      <c r="AT63" s="24" t="n">
        <f aca="false">AS63*1.01</f>
        <v>0.736924426087788</v>
      </c>
      <c r="AU63" s="24" t="n">
        <f aca="false">AT63*1.01</f>
        <v>0.744293670348666</v>
      </c>
      <c r="AV63" s="24" t="n">
        <f aca="false">AU63*1.01</f>
        <v>0.751736607052152</v>
      </c>
      <c r="AW63" s="24" t="n">
        <f aca="false">AV63*1.01</f>
        <v>0.759253973122674</v>
      </c>
      <c r="AX63" s="24" t="n">
        <f aca="false">AW63*1.01</f>
        <v>0.766846512853901</v>
      </c>
      <c r="AY63" s="24" t="n">
        <f aca="false">AX63*1.01</f>
        <v>0.77451497798244</v>
      </c>
      <c r="AZ63" s="24" t="n">
        <f aca="false">AY63*1.01</f>
        <v>0.782260127762264</v>
      </c>
      <c r="BA63" s="24" t="n">
        <f aca="false">AZ63*1.01</f>
        <v>0.790082729039887</v>
      </c>
      <c r="BB63" s="24" t="n">
        <f aca="false">BA63*1.01</f>
        <v>0.797983556330286</v>
      </c>
      <c r="BC63" s="24" t="n">
        <f aca="false">BB63*1.01</f>
        <v>0.805963391893589</v>
      </c>
      <c r="BD63" s="24" t="n">
        <f aca="false">BC63*1.01</f>
        <v>0.814023025812524</v>
      </c>
      <c r="BE63" s="24" t="n">
        <f aca="false">BD63*1.01</f>
        <v>0.82216325607065</v>
      </c>
      <c r="BF63" s="24" t="n">
        <f aca="false">BE63*1.01</f>
        <v>0.830384888631356</v>
      </c>
      <c r="BG63" s="24" t="n">
        <f aca="false">BF63*1.01</f>
        <v>0.83868873751767</v>
      </c>
      <c r="BH63" s="24" t="n">
        <f aca="false">BG63*1.01</f>
        <v>0.847075624892847</v>
      </c>
      <c r="BI63" s="24" t="n">
        <f aca="false">BH63*1.01</f>
        <v>0.855546381141775</v>
      </c>
      <c r="BJ63" s="24" t="n">
        <f aca="false">BI63*1.01</f>
        <v>0.864101844953193</v>
      </c>
    </row>
    <row r="64" customFormat="false" ht="15" hidden="false" customHeight="false" outlineLevel="0" collapsed="false">
      <c r="A64" s="25" t="s">
        <v>46</v>
      </c>
      <c r="B64" s="28"/>
      <c r="C64" s="28"/>
      <c r="D64" s="28"/>
      <c r="E64" s="28"/>
      <c r="F64" s="28"/>
      <c r="G64" s="28"/>
      <c r="H64" s="28"/>
      <c r="I64" s="28"/>
      <c r="J64" s="28"/>
      <c r="K64" s="28"/>
      <c r="L64" s="28"/>
      <c r="M64" s="28"/>
      <c r="N64" s="28"/>
      <c r="O64" s="24"/>
      <c r="P64" s="24"/>
      <c r="Q64" s="30" t="n">
        <f aca="false">0.00153</f>
        <v>0.00153</v>
      </c>
      <c r="R64" s="24" t="n">
        <f aca="false">Q64</f>
        <v>0.00153</v>
      </c>
      <c r="S64" s="24" t="n">
        <f aca="false">R64</f>
        <v>0.00153</v>
      </c>
      <c r="T64" s="24" t="n">
        <f aca="false">S64</f>
        <v>0.00153</v>
      </c>
      <c r="U64" s="24" t="n">
        <f aca="false">T64</f>
        <v>0.00153</v>
      </c>
      <c r="V64" s="24" t="n">
        <f aca="false">U64</f>
        <v>0.00153</v>
      </c>
      <c r="W64" s="24" t="n">
        <f aca="false">V64</f>
        <v>0.00153</v>
      </c>
      <c r="X64" s="24" t="n">
        <f aca="false">W64</f>
        <v>0.00153</v>
      </c>
      <c r="Y64" s="24" t="n">
        <f aca="false">X64</f>
        <v>0.00153</v>
      </c>
      <c r="Z64" s="24" t="n">
        <f aca="false">Y64</f>
        <v>0.00153</v>
      </c>
      <c r="AA64" s="24" t="n">
        <f aca="false">Z64</f>
        <v>0.00153</v>
      </c>
      <c r="AB64" s="24" t="n">
        <f aca="false">AA64</f>
        <v>0.00153</v>
      </c>
      <c r="AC64" s="24" t="n">
        <f aca="false">AB64</f>
        <v>0.00153</v>
      </c>
      <c r="AD64" s="24" t="n">
        <f aca="false">AC64</f>
        <v>0.00153</v>
      </c>
      <c r="AE64" s="24" t="n">
        <f aca="false">AD64</f>
        <v>0.00153</v>
      </c>
      <c r="AF64" s="24" t="n">
        <f aca="false">AE64</f>
        <v>0.00153</v>
      </c>
      <c r="AG64" s="24" t="n">
        <f aca="false">AF64</f>
        <v>0.00153</v>
      </c>
      <c r="AH64" s="24" t="n">
        <f aca="false">AG64</f>
        <v>0.00153</v>
      </c>
      <c r="AI64" s="24" t="n">
        <f aca="false">AH64</f>
        <v>0.00153</v>
      </c>
      <c r="AJ64" s="24" t="n">
        <f aca="false">AI64</f>
        <v>0.00153</v>
      </c>
      <c r="AK64" s="24" t="n">
        <f aca="false">AJ64</f>
        <v>0.00153</v>
      </c>
      <c r="AL64" s="24" t="n">
        <f aca="false">AK64</f>
        <v>0.00153</v>
      </c>
      <c r="AM64" s="24" t="n">
        <f aca="false">AL64</f>
        <v>0.00153</v>
      </c>
      <c r="AN64" s="24" t="n">
        <f aca="false">AM64</f>
        <v>0.00153</v>
      </c>
      <c r="AO64" s="24" t="n">
        <f aca="false">AN64</f>
        <v>0.00153</v>
      </c>
      <c r="AP64" s="24" t="n">
        <f aca="false">AO64</f>
        <v>0.00153</v>
      </c>
      <c r="AQ64" s="24" t="n">
        <f aca="false">AP64</f>
        <v>0.00153</v>
      </c>
      <c r="AR64" s="24" t="n">
        <f aca="false">AQ64</f>
        <v>0.00153</v>
      </c>
      <c r="AS64" s="24" t="n">
        <f aca="false">AR64</f>
        <v>0.00153</v>
      </c>
      <c r="AT64" s="24" t="n">
        <f aca="false">AS64</f>
        <v>0.00153</v>
      </c>
      <c r="AU64" s="24" t="n">
        <f aca="false">AT64</f>
        <v>0.00153</v>
      </c>
      <c r="AV64" s="24" t="n">
        <f aca="false">AU64</f>
        <v>0.00153</v>
      </c>
      <c r="AW64" s="24" t="n">
        <f aca="false">AV64</f>
        <v>0.00153</v>
      </c>
      <c r="AX64" s="24" t="n">
        <f aca="false">AW64</f>
        <v>0.00153</v>
      </c>
      <c r="AY64" s="24" t="n">
        <f aca="false">AX64</f>
        <v>0.00153</v>
      </c>
      <c r="AZ64" s="24" t="n">
        <f aca="false">AY64</f>
        <v>0.00153</v>
      </c>
      <c r="BA64" s="24" t="n">
        <f aca="false">AZ64</f>
        <v>0.00153</v>
      </c>
      <c r="BB64" s="24" t="n">
        <f aca="false">BA64</f>
        <v>0.00153</v>
      </c>
      <c r="BC64" s="24" t="n">
        <f aca="false">BB64</f>
        <v>0.00153</v>
      </c>
      <c r="BD64" s="24" t="n">
        <f aca="false">BC64</f>
        <v>0.00153</v>
      </c>
      <c r="BE64" s="24" t="n">
        <f aca="false">BD64</f>
        <v>0.00153</v>
      </c>
      <c r="BF64" s="24" t="n">
        <f aca="false">BE64</f>
        <v>0.00153</v>
      </c>
      <c r="BG64" s="24" t="n">
        <f aca="false">BF64</f>
        <v>0.00153</v>
      </c>
      <c r="BH64" s="24" t="n">
        <f aca="false">BG64</f>
        <v>0.00153</v>
      </c>
      <c r="BI64" s="24" t="n">
        <f aca="false">BH64</f>
        <v>0.00153</v>
      </c>
      <c r="BJ64" s="24" t="n">
        <f aca="false">BI64</f>
        <v>0.00153</v>
      </c>
      <c r="BK64" s="24"/>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25" t="s">
        <v>47</v>
      </c>
      <c r="B65" s="28"/>
      <c r="C65" s="28"/>
      <c r="D65" s="28"/>
      <c r="E65" s="28"/>
      <c r="F65" s="28"/>
      <c r="G65" s="28"/>
      <c r="H65" s="28"/>
      <c r="I65" s="28"/>
      <c r="J65" s="28"/>
      <c r="K65" s="28"/>
      <c r="L65" s="28"/>
      <c r="M65" s="28"/>
      <c r="N65" s="28"/>
      <c r="O65" s="24"/>
      <c r="P65" s="24"/>
      <c r="Q65" s="24" t="n">
        <v>0.02</v>
      </c>
      <c r="R65" s="24" t="n">
        <f aca="false">Q65</f>
        <v>0.02</v>
      </c>
      <c r="S65" s="24" t="n">
        <f aca="false">R65</f>
        <v>0.02</v>
      </c>
      <c r="T65" s="24" t="n">
        <f aca="false">S65</f>
        <v>0.02</v>
      </c>
      <c r="U65" s="24" t="n">
        <f aca="false">T65</f>
        <v>0.02</v>
      </c>
      <c r="V65" s="24" t="n">
        <f aca="false">U65</f>
        <v>0.02</v>
      </c>
      <c r="W65" s="24" t="n">
        <f aca="false">V65</f>
        <v>0.02</v>
      </c>
      <c r="X65" s="24" t="n">
        <f aca="false">W65</f>
        <v>0.02</v>
      </c>
      <c r="Y65" s="24" t="n">
        <f aca="false">X65</f>
        <v>0.02</v>
      </c>
      <c r="Z65" s="24" t="n">
        <f aca="false">Y65</f>
        <v>0.02</v>
      </c>
      <c r="AA65" s="24" t="n">
        <f aca="false">Z65</f>
        <v>0.02</v>
      </c>
      <c r="AB65" s="24" t="n">
        <f aca="false">AA65</f>
        <v>0.02</v>
      </c>
      <c r="AC65" s="24" t="n">
        <f aca="false">AB65</f>
        <v>0.02</v>
      </c>
      <c r="AD65" s="24" t="n">
        <f aca="false">AC65</f>
        <v>0.02</v>
      </c>
      <c r="AE65" s="24" t="n">
        <f aca="false">AD65</f>
        <v>0.02</v>
      </c>
      <c r="AF65" s="24" t="n">
        <f aca="false">AE65</f>
        <v>0.02</v>
      </c>
      <c r="AG65" s="24" t="n">
        <f aca="false">AF65</f>
        <v>0.02</v>
      </c>
      <c r="AH65" s="24" t="n">
        <f aca="false">AG65</f>
        <v>0.02</v>
      </c>
      <c r="AI65" s="24" t="n">
        <f aca="false">AH65</f>
        <v>0.02</v>
      </c>
      <c r="AJ65" s="24" t="n">
        <f aca="false">AI65</f>
        <v>0.02</v>
      </c>
      <c r="AK65" s="24" t="n">
        <f aca="false">AJ65</f>
        <v>0.02</v>
      </c>
      <c r="AL65" s="24" t="n">
        <f aca="false">AK65</f>
        <v>0.02</v>
      </c>
      <c r="AM65" s="24" t="n">
        <f aca="false">AL65</f>
        <v>0.02</v>
      </c>
      <c r="AN65" s="24" t="n">
        <f aca="false">AM65</f>
        <v>0.02</v>
      </c>
      <c r="AO65" s="24" t="n">
        <f aca="false">AN65</f>
        <v>0.02</v>
      </c>
      <c r="AP65" s="24" t="n">
        <f aca="false">AO65</f>
        <v>0.02</v>
      </c>
      <c r="AQ65" s="24" t="n">
        <f aca="false">AP65</f>
        <v>0.02</v>
      </c>
      <c r="AR65" s="24" t="n">
        <f aca="false">AQ65</f>
        <v>0.02</v>
      </c>
      <c r="AS65" s="24" t="n">
        <f aca="false">AR65</f>
        <v>0.02</v>
      </c>
      <c r="AT65" s="24" t="n">
        <f aca="false">AS65</f>
        <v>0.02</v>
      </c>
      <c r="AU65" s="24" t="n">
        <f aca="false">AT65</f>
        <v>0.02</v>
      </c>
      <c r="AV65" s="24" t="n">
        <f aca="false">AU65</f>
        <v>0.02</v>
      </c>
      <c r="AW65" s="24" t="n">
        <f aca="false">AV65</f>
        <v>0.02</v>
      </c>
      <c r="AX65" s="24" t="n">
        <f aca="false">AW65</f>
        <v>0.02</v>
      </c>
      <c r="AY65" s="24" t="n">
        <f aca="false">AX65</f>
        <v>0.02</v>
      </c>
      <c r="AZ65" s="24" t="n">
        <f aca="false">AY65</f>
        <v>0.02</v>
      </c>
      <c r="BA65" s="24" t="n">
        <f aca="false">AZ65</f>
        <v>0.02</v>
      </c>
      <c r="BB65" s="24" t="n">
        <f aca="false">BA65</f>
        <v>0.02</v>
      </c>
      <c r="BC65" s="24" t="n">
        <f aca="false">BB65</f>
        <v>0.02</v>
      </c>
      <c r="BD65" s="24" t="n">
        <f aca="false">BC65</f>
        <v>0.02</v>
      </c>
      <c r="BE65" s="24" t="n">
        <f aca="false">BD65</f>
        <v>0.02</v>
      </c>
      <c r="BF65" s="24" t="n">
        <f aca="false">BE65</f>
        <v>0.02</v>
      </c>
      <c r="BG65" s="24" t="n">
        <f aca="false">BF65</f>
        <v>0.02</v>
      </c>
      <c r="BH65" s="24" t="n">
        <f aca="false">BG65</f>
        <v>0.02</v>
      </c>
      <c r="BI65" s="24" t="n">
        <f aca="false">BH65</f>
        <v>0.02</v>
      </c>
      <c r="BJ65" s="24" t="n">
        <f aca="false">BI65</f>
        <v>0.02</v>
      </c>
      <c r="BK65" s="24"/>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25" t="s">
        <v>48</v>
      </c>
      <c r="B66" s="28"/>
      <c r="C66" s="28"/>
      <c r="D66" s="28"/>
      <c r="E66" s="28"/>
      <c r="F66" s="28"/>
      <c r="G66" s="28"/>
      <c r="H66" s="28"/>
      <c r="I66" s="28"/>
      <c r="J66" s="28"/>
      <c r="K66" s="28"/>
      <c r="L66" s="28"/>
      <c r="M66" s="28"/>
      <c r="N66" s="28"/>
      <c r="O66" s="24"/>
      <c r="P66" s="24"/>
      <c r="Q66" s="24" t="n">
        <f aca="false">0.02*Q16</f>
        <v>0.131222476879359</v>
      </c>
      <c r="R66" s="24" t="n">
        <f aca="false">Q66</f>
        <v>0.131222476879359</v>
      </c>
      <c r="S66" s="24" t="n">
        <f aca="false">R66</f>
        <v>0.131222476879359</v>
      </c>
      <c r="T66" s="24" t="n">
        <f aca="false">S66</f>
        <v>0.131222476879359</v>
      </c>
      <c r="U66" s="24" t="n">
        <f aca="false">T66</f>
        <v>0.131222476879359</v>
      </c>
      <c r="V66" s="24" t="n">
        <f aca="false">U66</f>
        <v>0.131222476879359</v>
      </c>
      <c r="W66" s="24" t="n">
        <f aca="false">V66</f>
        <v>0.131222476879359</v>
      </c>
      <c r="X66" s="24" t="n">
        <f aca="false">W66</f>
        <v>0.131222476879359</v>
      </c>
      <c r="Y66" s="24" t="n">
        <f aca="false">X66</f>
        <v>0.131222476879359</v>
      </c>
      <c r="Z66" s="24" t="n">
        <f aca="false">Y66</f>
        <v>0.131222476879359</v>
      </c>
      <c r="AA66" s="24" t="n">
        <f aca="false">Z66</f>
        <v>0.131222476879359</v>
      </c>
      <c r="AB66" s="24" t="n">
        <f aca="false">AA66</f>
        <v>0.131222476879359</v>
      </c>
      <c r="AC66" s="24" t="n">
        <f aca="false">AB66</f>
        <v>0.131222476879359</v>
      </c>
      <c r="AD66" s="24" t="n">
        <f aca="false">AC66</f>
        <v>0.131222476879359</v>
      </c>
      <c r="AE66" s="24" t="n">
        <f aca="false">AD66</f>
        <v>0.131222476879359</v>
      </c>
      <c r="AF66" s="24" t="n">
        <f aca="false">AE66</f>
        <v>0.131222476879359</v>
      </c>
      <c r="AG66" s="24" t="n">
        <f aca="false">AF66</f>
        <v>0.131222476879359</v>
      </c>
      <c r="AH66" s="24" t="n">
        <f aca="false">AG66</f>
        <v>0.131222476879359</v>
      </c>
      <c r="AI66" s="24" t="n">
        <f aca="false">AH66</f>
        <v>0.131222476879359</v>
      </c>
      <c r="AJ66" s="24" t="n">
        <f aca="false">AI66</f>
        <v>0.131222476879359</v>
      </c>
      <c r="AK66" s="24" t="n">
        <f aca="false">AJ66</f>
        <v>0.131222476879359</v>
      </c>
      <c r="AL66" s="24" t="n">
        <f aca="false">AK66</f>
        <v>0.131222476879359</v>
      </c>
      <c r="AM66" s="24" t="n">
        <f aca="false">AL66</f>
        <v>0.131222476879359</v>
      </c>
      <c r="AN66" s="24" t="n">
        <f aca="false">AM66</f>
        <v>0.131222476879359</v>
      </c>
      <c r="AO66" s="24" t="n">
        <f aca="false">AN66</f>
        <v>0.131222476879359</v>
      </c>
      <c r="AP66" s="24" t="n">
        <f aca="false">AO66</f>
        <v>0.131222476879359</v>
      </c>
      <c r="AQ66" s="24" t="n">
        <f aca="false">AP66</f>
        <v>0.131222476879359</v>
      </c>
      <c r="AR66" s="24" t="n">
        <f aca="false">AQ66</f>
        <v>0.131222476879359</v>
      </c>
      <c r="AS66" s="24" t="n">
        <f aca="false">AR66</f>
        <v>0.131222476879359</v>
      </c>
      <c r="AT66" s="24" t="n">
        <f aca="false">AS66</f>
        <v>0.131222476879359</v>
      </c>
      <c r="AU66" s="24" t="n">
        <f aca="false">AT66</f>
        <v>0.131222476879359</v>
      </c>
      <c r="AV66" s="24" t="n">
        <f aca="false">AU66</f>
        <v>0.131222476879359</v>
      </c>
      <c r="AW66" s="24" t="n">
        <f aca="false">AV66</f>
        <v>0.131222476879359</v>
      </c>
      <c r="AX66" s="24" t="n">
        <f aca="false">AW66</f>
        <v>0.131222476879359</v>
      </c>
      <c r="AY66" s="24" t="n">
        <f aca="false">AX66</f>
        <v>0.131222476879359</v>
      </c>
      <c r="AZ66" s="24" t="n">
        <f aca="false">AY66</f>
        <v>0.131222476879359</v>
      </c>
      <c r="BA66" s="24" t="n">
        <f aca="false">AZ66</f>
        <v>0.131222476879359</v>
      </c>
      <c r="BB66" s="24" t="n">
        <f aca="false">BA66</f>
        <v>0.131222476879359</v>
      </c>
      <c r="BC66" s="24" t="n">
        <f aca="false">BB66</f>
        <v>0.131222476879359</v>
      </c>
      <c r="BD66" s="24" t="n">
        <f aca="false">BC66</f>
        <v>0.131222476879359</v>
      </c>
      <c r="BE66" s="24" t="n">
        <f aca="false">BD66</f>
        <v>0.131222476879359</v>
      </c>
      <c r="BF66" s="24" t="n">
        <f aca="false">BE66</f>
        <v>0.131222476879359</v>
      </c>
      <c r="BG66" s="24" t="n">
        <f aca="false">BF66</f>
        <v>0.131222476879359</v>
      </c>
      <c r="BH66" s="24" t="n">
        <f aca="false">BG66</f>
        <v>0.131222476879359</v>
      </c>
      <c r="BI66" s="24" t="n">
        <f aca="false">BH66</f>
        <v>0.131222476879359</v>
      </c>
      <c r="BJ66" s="24" t="n">
        <f aca="false">BI66</f>
        <v>0.131222476879359</v>
      </c>
      <c r="BK66" s="24"/>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31" customFormat="true" ht="15" hidden="false" customHeight="false" outlineLevel="0" collapsed="false">
      <c r="A67" s="7" t="s">
        <v>49</v>
      </c>
      <c r="M67" s="18"/>
      <c r="N67" s="18"/>
      <c r="O67" s="18"/>
      <c r="P67" s="18"/>
      <c r="Q67" s="18"/>
      <c r="R67" s="18" t="n">
        <f aca="false">'cadrage CE'!C9</f>
        <v>0.0445593441350911</v>
      </c>
      <c r="S67" s="18" t="n">
        <f aca="false">R67</f>
        <v>0.0445593441350911</v>
      </c>
      <c r="T67" s="18" t="n">
        <f aca="false">S67</f>
        <v>0.0445593441350911</v>
      </c>
      <c r="U67" s="18" t="n">
        <f aca="false">T67</f>
        <v>0.0445593441350911</v>
      </c>
      <c r="V67" s="18" t="n">
        <f aca="false">U67</f>
        <v>0.0445593441350911</v>
      </c>
      <c r="W67" s="18" t="n">
        <f aca="false">'cadrage CE'!D9</f>
        <v>0.0159007363369108</v>
      </c>
      <c r="X67" s="18" t="n">
        <f aca="false">W67</f>
        <v>0.0159007363369108</v>
      </c>
      <c r="Y67" s="18" t="n">
        <f aca="false">X67</f>
        <v>0.0159007363369108</v>
      </c>
      <c r="Z67" s="18" t="n">
        <f aca="false">Y67</f>
        <v>0.0159007363369108</v>
      </c>
      <c r="AA67" s="18" t="n">
        <f aca="false">Z67</f>
        <v>0.0159007363369108</v>
      </c>
      <c r="AB67" s="18" t="n">
        <f aca="false">'cadrage CE'!E9</f>
        <v>0.0168878075814896</v>
      </c>
      <c r="AC67" s="18" t="n">
        <f aca="false">AB67</f>
        <v>0.0168878075814896</v>
      </c>
      <c r="AD67" s="18" t="n">
        <f aca="false">AC67</f>
        <v>0.0168878075814896</v>
      </c>
      <c r="AE67" s="18" t="n">
        <f aca="false">AD67</f>
        <v>0.0168878075814896</v>
      </c>
      <c r="AF67" s="18" t="n">
        <f aca="false">AE67</f>
        <v>0.0168878075814896</v>
      </c>
      <c r="AG67" s="18" t="n">
        <f aca="false">'cadrage CE'!F9</f>
        <v>0.0132432862823768</v>
      </c>
      <c r="AH67" s="18" t="n">
        <f aca="false">AG67</f>
        <v>0.0132432862823768</v>
      </c>
      <c r="AI67" s="18" t="n">
        <f aca="false">AH67</f>
        <v>0.0132432862823768</v>
      </c>
      <c r="AJ67" s="18" t="n">
        <f aca="false">AI67</f>
        <v>0.0132432862823768</v>
      </c>
      <c r="AK67" s="18" t="n">
        <f aca="false">AJ67</f>
        <v>0.0132432862823768</v>
      </c>
      <c r="AL67" s="18" t="n">
        <f aca="false">'cadrage CE'!G9</f>
        <v>0.0066726832918953</v>
      </c>
      <c r="AM67" s="18" t="n">
        <f aca="false">AL67</f>
        <v>0.0066726832918953</v>
      </c>
      <c r="AN67" s="18" t="n">
        <f aca="false">AM67</f>
        <v>0.0066726832918953</v>
      </c>
      <c r="AO67" s="18" t="n">
        <f aca="false">AN67</f>
        <v>0.0066726832918953</v>
      </c>
      <c r="AP67" s="18" t="n">
        <f aca="false">AO67</f>
        <v>0.0066726832918953</v>
      </c>
      <c r="AQ67" s="18" t="n">
        <f aca="false">'cadrage CE'!H9</f>
        <v>0.00405127842680941</v>
      </c>
      <c r="AR67" s="18" t="n">
        <f aca="false">AQ67</f>
        <v>0.00405127842680941</v>
      </c>
      <c r="AS67" s="18" t="n">
        <f aca="false">AR67</f>
        <v>0.00405127842680941</v>
      </c>
      <c r="AT67" s="18" t="n">
        <f aca="false">AS67</f>
        <v>0.00405127842680941</v>
      </c>
      <c r="AU67" s="18" t="n">
        <f aca="false">AT67</f>
        <v>0.00405127842680941</v>
      </c>
      <c r="AV67" s="18" t="n">
        <f aca="false">'cadrage CE'!I9</f>
        <v>0.0030766943685907</v>
      </c>
      <c r="AW67" s="18" t="n">
        <f aca="false">AV67</f>
        <v>0.0030766943685907</v>
      </c>
      <c r="AX67" s="18" t="n">
        <f aca="false">AW67</f>
        <v>0.0030766943685907</v>
      </c>
      <c r="AY67" s="18" t="n">
        <f aca="false">AX67</f>
        <v>0.0030766943685907</v>
      </c>
      <c r="AZ67" s="18" t="n">
        <f aca="false">AY67</f>
        <v>0.0030766943685907</v>
      </c>
      <c r="BA67" s="18" t="n">
        <f aca="false">AZ67</f>
        <v>0.0030766943685907</v>
      </c>
      <c r="BB67" s="18" t="n">
        <f aca="false">BA67</f>
        <v>0.0030766943685907</v>
      </c>
      <c r="BC67" s="18" t="n">
        <f aca="false">BB67</f>
        <v>0.0030766943685907</v>
      </c>
      <c r="BD67" s="18" t="n">
        <f aca="false">BC67</f>
        <v>0.0030766943685907</v>
      </c>
      <c r="BE67" s="18" t="n">
        <f aca="false">BD67</f>
        <v>0.0030766943685907</v>
      </c>
      <c r="BF67" s="18" t="n">
        <f aca="false">BE67</f>
        <v>0.0030766943685907</v>
      </c>
      <c r="BG67" s="18" t="n">
        <f aca="false">BF67</f>
        <v>0.0030766943685907</v>
      </c>
      <c r="BH67" s="18" t="n">
        <f aca="false">BG67</f>
        <v>0.0030766943685907</v>
      </c>
      <c r="BI67" s="18" t="n">
        <f aca="false">BH67</f>
        <v>0.0030766943685907</v>
      </c>
      <c r="BJ67" s="18" t="n">
        <f aca="false">BI67</f>
        <v>0.0030766943685907</v>
      </c>
      <c r="BK67" s="18"/>
      <c r="BL67" s="18"/>
      <c r="BM67" s="18"/>
      <c r="BN67" s="18"/>
      <c r="BO67" s="18"/>
    </row>
    <row r="68" s="23" customFormat="true" ht="15" hidden="false" customHeight="false" outlineLevel="0" collapsed="false">
      <c r="A68" s="25" t="s">
        <v>50</v>
      </c>
      <c r="B68" s="29"/>
      <c r="C68" s="29"/>
      <c r="D68" s="29"/>
      <c r="E68" s="29"/>
      <c r="F68" s="29"/>
      <c r="G68" s="29"/>
      <c r="H68" s="24"/>
      <c r="I68" s="24"/>
      <c r="J68" s="24"/>
      <c r="K68" s="24"/>
      <c r="L68" s="24"/>
      <c r="M68" s="24"/>
      <c r="N68" s="24"/>
      <c r="O68" s="24"/>
      <c r="P68" s="24"/>
      <c r="Q68" s="24" t="n">
        <f aca="false">Q32-Q62-Q63-Q59-Q64-Q65-Q66</f>
        <v>2.5975377503631</v>
      </c>
      <c r="R68" s="24" t="n">
        <f aca="false">Q68*(1+R67)</f>
        <v>2.71328232888542</v>
      </c>
      <c r="S68" s="24" t="n">
        <f aca="false">R68*(1+S67)</f>
        <v>2.83418440991388</v>
      </c>
      <c r="T68" s="24" t="n">
        <f aca="false">S68*(1+T67)</f>
        <v>2.96047380837755</v>
      </c>
      <c r="U68" s="24" t="n">
        <f aca="false">T68*(1+U67)</f>
        <v>3.09239057960797</v>
      </c>
      <c r="V68" s="24" t="n">
        <f aca="false">U68*(1+V67)</f>
        <v>3.23018547564483</v>
      </c>
      <c r="W68" s="24" t="n">
        <f aca="false">V68*(1+W67)</f>
        <v>3.28154780321238</v>
      </c>
      <c r="X68" s="24" t="n">
        <f aca="false">W68*(1+X67)</f>
        <v>3.33372682960823</v>
      </c>
      <c r="Y68" s="24" t="n">
        <f aca="false">X68*(1+Y67)</f>
        <v>3.38673554094511</v>
      </c>
      <c r="Z68" s="24" t="n">
        <f aca="false">Y68*(1+Z67)</f>
        <v>3.44058712982453</v>
      </c>
      <c r="AA68" s="24" t="n">
        <f aca="false">Z68*(1+AA67)</f>
        <v>3.49529499862003</v>
      </c>
      <c r="AB68" s="24" t="n">
        <f aca="false">AA68*(1+AB67)</f>
        <v>3.55432286799727</v>
      </c>
      <c r="AC68" s="24" t="n">
        <f aca="false">AB68*(1+AC67)</f>
        <v>3.6143475886745</v>
      </c>
      <c r="AD68" s="24" t="n">
        <f aca="false">AC68*(1+AD67)</f>
        <v>3.67538599528465</v>
      </c>
      <c r="AE68" s="24" t="n">
        <f aca="false">AD68*(1+AE67)</f>
        <v>3.73745520676072</v>
      </c>
      <c r="AF68" s="24" t="n">
        <f aca="false">AE68*(1+AF67)</f>
        <v>3.80057263113693</v>
      </c>
      <c r="AG68" s="24" t="n">
        <f aca="false">AF68*(1+AG67)</f>
        <v>3.85090470252805</v>
      </c>
      <c r="AH68" s="24" t="n">
        <f aca="false">AG68*(1+AH67)</f>
        <v>3.90190333594978</v>
      </c>
      <c r="AI68" s="24" t="n">
        <f aca="false">AH68*(1+AI67)</f>
        <v>3.95357735887392</v>
      </c>
      <c r="AJ68" s="24" t="n">
        <f aca="false">AI68*(1+AJ67)</f>
        <v>4.00593571567701</v>
      </c>
      <c r="AK68" s="24" t="n">
        <f aca="false">AJ68*(1+AK67)</f>
        <v>4.05898746918852</v>
      </c>
      <c r="AL68" s="24" t="n">
        <f aca="false">AK68*(1+AL67)</f>
        <v>4.08607180705619</v>
      </c>
      <c r="AM68" s="24" t="n">
        <f aca="false">AL68*(1+AM67)</f>
        <v>4.11333687013262</v>
      </c>
      <c r="AN68" s="24" t="n">
        <f aca="false">AM68*(1+AN67)</f>
        <v>4.14078386433989</v>
      </c>
      <c r="AO68" s="24" t="n">
        <f aca="false">AN68*(1+AO67)</f>
        <v>4.16841400364682</v>
      </c>
      <c r="AP68" s="24" t="n">
        <f aca="false">AO68*(1+AP67)</f>
        <v>4.19622851012265</v>
      </c>
      <c r="AQ68" s="24" t="n">
        <f aca="false">AP68*(1+AQ67)</f>
        <v>4.21322860015968</v>
      </c>
      <c r="AR68" s="24" t="n">
        <f aca="false">AQ68*(1+AR67)</f>
        <v>4.23029756229472</v>
      </c>
      <c r="AS68" s="24" t="n">
        <f aca="false">AR68*(1+AS67)</f>
        <v>4.24743567554783</v>
      </c>
      <c r="AT68" s="24" t="n">
        <f aca="false">AS68*(1+AT67)</f>
        <v>4.26464322006944</v>
      </c>
      <c r="AU68" s="24" t="n">
        <f aca="false">AT68*(1+AU67)</f>
        <v>4.28192047714494</v>
      </c>
      <c r="AV68" s="24" t="n">
        <f aca="false">AU68*(1+AV67)</f>
        <v>4.29509463776373</v>
      </c>
      <c r="AW68" s="24" t="n">
        <f aca="false">AV68*(1+AW67)</f>
        <v>4.3083093312483</v>
      </c>
      <c r="AX68" s="24" t="n">
        <f aca="false">AW68*(1+AX67)</f>
        <v>4.3215646823059</v>
      </c>
      <c r="AY68" s="24" t="n">
        <f aca="false">AX68*(1+AY67)</f>
        <v>4.33486081602745</v>
      </c>
      <c r="AZ68" s="24" t="n">
        <f aca="false">AY68*(1+AZ67)</f>
        <v>4.34819785788875</v>
      </c>
      <c r="BA68" s="24" t="n">
        <f aca="false">AZ68*(1+BA67)</f>
        <v>4.36157593375163</v>
      </c>
      <c r="BB68" s="24" t="n">
        <f aca="false">BA68*(1+BB67)</f>
        <v>4.37499516986518</v>
      </c>
      <c r="BC68" s="24" t="n">
        <f aca="false">BB68*(1+BC67)</f>
        <v>4.38845569286692</v>
      </c>
      <c r="BD68" s="24" t="n">
        <f aca="false">BC68*(1+BD67)</f>
        <v>4.40195762978397</v>
      </c>
      <c r="BE68" s="24" t="n">
        <f aca="false">BD68*(1+BE67)</f>
        <v>4.4155011080343</v>
      </c>
      <c r="BF68" s="24" t="n">
        <f aca="false">BE68*(1+BF67)</f>
        <v>4.4290862554279</v>
      </c>
      <c r="BG68" s="24" t="n">
        <f aca="false">BF68*(1+BG67)</f>
        <v>4.44271320016798</v>
      </c>
      <c r="BH68" s="24" t="n">
        <f aca="false">BG68*(1+BH67)</f>
        <v>4.4563820708522</v>
      </c>
      <c r="BI68" s="24" t="n">
        <f aca="false">BH68*(1+BI67)</f>
        <v>4.47009299647388</v>
      </c>
      <c r="BJ68" s="24" t="n">
        <f aca="false">BI68*(1+BJ67)</f>
        <v>4.4838461064232</v>
      </c>
    </row>
    <row r="69" customFormat="false" ht="15" hidden="false" customHeight="false" outlineLevel="0" collapsed="false">
      <c r="A69" s="7" t="s">
        <v>51</v>
      </c>
      <c r="B69" s="32" t="n">
        <f aca="false">B16</f>
        <v>4.09444473581213</v>
      </c>
      <c r="C69" s="32" t="n">
        <f aca="false">C16</f>
        <v>4.81807507218479</v>
      </c>
      <c r="D69" s="32" t="n">
        <f aca="false">D16</f>
        <v>4.74767872521247</v>
      </c>
      <c r="E69" s="32" t="n">
        <f aca="false">E16</f>
        <v>4.75580228492137</v>
      </c>
      <c r="F69" s="32" t="n">
        <f aca="false">F16</f>
        <v>4.41380866847826</v>
      </c>
      <c r="G69" s="32" t="n">
        <f aca="false">G16</f>
        <v>4.71532182384342</v>
      </c>
      <c r="H69" s="32" t="n">
        <f aca="false">H16</f>
        <v>5.51969797776416</v>
      </c>
      <c r="I69" s="32" t="n">
        <f aca="false">I16</f>
        <v>5.5339242494824</v>
      </c>
      <c r="J69" s="32" t="n">
        <f aca="false">J16</f>
        <v>6.0837</v>
      </c>
      <c r="K69" s="32" t="n">
        <f aca="false">K16</f>
        <v>5.88346379411518</v>
      </c>
      <c r="L69" s="32" t="n">
        <f aca="false">L16</f>
        <v>6.17868755573906</v>
      </c>
      <c r="M69" s="32" t="n">
        <f aca="false">M16</f>
        <v>6.83226843765163</v>
      </c>
      <c r="N69" s="32" t="n">
        <f aca="false">N16</f>
        <v>7.03910107066381</v>
      </c>
      <c r="O69" s="32" t="n">
        <f aca="false">O16</f>
        <v>7.06551183083091</v>
      </c>
      <c r="P69" s="32" t="n">
        <f aca="false">P16</f>
        <v>6.77227061561173</v>
      </c>
      <c r="Q69" s="24" t="n">
        <f aca="false">(Q68+Q66+Q65+Q64+Q63+Q62+Q61+Q60)*(1+Q25)</f>
        <v>6.56112384396797</v>
      </c>
      <c r="R69" s="24" t="n">
        <f aca="false">(R68+R66+R65+R64+R63+R62+R61+R60)*(1+R25)</f>
        <v>6.85642010328336</v>
      </c>
      <c r="S69" s="24" t="n">
        <f aca="false">(S68+S66+S65+S64+S63+S62+S61+S60)*(1+S25)</f>
        <v>7.16352061845129</v>
      </c>
      <c r="T69" s="24" t="n">
        <f aca="false">(T68+T66+T65+T64+T63+T62+T61+T60)*(1+T25)</f>
        <v>7.49603933071198</v>
      </c>
      <c r="U69" s="24" t="n">
        <f aca="false">(U68+U66+U65+U64+U63+U62+U61+U60)*(1+U25)</f>
        <v>7.84921098308817</v>
      </c>
      <c r="V69" s="24" t="n">
        <f aca="false">(V68+V66+V65+V64+V63+V62+V61+V60)*(1+V25)</f>
        <v>8.20938595777423</v>
      </c>
      <c r="W69" s="24" t="n">
        <f aca="false">(W68+W66+W65+W64+W63+W62+W61+W60)*(1+W25)</f>
        <v>8.39143797422375</v>
      </c>
      <c r="X69" s="24" t="n">
        <f aca="false">(X68+X66+X65+X64+X63+X62+X61+X60)*(1+X25)</f>
        <v>8.55882166906323</v>
      </c>
      <c r="Y69" s="24" t="n">
        <f aca="false">(Y68+Y66+Y65+Y64+Y63+Y62+Y61+Y60)*(1+Y25)</f>
        <v>8.71933813611473</v>
      </c>
      <c r="Z69" s="24" t="n">
        <f aca="false">(Z68+Z66+Z65+Z64+Z63+Z62+Z61+Z60)*(1+Z25)</f>
        <v>8.88078871925658</v>
      </c>
      <c r="AA69" s="24" t="n">
        <f aca="false">(AA68+AA66+AA65+AA64+AA63+AA62+AA61+AA60)*(1+AA25)</f>
        <v>9.05097501748846</v>
      </c>
      <c r="AB69" s="24" t="n">
        <f aca="false">(AB68+AB66+AB65+AB64+AB63+AB62+AB61+AB60)*(1+AB25)</f>
        <v>9.23868204582116</v>
      </c>
      <c r="AC69" s="24" t="n">
        <f aca="false">(AC68+AC66+AC65+AC64+AC63+AC62+AC61+AC60)*(1+AC25)</f>
        <v>9.43233445578954</v>
      </c>
      <c r="AD69" s="24" t="n">
        <f aca="false">(AD68+AD66+AD65+AD64+AD63+AD62+AD61+AD60)*(1+AD25)</f>
        <v>9.62121012073911</v>
      </c>
      <c r="AE69" s="24" t="n">
        <f aca="false">(AE68+AE66+AE65+AE64+AE63+AE62+AE61+AE60)*(1+AE25)</f>
        <v>9.79458725713615</v>
      </c>
      <c r="AF69" s="24" t="n">
        <f aca="false">(AF68+AF66+AF65+AF64+AF63+AF62+AF61+AF60)*(1+AF25)</f>
        <v>9.9417444291828</v>
      </c>
      <c r="AG69" s="24" t="n">
        <f aca="false">(AG68+AG66+AG65+AG64+AG63+AG62+AG61+AG60)*(1+AG25)</f>
        <v>10.0087012175768</v>
      </c>
      <c r="AH69" s="24" t="n">
        <f aca="false">(AH68+AH66+AH65+AH64+AH63+AH62+AH61+AH60)*(1+AH25)</f>
        <v>10.0765201986084</v>
      </c>
      <c r="AI69" s="24" t="n">
        <f aca="false">(AI68+AI66+AI65+AI64+AI63+AI62+AI61+AI60)*(1+AI25)</f>
        <v>10.1452125451888</v>
      </c>
      <c r="AJ69" s="24" t="n">
        <f aca="false">(AJ68+AJ66+AJ65+AJ64+AJ63+AJ62+AJ61+AJ60)*(1+AJ25)</f>
        <v>10.2147895757417</v>
      </c>
      <c r="AK69" s="24" t="n">
        <f aca="false">(AK68+AK66+AK65+AK64+AK63+AK62+AK61+AK60)*(1+AK25)</f>
        <v>10.2852627561057</v>
      </c>
      <c r="AL69" s="24" t="n">
        <f aca="false">(AL68+AL66+AL65+AL64+AL63+AL62+AL61+AL60)*(1+AL25)</f>
        <v>10.3251731071223</v>
      </c>
      <c r="AM69" s="24" t="n">
        <f aca="false">(AM68+AM66+AM65+AM64+AM63+AM62+AM61+AM60)*(1+AM25)</f>
        <v>10.3653762222085</v>
      </c>
      <c r="AN69" s="24" t="n">
        <f aca="false">(AN68+AN66+AN65+AN64+AN63+AN62+AN61+AN60)*(1+AN25)</f>
        <v>10.4058743194356</v>
      </c>
      <c r="AO69" s="24" t="n">
        <f aca="false">(AO68+AO66+AO65+AO64+AO63+AO62+AO61+AO60)*(1+AO25)</f>
        <v>10.446669634321</v>
      </c>
      <c r="AP69" s="24" t="n">
        <f aca="false">(AP68+AP66+AP65+AP64+AP63+AP62+AP61+AP60)*(1+AP25)</f>
        <v>10.4877644199707</v>
      </c>
      <c r="AQ69" s="24" t="n">
        <f aca="false">(AQ68+AQ66+AQ65+AQ64+AQ63+AQ62+AQ61+AQ60)*(1+AQ25)</f>
        <v>10.5161809309027</v>
      </c>
      <c r="AR69" s="24" t="n">
        <f aca="false">(AR68+AR66+AR65+AR64+AR63+AR62+AR61+AR60)*(1+AR25)</f>
        <v>10.5447622749572</v>
      </c>
      <c r="AS69" s="24" t="n">
        <f aca="false">(AS68+AS66+AS65+AS64+AS63+AS62+AS61+AS60)*(1+AS25)</f>
        <v>10.5735096170184</v>
      </c>
      <c r="AT69" s="24" t="n">
        <f aca="false">(AT68+AT66+AT65+AT64+AT63+AT62+AT61+AT60)*(1+AT25)</f>
        <v>10.6024241316607</v>
      </c>
      <c r="AU69" s="24" t="n">
        <f aca="false">(AU68+AU66+AU65+AU64+AU63+AU62+AU61+AU60)*(1+AU25)</f>
        <v>10.6315070032376</v>
      </c>
      <c r="AV69" s="24" t="n">
        <f aca="false">(AV68+AV66+AV65+AV64+AV63+AV62+AV61+AV60)*(1+AV25)</f>
        <v>10.6558351780779</v>
      </c>
      <c r="AW69" s="24" t="n">
        <f aca="false">(AW68+AW66+AW65+AW64+AW63+AW62+AW61+AW60)*(1+AW25)</f>
        <v>10.6802990083529</v>
      </c>
      <c r="AX69" s="24" t="n">
        <f aca="false">(AX68+AX66+AX65+AX64+AX63+AX62+AX61+AX60)*(1+AX25)</f>
        <v>10.7048995194837</v>
      </c>
      <c r="AY69" s="24" t="n">
        <f aca="false">(AY68+AY66+AY65+AY64+AY63+AY62+AY61+AY60)*(1+AY25)</f>
        <v>10.7296377461268</v>
      </c>
      <c r="AZ69" s="24" t="n">
        <f aca="false">(AZ68+AZ66+AZ65+AZ64+AZ63+AZ62+AZ61+AZ60)*(1+AZ25)</f>
        <v>10.7545147322634</v>
      </c>
      <c r="BA69" s="24" t="n">
        <f aca="false">(BA68+BA66+BA65+BA64+BA63+BA62+BA61+BA60)*(1+BA25)</f>
        <v>10.7795315312892</v>
      </c>
      <c r="BB69" s="24" t="n">
        <f aca="false">(BB68+BB66+BB65+BB64+BB63+BB62+BB61+BB60)*(1+BB25)</f>
        <v>10.8046892061058</v>
      </c>
      <c r="BC69" s="24" t="n">
        <f aca="false">(BC68+BC66+BC65+BC64+BC63+BC62+BC61+BC60)*(1+BC25)</f>
        <v>10.8299888292126</v>
      </c>
      <c r="BD69" s="24" t="n">
        <f aca="false">(BD68+BD66+BD65+BD64+BD63+BD62+BD61+BD60)*(1+BD25)</f>
        <v>10.855431482799</v>
      </c>
      <c r="BE69" s="24" t="n">
        <f aca="false">(BE68+BE66+BE65+BE64+BE63+BE62+BE61+BE60)*(1+BE25)</f>
        <v>10.881018258839</v>
      </c>
      <c r="BF69" s="24" t="n">
        <f aca="false">(BF68+BF66+BF65+BF64+BF63+BF62+BF61+BF60)*(1+BF25)</f>
        <v>10.9067502591851</v>
      </c>
      <c r="BG69" s="24" t="n">
        <f aca="false">(BG68+BG66+BG65+BG64+BG63+BG62+BG61+BG60)*(1+BG25)</f>
        <v>10.9326285956642</v>
      </c>
      <c r="BH69" s="24" t="n">
        <f aca="false">(BH68+BH66+BH65+BH64+BH63+BH62+BH61+BH60)*(1+BH25)</f>
        <v>10.9586543901743</v>
      </c>
      <c r="BI69" s="24" t="n">
        <f aca="false">(BI68+BI66+BI65+BI64+BI63+BI62+BI61+BI60)*(1+BI25)</f>
        <v>10.9848287747816</v>
      </c>
      <c r="BJ69" s="24" t="n">
        <f aca="false">(BJ68+BJ66+BJ65+BJ64+BJ63+BJ62+BJ61+BJ60)*(1+BJ25)</f>
        <v>11.0111528918193</v>
      </c>
      <c r="BK69" s="24"/>
      <c r="BL69" s="18" t="n">
        <f aca="false">(Q69/B69)^(1/(Q$2-B$2))-1</f>
        <v>0.0319346962537888</v>
      </c>
      <c r="BM69" s="18" t="n">
        <f aca="false">(Y69/Q69)^(1/(Y$2-Q$2))-1</f>
        <v>0.0361870506984825</v>
      </c>
      <c r="BN69" s="18" t="n">
        <f aca="false">(AK69/Q69)^(1/(AK$2-Q$2))-1</f>
        <v>0.0227320308380505</v>
      </c>
      <c r="BO69" s="18" t="n">
        <f aca="false">(AZ69/AK69)^(1/(AZ$2-AK$2))-1</f>
        <v>0.002978665515599</v>
      </c>
      <c r="BP69" s="19" t="n">
        <f aca="false">(AP69/Q69)^(1/(AP$2-Q$2))-1</f>
        <v>0.0189390053973451</v>
      </c>
      <c r="BQ69" s="20" t="n">
        <f aca="false">AK69/Q69-1</f>
        <v>0.567606861370494</v>
      </c>
      <c r="BR69" s="20" t="n">
        <f aca="false">AZ69/Q69-1</f>
        <v>0.63912692215841</v>
      </c>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0"/>
      <c r="B70" s="28"/>
      <c r="C70" s="28"/>
      <c r="D70" s="28"/>
      <c r="E70" s="28"/>
      <c r="F70" s="28"/>
      <c r="G70" s="28"/>
      <c r="H70" s="28"/>
      <c r="I70" s="28"/>
      <c r="J70" s="28"/>
      <c r="K70" s="28"/>
      <c r="L70" s="28"/>
      <c r="M70" s="28"/>
      <c r="N70" s="28"/>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22" t="s">
        <v>52</v>
      </c>
      <c r="B71" s="28"/>
      <c r="C71" s="28"/>
      <c r="D71" s="28"/>
      <c r="E71" s="28"/>
      <c r="F71" s="28"/>
      <c r="G71" s="28"/>
      <c r="H71" s="28"/>
      <c r="I71" s="28"/>
      <c r="J71" s="28"/>
      <c r="K71" s="28"/>
      <c r="L71" s="28"/>
      <c r="M71" s="28"/>
      <c r="N71" s="28"/>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4" t="s">
        <v>53</v>
      </c>
      <c r="B72" s="28"/>
      <c r="C72" s="28"/>
      <c r="D72" s="28"/>
      <c r="E72" s="28"/>
      <c r="F72" s="28"/>
      <c r="G72" s="28"/>
      <c r="H72" s="28"/>
      <c r="I72" s="28"/>
      <c r="J72" s="28"/>
      <c r="K72" s="28"/>
      <c r="L72" s="28"/>
      <c r="M72" s="28"/>
      <c r="N72" s="28"/>
      <c r="O72" s="24" t="n">
        <f aca="false">'synthese taxe 2013-2017'!B6</f>
        <v>0.566</v>
      </c>
      <c r="P72" s="24" t="n">
        <f aca="false">'synthese taxe 2013-2017'!C6</f>
        <v>0.566</v>
      </c>
      <c r="Q72" s="24" t="n">
        <f aca="false">'synthese taxe 2013-2017'!D6</f>
        <v>0.764</v>
      </c>
      <c r="R72" s="24" t="n">
        <f aca="false">'synthese taxe 2013-2017'!E6</f>
        <v>0.963</v>
      </c>
      <c r="S72" s="24" t="n">
        <f aca="false">'synthese taxe 2013-2017'!F6</f>
        <v>1.189</v>
      </c>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4" t="s">
        <v>40</v>
      </c>
      <c r="B73" s="28"/>
      <c r="C73" s="28"/>
      <c r="D73" s="28"/>
      <c r="E73" s="28"/>
      <c r="F73" s="28"/>
      <c r="G73" s="28"/>
      <c r="H73" s="28"/>
      <c r="I73" s="28"/>
      <c r="J73" s="28"/>
      <c r="K73" s="28"/>
      <c r="L73" s="28"/>
      <c r="M73" s="28"/>
      <c r="N73" s="28"/>
      <c r="O73" s="24" t="n">
        <f aca="false">'synthese taxe 2013-2017'!B12</f>
        <v>0</v>
      </c>
      <c r="P73" s="24" t="n">
        <f aca="false">'synthese taxe 2013-2017'!C12</f>
        <v>0.20412</v>
      </c>
      <c r="Q73" s="24" t="n">
        <f aca="false">'synthese taxe 2013-2017'!D12</f>
        <v>0.42282</v>
      </c>
      <c r="R73" s="24" t="n">
        <f aca="false">'synthese taxe 2013-2017'!E12</f>
        <v>0.64152</v>
      </c>
      <c r="S73" s="24" t="n">
        <f aca="false">'synthese taxe 2013-2017'!F12</f>
        <v>0.88938</v>
      </c>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4" t="s">
        <v>54</v>
      </c>
      <c r="B74" s="11"/>
      <c r="C74" s="11"/>
      <c r="D74" s="11"/>
      <c r="E74" s="11"/>
      <c r="F74" s="11"/>
      <c r="G74" s="11"/>
      <c r="H74" s="11"/>
      <c r="I74" s="11"/>
      <c r="J74" s="11"/>
      <c r="K74" s="11"/>
      <c r="L74" s="11"/>
      <c r="M74" s="11"/>
      <c r="N74" s="11"/>
      <c r="O74" s="9" t="n">
        <f aca="false">O72*100/O$4</f>
        <v>0.530360820690197</v>
      </c>
      <c r="P74" s="9" t="n">
        <f aca="false">P72*100/P$4</f>
        <v>0.523112271366256</v>
      </c>
      <c r="Q74" s="9" t="n">
        <f aca="false">Q72*100/Q$4</f>
        <v>0.705497187523437</v>
      </c>
      <c r="R74" s="9" t="n">
        <f aca="false">R72*100/R$4</f>
        <v>0.886554919537747</v>
      </c>
      <c r="S74" s="9" t="n">
        <f aca="false">S72*100/S$4</f>
        <v>1.07843796769167</v>
      </c>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4" t="s">
        <v>42</v>
      </c>
      <c r="B75" s="28"/>
      <c r="C75" s="28"/>
      <c r="D75" s="28"/>
      <c r="E75" s="28"/>
      <c r="F75" s="28"/>
      <c r="G75" s="28"/>
      <c r="H75" s="28"/>
      <c r="I75" s="28"/>
      <c r="J75" s="28"/>
      <c r="K75" s="28"/>
      <c r="L75" s="28"/>
      <c r="M75" s="28"/>
      <c r="N75" s="28"/>
      <c r="O75" s="24" t="n">
        <f aca="false">O73*100/O$4</f>
        <v>0</v>
      </c>
      <c r="P75" s="24" t="n">
        <f aca="false">P73*100/P$4</f>
        <v>0.18865313927788</v>
      </c>
      <c r="Q75" s="24" t="n">
        <f aca="false">Q73*100/Q$4</f>
        <v>0.390442828309764</v>
      </c>
      <c r="R75" s="24" t="n">
        <f aca="false">R73*100/R$4</f>
        <v>0.590594716492062</v>
      </c>
      <c r="S75" s="24" t="n">
        <f aca="false">S73*100/S$4</f>
        <v>0.806678855934075</v>
      </c>
      <c r="T75" s="24" t="n">
        <f aca="false">T49</f>
        <v>0.965164476962692</v>
      </c>
      <c r="U75" s="24" t="n">
        <f aca="false">U49</f>
        <v>1.17552083732636</v>
      </c>
      <c r="V75" s="24" t="n">
        <f aca="false">V49</f>
        <v>1.38587719769002</v>
      </c>
      <c r="W75" s="24" t="n">
        <f aca="false">W49</f>
        <v>1.51222134204737</v>
      </c>
      <c r="X75" s="24" t="n">
        <f aca="false">X49</f>
        <v>1.6212553956435</v>
      </c>
      <c r="Y75" s="24" t="n">
        <f aca="false">Y49</f>
        <v>1.72156255280824</v>
      </c>
      <c r="Z75" s="24" t="n">
        <f aca="false">Z49</f>
        <v>1.82172600737644</v>
      </c>
      <c r="AA75" s="24" t="n">
        <f aca="false">AA49</f>
        <v>1.93032895392538</v>
      </c>
      <c r="AB75" s="24" t="n">
        <f aca="false">AB49</f>
        <v>2.0525500492753</v>
      </c>
      <c r="AC75" s="24" t="n">
        <f aca="false">AC49</f>
        <v>2.17994980169293</v>
      </c>
      <c r="AD75" s="24" t="n">
        <f aca="false">AD49</f>
        <v>2.30068418193538</v>
      </c>
      <c r="AE75" s="24" t="n">
        <f aca="false">AE49</f>
        <v>2.40290916125477</v>
      </c>
      <c r="AF75" s="24" t="n">
        <f aca="false">AF49</f>
        <v>2.47478071016075</v>
      </c>
      <c r="AG75" s="24" t="n">
        <f aca="false">AG49</f>
        <v>2.47478071016075</v>
      </c>
      <c r="AH75" s="24" t="n">
        <f aca="false">AH49</f>
        <v>2.47478071016075</v>
      </c>
      <c r="AI75" s="24" t="n">
        <f aca="false">AI49</f>
        <v>2.47478071016075</v>
      </c>
      <c r="AJ75" s="24" t="n">
        <f aca="false">AJ49</f>
        <v>2.47478071016075</v>
      </c>
      <c r="AK75" s="24" t="n">
        <f aca="false">AK49</f>
        <v>2.47478071016075</v>
      </c>
      <c r="AL75" s="24" t="n">
        <f aca="false">AL49</f>
        <v>2.47478071016075</v>
      </c>
      <c r="AM75" s="24" t="n">
        <f aca="false">AM49</f>
        <v>2.47478071016075</v>
      </c>
      <c r="AN75" s="24" t="n">
        <f aca="false">AN49</f>
        <v>2.47478071016075</v>
      </c>
      <c r="AO75" s="24" t="n">
        <f aca="false">AO49</f>
        <v>2.47478071016075</v>
      </c>
      <c r="AP75" s="24" t="n">
        <f aca="false">AP49</f>
        <v>2.47478071016075</v>
      </c>
      <c r="AQ75" s="24" t="n">
        <f aca="false">AQ49</f>
        <v>2.47478071016075</v>
      </c>
      <c r="AR75" s="24" t="n">
        <f aca="false">AR49</f>
        <v>2.47478071016075</v>
      </c>
      <c r="AS75" s="24" t="n">
        <f aca="false">AS49</f>
        <v>2.47478071016075</v>
      </c>
      <c r="AT75" s="24" t="n">
        <f aca="false">AT49</f>
        <v>2.47478071016075</v>
      </c>
      <c r="AU75" s="24" t="n">
        <f aca="false">AU49</f>
        <v>2.47478071016075</v>
      </c>
      <c r="AV75" s="24" t="n">
        <f aca="false">AV49</f>
        <v>2.47478071016075</v>
      </c>
      <c r="AW75" s="24" t="n">
        <f aca="false">AW49</f>
        <v>2.47478071016075</v>
      </c>
      <c r="AX75" s="24" t="n">
        <f aca="false">AX49</f>
        <v>2.47478071016075</v>
      </c>
      <c r="AY75" s="24" t="n">
        <f aca="false">AY49</f>
        <v>2.47478071016075</v>
      </c>
      <c r="AZ75" s="24" t="n">
        <f aca="false">AZ49</f>
        <v>2.47478071016075</v>
      </c>
      <c r="BA75" s="24" t="n">
        <f aca="false">BA49</f>
        <v>2.47478071016075</v>
      </c>
      <c r="BB75" s="24" t="n">
        <f aca="false">BB49</f>
        <v>2.47478071016075</v>
      </c>
      <c r="BC75" s="24" t="n">
        <f aca="false">BC49</f>
        <v>2.47478071016075</v>
      </c>
      <c r="BD75" s="24" t="n">
        <f aca="false">BD49</f>
        <v>2.47478071016075</v>
      </c>
      <c r="BE75" s="24" t="n">
        <f aca="false">BE49</f>
        <v>2.47478071016075</v>
      </c>
      <c r="BF75" s="24" t="n">
        <f aca="false">BF49</f>
        <v>2.47478071016075</v>
      </c>
      <c r="BG75" s="24" t="n">
        <f aca="false">BG49</f>
        <v>2.47478071016075</v>
      </c>
      <c r="BH75" s="24" t="n">
        <f aca="false">BH49</f>
        <v>2.47478071016075</v>
      </c>
      <c r="BI75" s="24" t="n">
        <f aca="false">BI49</f>
        <v>2.47478071016075</v>
      </c>
      <c r="BJ75" s="24" t="n">
        <f aca="false">BJ49</f>
        <v>2.47478071016075</v>
      </c>
      <c r="BK75" s="24"/>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4" t="s">
        <v>43</v>
      </c>
      <c r="B76" s="28"/>
      <c r="C76" s="28"/>
      <c r="D76" s="28"/>
      <c r="E76" s="28"/>
      <c r="F76" s="28"/>
      <c r="G76" s="28"/>
      <c r="H76" s="28"/>
      <c r="I76" s="28"/>
      <c r="J76" s="28"/>
      <c r="K76" s="28"/>
      <c r="L76" s="28"/>
      <c r="M76" s="28"/>
      <c r="N76" s="28"/>
      <c r="O76" s="24" t="n">
        <f aca="false">O74-O75</f>
        <v>0.530360820690197</v>
      </c>
      <c r="P76" s="24" t="n">
        <f aca="false">P74-P75</f>
        <v>0.334459132088376</v>
      </c>
      <c r="Q76" s="24" t="n">
        <f aca="false">Q74-Q75</f>
        <v>0.315054359213673</v>
      </c>
      <c r="R76" s="24" t="n">
        <f aca="false">R74-R75</f>
        <v>0.295960203045685</v>
      </c>
      <c r="S76" s="24" t="n">
        <f aca="false">S74-S75</f>
        <v>0.271759111757592</v>
      </c>
      <c r="T76" s="24" t="n">
        <f aca="false">S76</f>
        <v>0.271759111757592</v>
      </c>
      <c r="U76" s="24" t="n">
        <f aca="false">T76</f>
        <v>0.271759111757592</v>
      </c>
      <c r="V76" s="24" t="n">
        <f aca="false">U76</f>
        <v>0.271759111757592</v>
      </c>
      <c r="W76" s="24" t="n">
        <f aca="false">V76</f>
        <v>0.271759111757592</v>
      </c>
      <c r="X76" s="24" t="n">
        <f aca="false">W76</f>
        <v>0.271759111757592</v>
      </c>
      <c r="Y76" s="24" t="n">
        <f aca="false">X76</f>
        <v>0.271759111757592</v>
      </c>
      <c r="Z76" s="24" t="n">
        <f aca="false">Y76</f>
        <v>0.271759111757592</v>
      </c>
      <c r="AA76" s="24" t="n">
        <f aca="false">Z76</f>
        <v>0.271759111757592</v>
      </c>
      <c r="AB76" s="24" t="n">
        <f aca="false">AA76</f>
        <v>0.271759111757592</v>
      </c>
      <c r="AC76" s="24" t="n">
        <f aca="false">AB76</f>
        <v>0.271759111757592</v>
      </c>
      <c r="AD76" s="24" t="n">
        <f aca="false">AC76</f>
        <v>0.271759111757592</v>
      </c>
      <c r="AE76" s="24" t="n">
        <f aca="false">AD76</f>
        <v>0.271759111757592</v>
      </c>
      <c r="AF76" s="24" t="n">
        <f aca="false">AE76</f>
        <v>0.271759111757592</v>
      </c>
      <c r="AG76" s="24" t="n">
        <f aca="false">AF76</f>
        <v>0.271759111757592</v>
      </c>
      <c r="AH76" s="24" t="n">
        <f aca="false">AG76</f>
        <v>0.271759111757592</v>
      </c>
      <c r="AI76" s="24" t="n">
        <f aca="false">AH76</f>
        <v>0.271759111757592</v>
      </c>
      <c r="AJ76" s="24" t="n">
        <f aca="false">AI76</f>
        <v>0.271759111757592</v>
      </c>
      <c r="AK76" s="24" t="n">
        <f aca="false">AJ76</f>
        <v>0.271759111757592</v>
      </c>
      <c r="AL76" s="24" t="n">
        <f aca="false">AK76</f>
        <v>0.271759111757592</v>
      </c>
      <c r="AM76" s="24" t="n">
        <f aca="false">AL76</f>
        <v>0.271759111757592</v>
      </c>
      <c r="AN76" s="24" t="n">
        <f aca="false">AM76</f>
        <v>0.271759111757592</v>
      </c>
      <c r="AO76" s="24" t="n">
        <f aca="false">AN76</f>
        <v>0.271759111757592</v>
      </c>
      <c r="AP76" s="24" t="n">
        <f aca="false">AO76</f>
        <v>0.271759111757592</v>
      </c>
      <c r="AQ76" s="24" t="n">
        <f aca="false">AP76</f>
        <v>0.271759111757592</v>
      </c>
      <c r="AR76" s="24" t="n">
        <f aca="false">AQ76</f>
        <v>0.271759111757592</v>
      </c>
      <c r="AS76" s="24" t="n">
        <f aca="false">AR76</f>
        <v>0.271759111757592</v>
      </c>
      <c r="AT76" s="24" t="n">
        <f aca="false">AS76</f>
        <v>0.271759111757592</v>
      </c>
      <c r="AU76" s="24" t="n">
        <f aca="false">AT76</f>
        <v>0.271759111757592</v>
      </c>
      <c r="AV76" s="24" t="n">
        <f aca="false">AU76</f>
        <v>0.271759111757592</v>
      </c>
      <c r="AW76" s="24" t="n">
        <f aca="false">AV76</f>
        <v>0.271759111757592</v>
      </c>
      <c r="AX76" s="24" t="n">
        <f aca="false">AW76</f>
        <v>0.271759111757592</v>
      </c>
      <c r="AY76" s="24" t="n">
        <f aca="false">AX76</f>
        <v>0.271759111757592</v>
      </c>
      <c r="AZ76" s="24" t="n">
        <f aca="false">AY76</f>
        <v>0.271759111757592</v>
      </c>
      <c r="BA76" s="24" t="n">
        <f aca="false">AZ76</f>
        <v>0.271759111757592</v>
      </c>
      <c r="BB76" s="24" t="n">
        <f aca="false">BA76</f>
        <v>0.271759111757592</v>
      </c>
      <c r="BC76" s="24" t="n">
        <f aca="false">BB76</f>
        <v>0.271759111757592</v>
      </c>
      <c r="BD76" s="24" t="n">
        <f aca="false">BC76</f>
        <v>0.271759111757592</v>
      </c>
      <c r="BE76" s="24" t="n">
        <f aca="false">BD76</f>
        <v>0.271759111757592</v>
      </c>
      <c r="BF76" s="24" t="n">
        <f aca="false">BE76</f>
        <v>0.271759111757592</v>
      </c>
      <c r="BG76" s="24" t="n">
        <f aca="false">BF76</f>
        <v>0.271759111757592</v>
      </c>
      <c r="BH76" s="24" t="n">
        <f aca="false">BG76</f>
        <v>0.271759111757592</v>
      </c>
      <c r="BI76" s="24" t="n">
        <f aca="false">BH76</f>
        <v>0.271759111757592</v>
      </c>
      <c r="BJ76" s="24" t="n">
        <f aca="false">BI76</f>
        <v>0.271759111757592</v>
      </c>
      <c r="BK76" s="24"/>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4" t="s">
        <v>55</v>
      </c>
      <c r="B77" s="28"/>
      <c r="C77" s="28"/>
      <c r="D77" s="28"/>
      <c r="E77" s="28"/>
      <c r="F77" s="28"/>
      <c r="G77" s="28"/>
      <c r="H77" s="28"/>
      <c r="I77" s="28"/>
      <c r="J77" s="28"/>
      <c r="K77" s="28"/>
      <c r="L77" s="28"/>
      <c r="M77" s="28"/>
      <c r="N77" s="28"/>
      <c r="O77" s="24"/>
      <c r="P77" s="24"/>
      <c r="Q77" s="24" t="n">
        <f aca="false">0.929/(Q$4/100)</f>
        <v>0.857862417813185</v>
      </c>
      <c r="R77" s="24" t="n">
        <f aca="false">Q77</f>
        <v>0.857862417813185</v>
      </c>
      <c r="S77" s="24" t="n">
        <f aca="false">R77</f>
        <v>0.857862417813185</v>
      </c>
      <c r="T77" s="24" t="n">
        <f aca="false">S77</f>
        <v>0.857862417813185</v>
      </c>
      <c r="U77" s="24" t="n">
        <f aca="false">T77</f>
        <v>0.857862417813185</v>
      </c>
      <c r="V77" s="24" t="n">
        <f aca="false">U77</f>
        <v>0.857862417813185</v>
      </c>
      <c r="W77" s="24" t="n">
        <f aca="false">V77</f>
        <v>0.857862417813185</v>
      </c>
      <c r="X77" s="24" t="n">
        <f aca="false">W77</f>
        <v>0.857862417813185</v>
      </c>
      <c r="Y77" s="24" t="n">
        <f aca="false">X77</f>
        <v>0.857862417813185</v>
      </c>
      <c r="Z77" s="24" t="n">
        <f aca="false">Y77</f>
        <v>0.857862417813185</v>
      </c>
      <c r="AA77" s="24" t="n">
        <f aca="false">Z77</f>
        <v>0.857862417813185</v>
      </c>
      <c r="AB77" s="24" t="n">
        <f aca="false">AA77</f>
        <v>0.857862417813185</v>
      </c>
      <c r="AC77" s="24" t="n">
        <f aca="false">AB77</f>
        <v>0.857862417813185</v>
      </c>
      <c r="AD77" s="24" t="n">
        <f aca="false">AC77</f>
        <v>0.857862417813185</v>
      </c>
      <c r="AE77" s="24" t="n">
        <f aca="false">AD77</f>
        <v>0.857862417813185</v>
      </c>
      <c r="AF77" s="24" t="n">
        <f aca="false">AE77</f>
        <v>0.857862417813185</v>
      </c>
      <c r="AG77" s="24" t="n">
        <f aca="false">AF77</f>
        <v>0.857862417813185</v>
      </c>
      <c r="AH77" s="24" t="n">
        <f aca="false">AG77</f>
        <v>0.857862417813185</v>
      </c>
      <c r="AI77" s="24" t="n">
        <f aca="false">AH77</f>
        <v>0.857862417813185</v>
      </c>
      <c r="AJ77" s="24" t="n">
        <f aca="false">AI77</f>
        <v>0.857862417813185</v>
      </c>
      <c r="AK77" s="24" t="n">
        <f aca="false">AJ77</f>
        <v>0.857862417813185</v>
      </c>
      <c r="AL77" s="24" t="n">
        <f aca="false">AK77</f>
        <v>0.857862417813185</v>
      </c>
      <c r="AM77" s="24" t="n">
        <f aca="false">AL77</f>
        <v>0.857862417813185</v>
      </c>
      <c r="AN77" s="24" t="n">
        <f aca="false">AM77</f>
        <v>0.857862417813185</v>
      </c>
      <c r="AO77" s="24" t="n">
        <f aca="false">AN77</f>
        <v>0.857862417813185</v>
      </c>
      <c r="AP77" s="24" t="n">
        <f aca="false">AO77</f>
        <v>0.857862417813185</v>
      </c>
      <c r="AQ77" s="24" t="n">
        <f aca="false">AP77</f>
        <v>0.857862417813185</v>
      </c>
      <c r="AR77" s="24" t="n">
        <f aca="false">AQ77</f>
        <v>0.857862417813185</v>
      </c>
      <c r="AS77" s="24" t="n">
        <f aca="false">AR77</f>
        <v>0.857862417813185</v>
      </c>
      <c r="AT77" s="24" t="n">
        <f aca="false">AS77</f>
        <v>0.857862417813185</v>
      </c>
      <c r="AU77" s="24" t="n">
        <f aca="false">AT77</f>
        <v>0.857862417813185</v>
      </c>
      <c r="AV77" s="24" t="n">
        <f aca="false">AU77</f>
        <v>0.857862417813185</v>
      </c>
      <c r="AW77" s="24" t="n">
        <f aca="false">AV77</f>
        <v>0.857862417813185</v>
      </c>
      <c r="AX77" s="24" t="n">
        <f aca="false">AW77</f>
        <v>0.857862417813185</v>
      </c>
      <c r="AY77" s="24" t="n">
        <f aca="false">AX77</f>
        <v>0.857862417813185</v>
      </c>
      <c r="AZ77" s="24" t="n">
        <f aca="false">AY77</f>
        <v>0.857862417813185</v>
      </c>
      <c r="BA77" s="24" t="n">
        <f aca="false">AZ77</f>
        <v>0.857862417813185</v>
      </c>
      <c r="BB77" s="24" t="n">
        <f aca="false">BA77</f>
        <v>0.857862417813185</v>
      </c>
      <c r="BC77" s="24" t="n">
        <f aca="false">BB77</f>
        <v>0.857862417813185</v>
      </c>
      <c r="BD77" s="24" t="n">
        <f aca="false">BC77</f>
        <v>0.857862417813185</v>
      </c>
      <c r="BE77" s="24" t="n">
        <f aca="false">BD77</f>
        <v>0.857862417813185</v>
      </c>
      <c r="BF77" s="24" t="n">
        <f aca="false">BE77</f>
        <v>0.857862417813185</v>
      </c>
      <c r="BG77" s="24" t="n">
        <f aca="false">BF77</f>
        <v>0.857862417813185</v>
      </c>
      <c r="BH77" s="24" t="n">
        <f aca="false">BG77</f>
        <v>0.857862417813185</v>
      </c>
      <c r="BI77" s="24" t="n">
        <f aca="false">BH77</f>
        <v>0.857862417813185</v>
      </c>
      <c r="BJ77" s="24" t="n">
        <f aca="false">BI77</f>
        <v>0.857862417813185</v>
      </c>
      <c r="BK77" s="24"/>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4" t="s">
        <v>56</v>
      </c>
      <c r="B78" s="28"/>
      <c r="C78" s="28"/>
      <c r="D78" s="28"/>
      <c r="E78" s="28"/>
      <c r="F78" s="28"/>
      <c r="G78" s="28"/>
      <c r="H78" s="28"/>
      <c r="I78" s="28"/>
      <c r="J78" s="28"/>
      <c r="K78" s="28"/>
      <c r="L78" s="28"/>
      <c r="M78" s="28"/>
      <c r="N78" s="28"/>
      <c r="O78" s="24"/>
      <c r="P78" s="24"/>
      <c r="Q78" s="24" t="n">
        <f aca="false">0.534/(Q$4/100)</f>
        <v>0.49310929075591</v>
      </c>
      <c r="R78" s="24" t="n">
        <f aca="false">Q78</f>
        <v>0.49310929075591</v>
      </c>
      <c r="S78" s="24" t="n">
        <f aca="false">R78</f>
        <v>0.49310929075591</v>
      </c>
      <c r="T78" s="24" t="n">
        <f aca="false">S78</f>
        <v>0.49310929075591</v>
      </c>
      <c r="U78" s="24" t="n">
        <f aca="false">T78</f>
        <v>0.49310929075591</v>
      </c>
      <c r="V78" s="24" t="n">
        <f aca="false">U78</f>
        <v>0.49310929075591</v>
      </c>
      <c r="W78" s="24" t="n">
        <f aca="false">V78</f>
        <v>0.49310929075591</v>
      </c>
      <c r="X78" s="24" t="n">
        <f aca="false">W78</f>
        <v>0.49310929075591</v>
      </c>
      <c r="Y78" s="24" t="n">
        <f aca="false">X78</f>
        <v>0.49310929075591</v>
      </c>
      <c r="Z78" s="24" t="n">
        <f aca="false">Y78</f>
        <v>0.49310929075591</v>
      </c>
      <c r="AA78" s="24" t="n">
        <f aca="false">Z78</f>
        <v>0.49310929075591</v>
      </c>
      <c r="AB78" s="24" t="n">
        <f aca="false">AA78</f>
        <v>0.49310929075591</v>
      </c>
      <c r="AC78" s="24" t="n">
        <f aca="false">AB78</f>
        <v>0.49310929075591</v>
      </c>
      <c r="AD78" s="24" t="n">
        <f aca="false">AC78</f>
        <v>0.49310929075591</v>
      </c>
      <c r="AE78" s="24" t="n">
        <f aca="false">AD78</f>
        <v>0.49310929075591</v>
      </c>
      <c r="AF78" s="24" t="n">
        <f aca="false">AE78</f>
        <v>0.49310929075591</v>
      </c>
      <c r="AG78" s="24" t="n">
        <f aca="false">AF78</f>
        <v>0.49310929075591</v>
      </c>
      <c r="AH78" s="24" t="n">
        <f aca="false">AG78</f>
        <v>0.49310929075591</v>
      </c>
      <c r="AI78" s="24" t="n">
        <f aca="false">AH78</f>
        <v>0.49310929075591</v>
      </c>
      <c r="AJ78" s="24" t="n">
        <f aca="false">AI78</f>
        <v>0.49310929075591</v>
      </c>
      <c r="AK78" s="24" t="n">
        <f aca="false">AJ78</f>
        <v>0.49310929075591</v>
      </c>
      <c r="AL78" s="24" t="n">
        <f aca="false">AK78</f>
        <v>0.49310929075591</v>
      </c>
      <c r="AM78" s="24" t="n">
        <f aca="false">AL78</f>
        <v>0.49310929075591</v>
      </c>
      <c r="AN78" s="24" t="n">
        <f aca="false">AM78</f>
        <v>0.49310929075591</v>
      </c>
      <c r="AO78" s="24" t="n">
        <f aca="false">AN78</f>
        <v>0.49310929075591</v>
      </c>
      <c r="AP78" s="24" t="n">
        <f aca="false">AO78</f>
        <v>0.49310929075591</v>
      </c>
      <c r="AQ78" s="24" t="n">
        <f aca="false">AP78</f>
        <v>0.49310929075591</v>
      </c>
      <c r="AR78" s="24" t="n">
        <f aca="false">AQ78</f>
        <v>0.49310929075591</v>
      </c>
      <c r="AS78" s="24" t="n">
        <f aca="false">AR78</f>
        <v>0.49310929075591</v>
      </c>
      <c r="AT78" s="24" t="n">
        <f aca="false">AS78</f>
        <v>0.49310929075591</v>
      </c>
      <c r="AU78" s="24" t="n">
        <f aca="false">AT78</f>
        <v>0.49310929075591</v>
      </c>
      <c r="AV78" s="24" t="n">
        <f aca="false">AU78</f>
        <v>0.49310929075591</v>
      </c>
      <c r="AW78" s="24" t="n">
        <f aca="false">AV78</f>
        <v>0.49310929075591</v>
      </c>
      <c r="AX78" s="24" t="n">
        <f aca="false">AW78</f>
        <v>0.49310929075591</v>
      </c>
      <c r="AY78" s="24" t="n">
        <f aca="false">AX78</f>
        <v>0.49310929075591</v>
      </c>
      <c r="AZ78" s="24" t="n">
        <f aca="false">AY78</f>
        <v>0.49310929075591</v>
      </c>
      <c r="BA78" s="24" t="n">
        <f aca="false">AZ78</f>
        <v>0.49310929075591</v>
      </c>
      <c r="BB78" s="24" t="n">
        <f aca="false">BA78</f>
        <v>0.49310929075591</v>
      </c>
      <c r="BC78" s="24" t="n">
        <f aca="false">BB78</f>
        <v>0.49310929075591</v>
      </c>
      <c r="BD78" s="24" t="n">
        <f aca="false">BC78</f>
        <v>0.49310929075591</v>
      </c>
      <c r="BE78" s="24" t="n">
        <f aca="false">BD78</f>
        <v>0.49310929075591</v>
      </c>
      <c r="BF78" s="24" t="n">
        <f aca="false">BE78</f>
        <v>0.49310929075591</v>
      </c>
      <c r="BG78" s="24" t="n">
        <f aca="false">BF78</f>
        <v>0.49310929075591</v>
      </c>
      <c r="BH78" s="24" t="n">
        <f aca="false">BG78</f>
        <v>0.49310929075591</v>
      </c>
      <c r="BI78" s="24" t="n">
        <f aca="false">BH78</f>
        <v>0.49310929075591</v>
      </c>
      <c r="BJ78" s="24" t="n">
        <f aca="false">BI78</f>
        <v>0.49310929075591</v>
      </c>
      <c r="BK78" s="24"/>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s="31" customFormat="true" ht="15" hidden="false" customHeight="false" outlineLevel="0" collapsed="false">
      <c r="A79" s="7" t="s">
        <v>49</v>
      </c>
      <c r="M79" s="18"/>
      <c r="N79" s="18"/>
      <c r="O79" s="18"/>
      <c r="P79" s="18"/>
      <c r="Q79" s="18"/>
      <c r="R79" s="18" t="n">
        <f aca="false">'cadrage CE'!C10</f>
        <v>0.092527677175569</v>
      </c>
      <c r="S79" s="18" t="n">
        <f aca="false">R79</f>
        <v>0.092527677175569</v>
      </c>
      <c r="T79" s="18" t="n">
        <f aca="false">S79</f>
        <v>0.092527677175569</v>
      </c>
      <c r="U79" s="18" t="n">
        <f aca="false">T79</f>
        <v>0.092527677175569</v>
      </c>
      <c r="V79" s="18" t="n">
        <f aca="false">U79</f>
        <v>0.092527677175569</v>
      </c>
      <c r="W79" s="18" t="n">
        <f aca="false">'cadrage CE'!D10</f>
        <v>0.0256828581260455</v>
      </c>
      <c r="X79" s="18" t="n">
        <f aca="false">W79</f>
        <v>0.0256828581260455</v>
      </c>
      <c r="Y79" s="18" t="n">
        <f aca="false">X79</f>
        <v>0.0256828581260455</v>
      </c>
      <c r="Z79" s="18" t="n">
        <f aca="false">Y79</f>
        <v>0.0256828581260455</v>
      </c>
      <c r="AA79" s="18" t="n">
        <f aca="false">Z79</f>
        <v>0.0256828581260455</v>
      </c>
      <c r="AB79" s="18" t="n">
        <f aca="false">'cadrage CE'!E10</f>
        <v>0.0195385161614574</v>
      </c>
      <c r="AC79" s="18" t="n">
        <f aca="false">AB79</f>
        <v>0.0195385161614574</v>
      </c>
      <c r="AD79" s="18" t="n">
        <f aca="false">AC79</f>
        <v>0.0195385161614574</v>
      </c>
      <c r="AE79" s="18" t="n">
        <f aca="false">AD79</f>
        <v>0.0195385161614574</v>
      </c>
      <c r="AF79" s="18" t="n">
        <f aca="false">AE79</f>
        <v>0.0195385161614574</v>
      </c>
      <c r="AG79" s="18" t="n">
        <f aca="false">'cadrage CE'!F10</f>
        <v>0.00849000496118935</v>
      </c>
      <c r="AH79" s="18" t="n">
        <f aca="false">AG79</f>
        <v>0.00849000496118935</v>
      </c>
      <c r="AI79" s="18" t="n">
        <f aca="false">AH79</f>
        <v>0.00849000496118935</v>
      </c>
      <c r="AJ79" s="18" t="n">
        <f aca="false">AI79</f>
        <v>0.00849000496118935</v>
      </c>
      <c r="AK79" s="18" t="n">
        <f aca="false">AJ79</f>
        <v>0.00849000496118935</v>
      </c>
      <c r="AL79" s="18" t="n">
        <f aca="false">'cadrage CE'!G10</f>
        <v>0.0114857880909047</v>
      </c>
      <c r="AM79" s="18" t="n">
        <f aca="false">AL79</f>
        <v>0.0114857880909047</v>
      </c>
      <c r="AN79" s="18" t="n">
        <f aca="false">AM79</f>
        <v>0.0114857880909047</v>
      </c>
      <c r="AO79" s="18" t="n">
        <f aca="false">AN79</f>
        <v>0.0114857880909047</v>
      </c>
      <c r="AP79" s="18" t="n">
        <f aca="false">AO79</f>
        <v>0.0114857880909047</v>
      </c>
      <c r="AQ79" s="18" t="n">
        <f aca="false">'cadrage CE'!H10</f>
        <v>0.00455294675713325</v>
      </c>
      <c r="AR79" s="18" t="n">
        <f aca="false">AQ79</f>
        <v>0.00455294675713325</v>
      </c>
      <c r="AS79" s="18" t="n">
        <f aca="false">AR79</f>
        <v>0.00455294675713325</v>
      </c>
      <c r="AT79" s="18" t="n">
        <f aca="false">AS79</f>
        <v>0.00455294675713325</v>
      </c>
      <c r="AU79" s="18" t="n">
        <f aca="false">AT79</f>
        <v>0.00455294675713325</v>
      </c>
      <c r="AV79" s="18" t="n">
        <f aca="false">'cadrage CE'!I10</f>
        <v>0.0045813436964921</v>
      </c>
      <c r="AW79" s="18" t="n">
        <f aca="false">AV79</f>
        <v>0.0045813436964921</v>
      </c>
      <c r="AX79" s="18" t="n">
        <f aca="false">AW79</f>
        <v>0.0045813436964921</v>
      </c>
      <c r="AY79" s="18" t="n">
        <f aca="false">AX79</f>
        <v>0.0045813436964921</v>
      </c>
      <c r="AZ79" s="18" t="n">
        <f aca="false">AY79</f>
        <v>0.0045813436964921</v>
      </c>
      <c r="BA79" s="18" t="n">
        <f aca="false">AZ79</f>
        <v>0.0045813436964921</v>
      </c>
      <c r="BB79" s="18" t="n">
        <f aca="false">BA79</f>
        <v>0.0045813436964921</v>
      </c>
      <c r="BC79" s="18" t="n">
        <f aca="false">BB79</f>
        <v>0.0045813436964921</v>
      </c>
      <c r="BD79" s="18" t="n">
        <f aca="false">BC79</f>
        <v>0.0045813436964921</v>
      </c>
      <c r="BE79" s="18" t="n">
        <f aca="false">BD79</f>
        <v>0.0045813436964921</v>
      </c>
      <c r="BF79" s="18" t="n">
        <f aca="false">BE79</f>
        <v>0.0045813436964921</v>
      </c>
      <c r="BG79" s="18" t="n">
        <f aca="false">BF79</f>
        <v>0.0045813436964921</v>
      </c>
      <c r="BH79" s="18" t="n">
        <f aca="false">BG79</f>
        <v>0.0045813436964921</v>
      </c>
      <c r="BI79" s="18" t="n">
        <f aca="false">BH79</f>
        <v>0.0045813436964921</v>
      </c>
      <c r="BJ79" s="18" t="n">
        <f aca="false">BI79</f>
        <v>0.0045813436964921</v>
      </c>
      <c r="BK79" s="18"/>
      <c r="BL79" s="18"/>
      <c r="BM79" s="18"/>
      <c r="BN79" s="18"/>
      <c r="BO79" s="18"/>
    </row>
    <row r="80" customFormat="false" ht="15" hidden="false" customHeight="false" outlineLevel="0" collapsed="false">
      <c r="A80" s="4" t="s">
        <v>57</v>
      </c>
      <c r="B80" s="28"/>
      <c r="C80" s="28"/>
      <c r="D80" s="28"/>
      <c r="E80" s="28"/>
      <c r="F80" s="28"/>
      <c r="G80" s="28"/>
      <c r="H80" s="28"/>
      <c r="I80" s="28"/>
      <c r="J80" s="28"/>
      <c r="K80" s="28"/>
      <c r="L80" s="28"/>
      <c r="M80" s="28"/>
      <c r="N80" s="28"/>
      <c r="O80" s="24"/>
      <c r="P80" s="24"/>
      <c r="Q80" s="24" t="n">
        <f aca="false">Q33-Q74-Q77-Q78</f>
        <v>3.40880566864841</v>
      </c>
      <c r="R80" s="24" t="n">
        <f aca="false">Q80*(1+R79)</f>
        <v>3.72421453911136</v>
      </c>
      <c r="S80" s="24" t="n">
        <f aca="false">R80*(1+S79)</f>
        <v>4.06880745971882</v>
      </c>
      <c r="T80" s="24" t="n">
        <f aca="false">S80*(1+T79)</f>
        <v>4.44528476284123</v>
      </c>
      <c r="U80" s="24" t="n">
        <f aca="false">T80*(1+U79)</f>
        <v>4.85659663633088</v>
      </c>
      <c r="V80" s="24" t="n">
        <f aca="false">U80*(1+V79)</f>
        <v>5.30596624206926</v>
      </c>
      <c r="W80" s="24" t="n">
        <f aca="false">V80*(1+W79)</f>
        <v>5.44223862028591</v>
      </c>
      <c r="X80" s="24" t="n">
        <f aca="false">W80*(1+X79)</f>
        <v>5.5820108626588</v>
      </c>
      <c r="Y80" s="24" t="n">
        <f aca="false">X80*(1+Y79)</f>
        <v>5.72537285570251</v>
      </c>
      <c r="Z80" s="24" t="n">
        <f aca="false">Y80*(1+Z79)</f>
        <v>5.87241679447423</v>
      </c>
      <c r="AA80" s="24" t="n">
        <f aca="false">Z80*(1+AA79)</f>
        <v>6.02323724186372</v>
      </c>
      <c r="AB80" s="24" t="n">
        <f aca="false">AA80*(1+AB79)</f>
        <v>6.14092236005816</v>
      </c>
      <c r="AC80" s="24" t="n">
        <f aca="false">AB80*(1+AC79)</f>
        <v>6.26090687083642</v>
      </c>
      <c r="AD80" s="24" t="n">
        <f aca="false">AC80*(1+AD79)</f>
        <v>6.38323570091763</v>
      </c>
      <c r="AE80" s="24" t="n">
        <f aca="false">AD80*(1+AE79)</f>
        <v>6.5079546548224</v>
      </c>
      <c r="AF80" s="24" t="n">
        <f aca="false">AE80*(1+AF79)</f>
        <v>6.63511043202368</v>
      </c>
      <c r="AG80" s="24" t="n">
        <f aca="false">AF80*(1+AG79)</f>
        <v>6.6914425525096</v>
      </c>
      <c r="AH80" s="24" t="n">
        <f aca="false">AG80*(1+AH79)</f>
        <v>6.74825293297792</v>
      </c>
      <c r="AI80" s="24" t="n">
        <f aca="false">AH80*(1+AI79)</f>
        <v>6.80554563385827</v>
      </c>
      <c r="AJ80" s="24" t="n">
        <f aca="false">AI80*(1+AJ79)</f>
        <v>6.86332475005332</v>
      </c>
      <c r="AK80" s="24" t="n">
        <f aca="false">AJ80*(1+AK79)</f>
        <v>6.92159441123153</v>
      </c>
      <c r="AL80" s="24" t="n">
        <f aca="false">AK80*(1+AL79)</f>
        <v>7.00109437789013</v>
      </c>
      <c r="AM80" s="24" t="n">
        <f aca="false">AL80*(1+AM79)</f>
        <v>7.081507464319</v>
      </c>
      <c r="AN80" s="24" t="n">
        <f aca="false">AM80*(1+AN79)</f>
        <v>7.16284415841832</v>
      </c>
      <c r="AO80" s="24" t="n">
        <f aca="false">AN80*(1+AO79)</f>
        <v>7.24511506855009</v>
      </c>
      <c r="AP80" s="24" t="n">
        <f aca="false">AO80*(1+AP79)</f>
        <v>7.32833092492168</v>
      </c>
      <c r="AQ80" s="24" t="n">
        <f aca="false">AP80*(1+AQ79)</f>
        <v>7.3616964254415</v>
      </c>
      <c r="AR80" s="24" t="n">
        <f aca="false">AQ80*(1+AR79)</f>
        <v>7.39521383730871</v>
      </c>
      <c r="AS80" s="24" t="n">
        <f aca="false">AR80*(1+AS79)</f>
        <v>7.42888385216759</v>
      </c>
      <c r="AT80" s="24" t="n">
        <f aca="false">AS80*(1+AT79)</f>
        <v>7.46270716481144</v>
      </c>
      <c r="AU80" s="24" t="n">
        <f aca="false">AT80*(1+AU79)</f>
        <v>7.4966844731969</v>
      </c>
      <c r="AV80" s="24" t="n">
        <f aca="false">AU80*(1+AV79)</f>
        <v>7.53102936135277</v>
      </c>
      <c r="AW80" s="24" t="n">
        <f aca="false">AV80*(1+AW79)</f>
        <v>7.5655315952455</v>
      </c>
      <c r="AX80" s="24" t="n">
        <f aca="false">AW80*(1+AX79)</f>
        <v>7.60019189572999</v>
      </c>
      <c r="AY80" s="24" t="n">
        <f aca="false">AX80*(1+AY79)</f>
        <v>7.63501098696363</v>
      </c>
      <c r="AZ80" s="24" t="n">
        <f aca="false">AY80*(1+AZ79)</f>
        <v>7.6699895964214</v>
      </c>
      <c r="BA80" s="24" t="n">
        <f aca="false">AZ80*(1+BA79)</f>
        <v>7.70512845491113</v>
      </c>
      <c r="BB80" s="24" t="n">
        <f aca="false">BA80*(1+BB79)</f>
        <v>7.74042829658869</v>
      </c>
      <c r="BC80" s="24" t="n">
        <f aca="false">BB80*(1+BC79)</f>
        <v>7.77588985897342</v>
      </c>
      <c r="BD80" s="24" t="n">
        <f aca="false">BC80*(1+BD79)</f>
        <v>7.81151388296345</v>
      </c>
      <c r="BE80" s="24" t="n">
        <f aca="false">BD80*(1+BE79)</f>
        <v>7.84730111285122</v>
      </c>
      <c r="BF80" s="24" t="n">
        <f aca="false">BE80*(1+BF79)</f>
        <v>7.88325229633906</v>
      </c>
      <c r="BG80" s="24" t="n">
        <f aca="false">BF80*(1+BG79)</f>
        <v>7.91936818455475</v>
      </c>
      <c r="BH80" s="24" t="n">
        <f aca="false">BG80*(1+BH79)</f>
        <v>7.95564953206726</v>
      </c>
      <c r="BI80" s="24" t="n">
        <f aca="false">BH80*(1+BI79)</f>
        <v>7.99209709690249</v>
      </c>
      <c r="BJ80" s="24" t="n">
        <f aca="false">BI80*(1+BJ79)</f>
        <v>8.02871164055914</v>
      </c>
      <c r="BK80" s="24"/>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s="31" customFormat="true" ht="15" hidden="false" customHeight="false" outlineLevel="0" collapsed="false">
      <c r="A81" s="33" t="s">
        <v>51</v>
      </c>
      <c r="B81" s="32" t="n">
        <f aca="false">B17</f>
        <v>5.41346518590998</v>
      </c>
      <c r="C81" s="32" t="n">
        <f aca="false">C17</f>
        <v>4.52646681424447</v>
      </c>
      <c r="D81" s="32" t="n">
        <f aca="false">D17</f>
        <v>4.13068195467422</v>
      </c>
      <c r="E81" s="32" t="n">
        <f aca="false">E17</f>
        <v>4.30826092506938</v>
      </c>
      <c r="F81" s="32" t="n">
        <f aca="false">F17</f>
        <v>4.87199921195652</v>
      </c>
      <c r="G81" s="32" t="n">
        <f aca="false">G17</f>
        <v>6.24708298932384</v>
      </c>
      <c r="H81" s="32" t="n">
        <f aca="false">H17</f>
        <v>6.78881114418279</v>
      </c>
      <c r="I81" s="32" t="n">
        <f aca="false">I17</f>
        <v>6.71297163561077</v>
      </c>
      <c r="J81" s="32" t="n">
        <f aca="false">J17</f>
        <v>8.3559</v>
      </c>
      <c r="K81" s="32" t="n">
        <f aca="false">K17</f>
        <v>5.76786078464247</v>
      </c>
      <c r="L81" s="32" t="n">
        <f aca="false">L17</f>
        <v>7.06754378199835</v>
      </c>
      <c r="M81" s="32" t="n">
        <f aca="false">M17</f>
        <v>8.58291373119845</v>
      </c>
      <c r="N81" s="32" t="n">
        <f aca="false">N17</f>
        <v>9.18450216512015</v>
      </c>
      <c r="O81" s="32" t="n">
        <f aca="false">O17</f>
        <v>8.71347221130414</v>
      </c>
      <c r="P81" s="32" t="n">
        <f aca="false">P17</f>
        <v>7.97053043862649</v>
      </c>
      <c r="Q81" s="32" t="n">
        <f aca="false">(Q80+Q78+Q77+Q76+Q75)*(1+Q26)</f>
        <v>6.53646837943017</v>
      </c>
      <c r="R81" s="32" t="n">
        <f aca="false">(R80+R78+R77+R76+R75)*(1+R26)</f>
        <v>7.13024243599297</v>
      </c>
      <c r="S81" s="32" t="n">
        <f aca="false">(S80+S78+S77+S76+S75)*(1+S26)</f>
        <v>7.77186769463158</v>
      </c>
      <c r="T81" s="32" t="n">
        <f aca="false">(T80+T78+T77+T76+T75)*(1+T26)</f>
        <v>8.41168335191621</v>
      </c>
      <c r="U81" s="32" t="n">
        <f aca="false">(U80+U78+U77+U76+U75)*(1+U26)</f>
        <v>9.15519855960477</v>
      </c>
      <c r="V81" s="32" t="n">
        <f aca="false">(V80+V78+V77+V76+V75)*(1+V26)</f>
        <v>9.94423081506281</v>
      </c>
      <c r="W81" s="32" t="n">
        <f aca="false">(W80+W78+W77+W76+W75)*(1+W26)</f>
        <v>10.2583201760613</v>
      </c>
      <c r="X81" s="32" t="n">
        <f aca="false">(X80+X78+X77+X76+X75)*(1+X26)</f>
        <v>10.5558925060403</v>
      </c>
      <c r="Y81" s="32" t="n">
        <f aca="false">(Y80+Y78+Y77+Y76+Y75)*(1+Y26)</f>
        <v>10.8473208096896</v>
      </c>
      <c r="Z81" s="32" t="n">
        <f aca="false">(Z80+Z78+Z77+Z76+Z75)*(1+Z26)</f>
        <v>11.1429808521241</v>
      </c>
      <c r="AA81" s="32" t="n">
        <f aca="false">(AA80+AA78+AA77+AA76+AA75)*(1+AA26)</f>
        <v>11.4532512312745</v>
      </c>
      <c r="AB81" s="32" t="n">
        <f aca="false">(AB80+AB78+AB77+AB76+AB75)*(1+AB26)</f>
        <v>11.7401790626735</v>
      </c>
      <c r="AC81" s="32" t="n">
        <f aca="false">(AC80+AC78+AC77+AC76+AC75)*(1+AC26)</f>
        <v>12.0360506414558</v>
      </c>
      <c r="AD81" s="32" t="n">
        <f aca="false">(AD80+AD78+AD77+AD76+AD75)*(1+AD26)</f>
        <v>12.3267542410029</v>
      </c>
      <c r="AE81" s="32" t="n">
        <f aca="false">(AE80+AE78+AE77+AE76+AE75)*(1+AE26)</f>
        <v>12.598179185139</v>
      </c>
      <c r="AF81" s="32" t="n">
        <f aca="false">(AF80+AF78+AF77+AF76+AF75)*(1+AF26)</f>
        <v>12.8362158671633</v>
      </c>
      <c r="AG81" s="32" t="n">
        <f aca="false">(AG80+AG78+AG77+AG76+AG75)*(1+AG26)</f>
        <v>12.9035890832645</v>
      </c>
      <c r="AH81" s="32" t="n">
        <f aca="false">(AH80+AH78+AH77+AH76+AH75)*(1+AH26)</f>
        <v>12.9715342983046</v>
      </c>
      <c r="AI81" s="32" t="n">
        <f aca="false">(AI80+AI78+AI77+AI76+AI75)*(1+AI26)</f>
        <v>13.0400563685575</v>
      </c>
      <c r="AJ81" s="32" t="n">
        <f aca="false">(AJ80+AJ78+AJ77+AJ76+AJ75)*(1+AJ26)</f>
        <v>13.1091601915268</v>
      </c>
      <c r="AK81" s="32" t="n">
        <f aca="false">(AK80+AK78+AK77+AK76+AK75)*(1+AK26)</f>
        <v>13.1788507062959</v>
      </c>
      <c r="AL81" s="32" t="n">
        <f aca="false">(AL80+AL78+AL77+AL76+AL75)*(1+AL26)</f>
        <v>13.2739326664196</v>
      </c>
      <c r="AM81" s="32" t="n">
        <f aca="false">(AM80+AM78+AM77+AM76+AM75)*(1+AM26)</f>
        <v>13.3701067177885</v>
      </c>
      <c r="AN81" s="32" t="n">
        <f aca="false">(AN80+AN78+AN77+AN76+AN75)*(1+AN26)</f>
        <v>13.4673854039313</v>
      </c>
      <c r="AO81" s="32" t="n">
        <f aca="false">(AO80+AO78+AO77+AO76+AO75)*(1+AO26)</f>
        <v>13.5657814124489</v>
      </c>
      <c r="AP81" s="32" t="n">
        <f aca="false">(AP80+AP78+AP77+AP76+AP75)*(1+AP26)</f>
        <v>13.6653075766693</v>
      </c>
      <c r="AQ81" s="32" t="n">
        <f aca="false">(AQ80+AQ78+AQ77+AQ76+AQ75)*(1+AQ26)</f>
        <v>13.705212715291</v>
      </c>
      <c r="AR81" s="32" t="n">
        <f aca="false">(AR80+AR78+AR77+AR76+AR75)*(1+AR26)</f>
        <v>13.7452995398842</v>
      </c>
      <c r="AS81" s="32" t="n">
        <f aca="false">(AS80+AS78+AS77+AS76+AS75)*(1+AS26)</f>
        <v>13.7855688776554</v>
      </c>
      <c r="AT81" s="32" t="n">
        <f aca="false">(AT80+AT78+AT77+AT76+AT75)*(1+AT26)</f>
        <v>13.8260215595775</v>
      </c>
      <c r="AU81" s="32" t="n">
        <f aca="false">(AU80+AU78+AU77+AU76+AU75)*(1+AU26)</f>
        <v>13.8666584204065</v>
      </c>
      <c r="AV81" s="32" t="n">
        <f aca="false">(AV80+AV78+AV77+AV76+AV75)*(1+AV26)</f>
        <v>13.9077349066409</v>
      </c>
      <c r="AW81" s="32" t="n">
        <f aca="false">(AW80+AW78+AW77+AW76+AW75)*(1+AW26)</f>
        <v>13.9489995783766</v>
      </c>
      <c r="AX81" s="32" t="n">
        <f aca="false">(AX80+AX78+AX77+AX76+AX75)*(1+AX26)</f>
        <v>13.990453297756</v>
      </c>
      <c r="AY81" s="32" t="n">
        <f aca="false">(AY80+AY78+AY77+AY76+AY75)*(1+AY26)</f>
        <v>14.0320969308715</v>
      </c>
      <c r="AZ81" s="32" t="n">
        <f aca="false">(AZ80+AZ78+AZ77+AZ76+AZ75)*(1+AZ26)</f>
        <v>14.073931347783</v>
      </c>
      <c r="BA81" s="32" t="n">
        <f aca="false">(BA80+BA78+BA77+BA76+BA75)*(1+BA26)</f>
        <v>14.1159574225367</v>
      </c>
      <c r="BB81" s="32" t="n">
        <f aca="false">(BB80+BB78+BB77+BB76+BB75)*(1+BB26)</f>
        <v>14.1581760331831</v>
      </c>
      <c r="BC81" s="32" t="n">
        <f aca="false">(BC80+BC78+BC77+BC76+BC75)*(1+BC26)</f>
        <v>14.2005880617952</v>
      </c>
      <c r="BD81" s="32" t="n">
        <f aca="false">(BD80+BD78+BD77+BD76+BD75)*(1+BD26)</f>
        <v>14.2431943944873</v>
      </c>
      <c r="BE81" s="32" t="n">
        <f aca="false">(BE80+BE78+BE77+BE76+BE75)*(1+BE26)</f>
        <v>14.285995921433</v>
      </c>
      <c r="BF81" s="32" t="n">
        <f aca="false">(BF80+BF78+BF77+BF76+BF75)*(1+BF26)</f>
        <v>14.3289935368845</v>
      </c>
      <c r="BG81" s="32" t="n">
        <f aca="false">(BG80+BG78+BG77+BG76+BG75)*(1+BG26)</f>
        <v>14.3721881391905</v>
      </c>
      <c r="BH81" s="32" t="n">
        <f aca="false">(BH80+BH78+BH77+BH76+BH75)*(1+BH26)</f>
        <v>14.4155806308154</v>
      </c>
      <c r="BI81" s="32" t="n">
        <f aca="false">(BI80+BI78+BI77+BI76+BI75)*(1+BI26)</f>
        <v>14.4591719183584</v>
      </c>
      <c r="BJ81" s="32" t="n">
        <f aca="false">(BJ80+BJ78+BJ77+BJ76+BJ75)*(1+BJ26)</f>
        <v>14.5029629125717</v>
      </c>
      <c r="BK81" s="32"/>
      <c r="BL81" s="18" t="n">
        <f aca="false">(Q81/B81)^(1/(Q$2-B$2))-1</f>
        <v>0.0126464730197788</v>
      </c>
      <c r="BM81" s="18" t="n">
        <f aca="false">(Y81/Q81)^(1/(Y$2-Q$2))-1</f>
        <v>0.0653625224223031</v>
      </c>
      <c r="BN81" s="18" t="n">
        <f aca="false">(AK81/Q81)^(1/(AK$2-Q$2))-1</f>
        <v>0.035682692392208</v>
      </c>
      <c r="BO81" s="18" t="n">
        <f aca="false">(AZ81/AK81)^(1/(AZ$2-AK$2))-1</f>
        <v>0.00439033742521233</v>
      </c>
      <c r="BP81" s="19" t="n">
        <f aca="false">(AP81/Q81)^(1/(AP$2-Q$2))-1</f>
        <v>0.0299379239755744</v>
      </c>
      <c r="BQ81" s="20" t="n">
        <f aca="false">AK81/Q81-1</f>
        <v>1.01620354315013</v>
      </c>
      <c r="BR81" s="20" t="n">
        <f aca="false">AZ81/Q81-1</f>
        <v>1.15313997266057</v>
      </c>
    </row>
    <row r="82" customFormat="false" ht="15" hidden="false" customHeight="false" outlineLevel="0" collapsed="false">
      <c r="A82" s="7"/>
      <c r="B82" s="28"/>
      <c r="C82" s="28"/>
      <c r="D82" s="28"/>
      <c r="E82" s="28"/>
      <c r="F82" s="28"/>
      <c r="G82" s="28"/>
      <c r="H82" s="28"/>
      <c r="I82" s="28"/>
      <c r="J82" s="28"/>
      <c r="K82" s="28"/>
      <c r="L82" s="28"/>
      <c r="M82" s="28"/>
      <c r="N82" s="28"/>
      <c r="O82" s="24"/>
      <c r="P82" s="24"/>
      <c r="Q82" s="24"/>
      <c r="R82" s="24"/>
      <c r="S82" s="3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7" t="s">
        <v>58</v>
      </c>
      <c r="B83" s="28"/>
      <c r="C83" s="28"/>
      <c r="D83" s="28"/>
      <c r="E83" s="28"/>
      <c r="F83" s="28"/>
      <c r="G83" s="28"/>
      <c r="H83" s="28"/>
      <c r="I83" s="28"/>
      <c r="J83" s="28"/>
      <c r="K83" s="28"/>
      <c r="L83" s="28"/>
      <c r="M83" s="28"/>
      <c r="N83" s="28"/>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s="36" customFormat="true" ht="15" hidden="false" customHeight="false" outlineLevel="0" collapsed="false">
      <c r="A84" s="35" t="s">
        <v>59</v>
      </c>
      <c r="B84" s="32"/>
      <c r="C84" s="32"/>
      <c r="D84" s="32"/>
      <c r="E84" s="32"/>
      <c r="F84" s="32"/>
      <c r="G84" s="32"/>
      <c r="H84" s="32"/>
      <c r="I84" s="32"/>
      <c r="J84" s="32"/>
      <c r="K84" s="32"/>
      <c r="L84" s="32"/>
      <c r="M84" s="32"/>
      <c r="N84" s="32"/>
      <c r="O84" s="32" t="n">
        <f aca="false">'synthese taxe 2013-2017'!B7</f>
        <v>0.403658664962057</v>
      </c>
      <c r="P84" s="32" t="n">
        <f aca="false">'synthese taxe 2013-2017'!C7</f>
        <v>0.377582727119072</v>
      </c>
      <c r="Q84" s="32" t="n">
        <f aca="false">'synthese taxe 2013-2017'!D7</f>
        <v>0.374892659386457</v>
      </c>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row>
    <row r="85" s="36" customFormat="true" ht="15" hidden="false" customHeight="false" outlineLevel="0" collapsed="false">
      <c r="A85" s="35" t="s">
        <v>60</v>
      </c>
      <c r="B85" s="32"/>
      <c r="C85" s="32"/>
      <c r="D85" s="32"/>
      <c r="E85" s="32"/>
      <c r="F85" s="32"/>
      <c r="G85" s="32"/>
      <c r="H85" s="32"/>
      <c r="I85" s="32"/>
      <c r="J85" s="32"/>
      <c r="K85" s="32"/>
      <c r="L85" s="32"/>
      <c r="M85" s="32"/>
      <c r="N85" s="32"/>
      <c r="O85" s="32" t="n">
        <f aca="false">O84*100/O$4</f>
        <v>0.37824159156888</v>
      </c>
      <c r="P85" s="32" t="n">
        <f aca="false">P84*100/P$4</f>
        <v>0.348972010621772</v>
      </c>
      <c r="Q85" s="32" t="n">
        <f aca="false">Q84*100/Q$4</f>
        <v>0.346185493220324</v>
      </c>
      <c r="R85" s="32" t="n">
        <f aca="false">Q85</f>
        <v>0.346185493220324</v>
      </c>
      <c r="S85" s="32" t="n">
        <f aca="false">R85</f>
        <v>0.346185493220324</v>
      </c>
      <c r="T85" s="32" t="n">
        <f aca="false">S85</f>
        <v>0.346185493220324</v>
      </c>
      <c r="U85" s="32" t="n">
        <f aca="false">T85</f>
        <v>0.346185493220324</v>
      </c>
      <c r="V85" s="32" t="n">
        <f aca="false">U85</f>
        <v>0.346185493220324</v>
      </c>
      <c r="W85" s="32" t="n">
        <f aca="false">V85</f>
        <v>0.346185493220324</v>
      </c>
      <c r="X85" s="32" t="n">
        <f aca="false">W85</f>
        <v>0.346185493220324</v>
      </c>
      <c r="Y85" s="32" t="n">
        <f aca="false">X85</f>
        <v>0.346185493220324</v>
      </c>
      <c r="Z85" s="32" t="n">
        <f aca="false">Y85</f>
        <v>0.346185493220324</v>
      </c>
      <c r="AA85" s="32" t="n">
        <f aca="false">Z85</f>
        <v>0.346185493220324</v>
      </c>
      <c r="AB85" s="32" t="n">
        <f aca="false">AA85</f>
        <v>0.346185493220324</v>
      </c>
      <c r="AC85" s="32" t="n">
        <f aca="false">AB85</f>
        <v>0.346185493220324</v>
      </c>
      <c r="AD85" s="32" t="n">
        <f aca="false">AC85</f>
        <v>0.346185493220324</v>
      </c>
      <c r="AE85" s="32" t="n">
        <f aca="false">AD85</f>
        <v>0.346185493220324</v>
      </c>
      <c r="AF85" s="32" t="n">
        <f aca="false">AE85</f>
        <v>0.346185493220324</v>
      </c>
      <c r="AG85" s="32" t="n">
        <f aca="false">AF85</f>
        <v>0.346185493220324</v>
      </c>
      <c r="AH85" s="32" t="n">
        <f aca="false">AG85</f>
        <v>0.346185493220324</v>
      </c>
      <c r="AI85" s="32" t="n">
        <f aca="false">AH85</f>
        <v>0.346185493220324</v>
      </c>
      <c r="AJ85" s="32" t="n">
        <f aca="false">AI85</f>
        <v>0.346185493220324</v>
      </c>
      <c r="AK85" s="32" t="n">
        <f aca="false">AJ85</f>
        <v>0.346185493220324</v>
      </c>
      <c r="AL85" s="32" t="n">
        <f aca="false">AK85</f>
        <v>0.346185493220324</v>
      </c>
      <c r="AM85" s="32" t="n">
        <f aca="false">AL85</f>
        <v>0.346185493220324</v>
      </c>
      <c r="AN85" s="32" t="n">
        <f aca="false">AM85</f>
        <v>0.346185493220324</v>
      </c>
      <c r="AO85" s="32" t="n">
        <f aca="false">AN85</f>
        <v>0.346185493220324</v>
      </c>
      <c r="AP85" s="32" t="n">
        <f aca="false">AO85</f>
        <v>0.346185493220324</v>
      </c>
      <c r="AQ85" s="32" t="n">
        <f aca="false">AP85</f>
        <v>0.346185493220324</v>
      </c>
      <c r="AR85" s="32" t="n">
        <f aca="false">AQ85</f>
        <v>0.346185493220324</v>
      </c>
      <c r="AS85" s="32" t="n">
        <f aca="false">AR85</f>
        <v>0.346185493220324</v>
      </c>
      <c r="AT85" s="32" t="n">
        <f aca="false">AS85</f>
        <v>0.346185493220324</v>
      </c>
      <c r="AU85" s="32" t="n">
        <f aca="false">AT85</f>
        <v>0.346185493220324</v>
      </c>
      <c r="AV85" s="32" t="n">
        <f aca="false">AU85</f>
        <v>0.346185493220324</v>
      </c>
      <c r="AW85" s="32" t="n">
        <f aca="false">AV85</f>
        <v>0.346185493220324</v>
      </c>
      <c r="AX85" s="32" t="n">
        <f aca="false">AW85</f>
        <v>0.346185493220324</v>
      </c>
      <c r="AY85" s="32" t="n">
        <f aca="false">AX85</f>
        <v>0.346185493220324</v>
      </c>
      <c r="AZ85" s="32" t="n">
        <f aca="false">AY85</f>
        <v>0.346185493220324</v>
      </c>
      <c r="BA85" s="32" t="n">
        <f aca="false">AZ85</f>
        <v>0.346185493220324</v>
      </c>
      <c r="BB85" s="32" t="n">
        <f aca="false">BA85</f>
        <v>0.346185493220324</v>
      </c>
      <c r="BC85" s="32" t="n">
        <f aca="false">BB85</f>
        <v>0.346185493220324</v>
      </c>
      <c r="BD85" s="32" t="n">
        <f aca="false">BC85</f>
        <v>0.346185493220324</v>
      </c>
      <c r="BE85" s="32" t="n">
        <f aca="false">BD85</f>
        <v>0.346185493220324</v>
      </c>
      <c r="BF85" s="32" t="n">
        <f aca="false">BE85</f>
        <v>0.346185493220324</v>
      </c>
      <c r="BG85" s="32" t="n">
        <f aca="false">BF85</f>
        <v>0.346185493220324</v>
      </c>
      <c r="BH85" s="32" t="n">
        <f aca="false">BG85</f>
        <v>0.346185493220324</v>
      </c>
      <c r="BI85" s="32" t="n">
        <f aca="false">BH85</f>
        <v>0.346185493220324</v>
      </c>
      <c r="BJ85" s="32" t="n">
        <f aca="false">BI85</f>
        <v>0.346185493220324</v>
      </c>
      <c r="BK85" s="32"/>
    </row>
    <row r="86" s="36" customFormat="true" ht="30" hidden="false" customHeight="false" outlineLevel="0" collapsed="false">
      <c r="A86" s="35" t="s">
        <v>61</v>
      </c>
      <c r="B86" s="32"/>
      <c r="C86" s="32"/>
      <c r="D86" s="32"/>
      <c r="E86" s="32"/>
      <c r="F86" s="32"/>
      <c r="G86" s="32"/>
      <c r="H86" s="32"/>
      <c r="I86" s="32"/>
      <c r="J86" s="32"/>
      <c r="K86" s="32"/>
      <c r="L86" s="32"/>
      <c r="M86" s="32"/>
      <c r="N86" s="32"/>
      <c r="O86" s="32"/>
      <c r="P86" s="32"/>
      <c r="Q86" s="32" t="n">
        <f aca="false">4.365/(Q$4/100)</f>
        <v>4.03075291039241</v>
      </c>
      <c r="R86" s="32" t="n">
        <f aca="false">Q86*1.01</f>
        <v>4.07106043949634</v>
      </c>
      <c r="S86" s="32" t="n">
        <f aca="false">R86*1.01</f>
        <v>4.1117710438913</v>
      </c>
      <c r="T86" s="32" t="n">
        <f aca="false">S86*1.01</f>
        <v>4.15288875433021</v>
      </c>
      <c r="U86" s="32" t="n">
        <f aca="false">T86*1.01</f>
        <v>4.19441764187352</v>
      </c>
      <c r="V86" s="32" t="n">
        <f aca="false">U86*1.01</f>
        <v>4.23636181829225</v>
      </c>
      <c r="W86" s="32" t="n">
        <f aca="false">V86*1.01</f>
        <v>4.27872543647518</v>
      </c>
      <c r="X86" s="32" t="n">
        <f aca="false">W86*1.01</f>
        <v>4.32151269083993</v>
      </c>
      <c r="Y86" s="32" t="n">
        <f aca="false">X86*1.01</f>
        <v>4.36472781774833</v>
      </c>
      <c r="Z86" s="32" t="n">
        <f aca="false">Y86*1.01</f>
        <v>4.40837509592581</v>
      </c>
      <c r="AA86" s="32" t="n">
        <f aca="false">Z86*1.01</f>
        <v>4.45245884688507</v>
      </c>
      <c r="AB86" s="32" t="n">
        <f aca="false">AA86*1.01</f>
        <v>4.49698343535392</v>
      </c>
      <c r="AC86" s="32" t="n">
        <f aca="false">AB86*1.01</f>
        <v>4.54195326970746</v>
      </c>
      <c r="AD86" s="32" t="n">
        <f aca="false">AC86*1.01</f>
        <v>4.58737280240453</v>
      </c>
      <c r="AE86" s="32" t="n">
        <f aca="false">AD86*1.01</f>
        <v>4.63324653042858</v>
      </c>
      <c r="AF86" s="32" t="n">
        <f aca="false">AE86*1.01</f>
        <v>4.67957899573286</v>
      </c>
      <c r="AG86" s="32" t="n">
        <f aca="false">AF86</f>
        <v>4.67957899573286</v>
      </c>
      <c r="AH86" s="32" t="n">
        <f aca="false">AG86</f>
        <v>4.67957899573286</v>
      </c>
      <c r="AI86" s="32" t="n">
        <f aca="false">AH86</f>
        <v>4.67957899573286</v>
      </c>
      <c r="AJ86" s="32" t="n">
        <f aca="false">AI86</f>
        <v>4.67957899573286</v>
      </c>
      <c r="AK86" s="32" t="n">
        <f aca="false">AJ86</f>
        <v>4.67957899573286</v>
      </c>
      <c r="AL86" s="32" t="n">
        <f aca="false">AK86</f>
        <v>4.67957899573286</v>
      </c>
      <c r="AM86" s="32" t="n">
        <f aca="false">AL86</f>
        <v>4.67957899573286</v>
      </c>
      <c r="AN86" s="32" t="n">
        <f aca="false">AM86</f>
        <v>4.67957899573286</v>
      </c>
      <c r="AO86" s="32" t="n">
        <f aca="false">AN86</f>
        <v>4.67957899573286</v>
      </c>
      <c r="AP86" s="32" t="n">
        <f aca="false">AO86</f>
        <v>4.67957899573286</v>
      </c>
      <c r="AQ86" s="32" t="n">
        <f aca="false">AP86</f>
        <v>4.67957899573286</v>
      </c>
      <c r="AR86" s="32" t="n">
        <f aca="false">AQ86</f>
        <v>4.67957899573286</v>
      </c>
      <c r="AS86" s="32" t="n">
        <f aca="false">AR86</f>
        <v>4.67957899573286</v>
      </c>
      <c r="AT86" s="32" t="n">
        <f aca="false">AS86</f>
        <v>4.67957899573286</v>
      </c>
      <c r="AU86" s="32" t="n">
        <f aca="false">AT86</f>
        <v>4.67957899573286</v>
      </c>
      <c r="AV86" s="32" t="n">
        <f aca="false">AU86</f>
        <v>4.67957899573286</v>
      </c>
      <c r="AW86" s="32" t="n">
        <f aca="false">AV86</f>
        <v>4.67957899573286</v>
      </c>
      <c r="AX86" s="32" t="n">
        <f aca="false">AW86</f>
        <v>4.67957899573286</v>
      </c>
      <c r="AY86" s="32" t="n">
        <f aca="false">AX86</f>
        <v>4.67957899573286</v>
      </c>
      <c r="AZ86" s="32" t="n">
        <f aca="false">AY86</f>
        <v>4.67957899573286</v>
      </c>
      <c r="BA86" s="32" t="n">
        <f aca="false">AZ86</f>
        <v>4.67957899573286</v>
      </c>
      <c r="BB86" s="32" t="n">
        <f aca="false">BA86</f>
        <v>4.67957899573286</v>
      </c>
      <c r="BC86" s="32" t="n">
        <f aca="false">BB86</f>
        <v>4.67957899573286</v>
      </c>
      <c r="BD86" s="32" t="n">
        <f aca="false">BC86</f>
        <v>4.67957899573286</v>
      </c>
      <c r="BE86" s="32" t="n">
        <f aca="false">BD86</f>
        <v>4.67957899573286</v>
      </c>
      <c r="BF86" s="32" t="n">
        <f aca="false">BE86</f>
        <v>4.67957899573286</v>
      </c>
      <c r="BG86" s="32" t="n">
        <f aca="false">BF86</f>
        <v>4.67957899573286</v>
      </c>
      <c r="BH86" s="32" t="n">
        <f aca="false">BG86</f>
        <v>4.67957899573286</v>
      </c>
      <c r="BI86" s="32" t="n">
        <f aca="false">BH86</f>
        <v>4.67957899573286</v>
      </c>
      <c r="BJ86" s="32" t="n">
        <f aca="false">BI86</f>
        <v>4.67957899573286</v>
      </c>
      <c r="BK86" s="32"/>
    </row>
    <row r="87" s="36" customFormat="true" ht="30" hidden="false" customHeight="false" outlineLevel="0" collapsed="false">
      <c r="A87" s="35" t="s">
        <v>62</v>
      </c>
      <c r="B87" s="32"/>
      <c r="C87" s="32"/>
      <c r="D87" s="32"/>
      <c r="E87" s="32"/>
      <c r="F87" s="32"/>
      <c r="G87" s="32"/>
      <c r="H87" s="32"/>
      <c r="I87" s="32"/>
      <c r="J87" s="32"/>
      <c r="K87" s="32"/>
      <c r="L87" s="32"/>
      <c r="M87" s="32"/>
      <c r="N87" s="32"/>
      <c r="O87" s="32"/>
      <c r="P87" s="32"/>
      <c r="Q87" s="32" t="n">
        <f aca="false">5.626/(Q$4/100)</f>
        <v>5.19519264006133</v>
      </c>
      <c r="R87" s="32" t="n">
        <f aca="false">Q87*1.01</f>
        <v>5.24714456646195</v>
      </c>
      <c r="S87" s="32" t="n">
        <f aca="false">R87*1.01</f>
        <v>5.29961601212657</v>
      </c>
      <c r="T87" s="32" t="n">
        <f aca="false">S87*1.01</f>
        <v>5.35261217224783</v>
      </c>
      <c r="U87" s="32" t="n">
        <f aca="false">T87*1.01</f>
        <v>5.40613829397031</v>
      </c>
      <c r="V87" s="32" t="n">
        <f aca="false">U87*1.01</f>
        <v>5.46019967691001</v>
      </c>
      <c r="W87" s="32" t="n">
        <f aca="false">V87*1.01</f>
        <v>5.51480167367911</v>
      </c>
      <c r="X87" s="32" t="n">
        <f aca="false">W87*1.01</f>
        <v>5.5699496904159</v>
      </c>
      <c r="Y87" s="32" t="n">
        <f aca="false">X87*1.01</f>
        <v>5.62564918732006</v>
      </c>
      <c r="Z87" s="32" t="n">
        <f aca="false">Y87*1.01</f>
        <v>5.68190567919326</v>
      </c>
      <c r="AA87" s="32" t="n">
        <f aca="false">Z87*1.01</f>
        <v>5.7387247359852</v>
      </c>
      <c r="AB87" s="32" t="n">
        <f aca="false">AA87*1.01</f>
        <v>5.79611198334505</v>
      </c>
      <c r="AC87" s="32" t="n">
        <f aca="false">AB87*1.01</f>
        <v>5.8540731031785</v>
      </c>
      <c r="AD87" s="32" t="n">
        <f aca="false">AC87*1.01</f>
        <v>5.91261383421028</v>
      </c>
      <c r="AE87" s="32" t="n">
        <f aca="false">AD87*1.01</f>
        <v>5.97173997255239</v>
      </c>
      <c r="AF87" s="32" t="n">
        <f aca="false">AE87*1.01</f>
        <v>6.03145737227791</v>
      </c>
      <c r="AG87" s="32" t="n">
        <f aca="false">AF87</f>
        <v>6.03145737227791</v>
      </c>
      <c r="AH87" s="32" t="n">
        <f aca="false">AG87</f>
        <v>6.03145737227791</v>
      </c>
      <c r="AI87" s="32" t="n">
        <f aca="false">AH87</f>
        <v>6.03145737227791</v>
      </c>
      <c r="AJ87" s="32" t="n">
        <f aca="false">AI87</f>
        <v>6.03145737227791</v>
      </c>
      <c r="AK87" s="32" t="n">
        <f aca="false">AJ87</f>
        <v>6.03145737227791</v>
      </c>
      <c r="AL87" s="32" t="n">
        <f aca="false">AK87</f>
        <v>6.03145737227791</v>
      </c>
      <c r="AM87" s="32" t="n">
        <f aca="false">AL87</f>
        <v>6.03145737227791</v>
      </c>
      <c r="AN87" s="32" t="n">
        <f aca="false">AM87</f>
        <v>6.03145737227791</v>
      </c>
      <c r="AO87" s="32" t="n">
        <f aca="false">AN87</f>
        <v>6.03145737227791</v>
      </c>
      <c r="AP87" s="32" t="n">
        <f aca="false">AO87</f>
        <v>6.03145737227791</v>
      </c>
      <c r="AQ87" s="32" t="n">
        <f aca="false">AP87</f>
        <v>6.03145737227791</v>
      </c>
      <c r="AR87" s="32" t="n">
        <f aca="false">AQ87</f>
        <v>6.03145737227791</v>
      </c>
      <c r="AS87" s="32" t="n">
        <f aca="false">AR87</f>
        <v>6.03145737227791</v>
      </c>
      <c r="AT87" s="32" t="n">
        <f aca="false">AS87</f>
        <v>6.03145737227791</v>
      </c>
      <c r="AU87" s="32" t="n">
        <f aca="false">AT87</f>
        <v>6.03145737227791</v>
      </c>
      <c r="AV87" s="32" t="n">
        <f aca="false">AU87</f>
        <v>6.03145737227791</v>
      </c>
      <c r="AW87" s="32" t="n">
        <f aca="false">AV87</f>
        <v>6.03145737227791</v>
      </c>
      <c r="AX87" s="32" t="n">
        <f aca="false">AW87</f>
        <v>6.03145737227791</v>
      </c>
      <c r="AY87" s="32" t="n">
        <f aca="false">AX87</f>
        <v>6.03145737227791</v>
      </c>
      <c r="AZ87" s="32" t="n">
        <f aca="false">AY87</f>
        <v>6.03145737227791</v>
      </c>
      <c r="BA87" s="32" t="n">
        <f aca="false">AZ87</f>
        <v>6.03145737227791</v>
      </c>
      <c r="BB87" s="32" t="n">
        <f aca="false">BA87</f>
        <v>6.03145737227791</v>
      </c>
      <c r="BC87" s="32" t="n">
        <f aca="false">BB87</f>
        <v>6.03145737227791</v>
      </c>
      <c r="BD87" s="32" t="n">
        <f aca="false">BC87</f>
        <v>6.03145737227791</v>
      </c>
      <c r="BE87" s="32" t="n">
        <f aca="false">BD87</f>
        <v>6.03145737227791</v>
      </c>
      <c r="BF87" s="32" t="n">
        <f aca="false">BE87</f>
        <v>6.03145737227791</v>
      </c>
      <c r="BG87" s="32" t="n">
        <f aca="false">BF87</f>
        <v>6.03145737227791</v>
      </c>
      <c r="BH87" s="32" t="n">
        <f aca="false">BG87</f>
        <v>6.03145737227791</v>
      </c>
      <c r="BI87" s="32" t="n">
        <f aca="false">BH87</f>
        <v>6.03145737227791</v>
      </c>
      <c r="BJ87" s="32" t="n">
        <f aca="false">BI87</f>
        <v>6.03145737227791</v>
      </c>
      <c r="BK87" s="32"/>
    </row>
    <row r="88" s="36" customFormat="true" ht="15" hidden="false" customHeight="false" outlineLevel="0" collapsed="false">
      <c r="A88" s="35" t="s">
        <v>63</v>
      </c>
      <c r="B88" s="32"/>
      <c r="C88" s="32"/>
      <c r="D88" s="32"/>
      <c r="E88" s="32"/>
      <c r="F88" s="32"/>
      <c r="G88" s="32"/>
      <c r="H88" s="32"/>
      <c r="I88" s="32"/>
      <c r="J88" s="32"/>
      <c r="K88" s="32"/>
      <c r="L88" s="32"/>
      <c r="M88" s="32"/>
      <c r="N88" s="32"/>
      <c r="O88" s="32"/>
      <c r="P88" s="32"/>
      <c r="Q88" s="32" t="n">
        <f aca="false">1.89/(Q$4/100)</f>
        <v>1.7452744560462</v>
      </c>
      <c r="R88" s="32" t="n">
        <f aca="false">Q88*1.16</f>
        <v>2.02451836901359</v>
      </c>
      <c r="S88" s="32" t="n">
        <f aca="false">R88</f>
        <v>2.02451836901359</v>
      </c>
      <c r="T88" s="32" t="n">
        <f aca="false">S88</f>
        <v>2.02451836901359</v>
      </c>
      <c r="U88" s="32" t="n">
        <f aca="false">T88</f>
        <v>2.02451836901359</v>
      </c>
      <c r="V88" s="32" t="n">
        <f aca="false">U88</f>
        <v>2.02451836901359</v>
      </c>
      <c r="W88" s="32" t="n">
        <f aca="false">V88</f>
        <v>2.02451836901359</v>
      </c>
      <c r="X88" s="32" t="n">
        <f aca="false">W88</f>
        <v>2.02451836901359</v>
      </c>
      <c r="Y88" s="32" t="n">
        <f aca="false">X88</f>
        <v>2.02451836901359</v>
      </c>
      <c r="Z88" s="32" t="n">
        <f aca="false">Y88</f>
        <v>2.02451836901359</v>
      </c>
      <c r="AA88" s="32" t="n">
        <f aca="false">Z88</f>
        <v>2.02451836901359</v>
      </c>
      <c r="AB88" s="32" t="n">
        <f aca="false">AA88</f>
        <v>2.02451836901359</v>
      </c>
      <c r="AC88" s="32" t="n">
        <f aca="false">AB88</f>
        <v>2.02451836901359</v>
      </c>
      <c r="AD88" s="32" t="n">
        <f aca="false">AC88</f>
        <v>2.02451836901359</v>
      </c>
      <c r="AE88" s="32" t="n">
        <f aca="false">AD88</f>
        <v>2.02451836901359</v>
      </c>
      <c r="AF88" s="32" t="n">
        <f aca="false">AE88</f>
        <v>2.02451836901359</v>
      </c>
      <c r="AG88" s="32" t="n">
        <f aca="false">AF88</f>
        <v>2.02451836901359</v>
      </c>
      <c r="AH88" s="32" t="n">
        <f aca="false">AG88</f>
        <v>2.02451836901359</v>
      </c>
      <c r="AI88" s="32" t="n">
        <f aca="false">AH88</f>
        <v>2.02451836901359</v>
      </c>
      <c r="AJ88" s="32" t="n">
        <f aca="false">AI88</f>
        <v>2.02451836901359</v>
      </c>
      <c r="AK88" s="32" t="n">
        <f aca="false">AJ88</f>
        <v>2.02451836901359</v>
      </c>
      <c r="AL88" s="32" t="n">
        <f aca="false">AK88</f>
        <v>2.02451836901359</v>
      </c>
      <c r="AM88" s="32" t="n">
        <f aca="false">AL88</f>
        <v>2.02451836901359</v>
      </c>
      <c r="AN88" s="32" t="n">
        <f aca="false">AM88</f>
        <v>2.02451836901359</v>
      </c>
      <c r="AO88" s="32" t="n">
        <f aca="false">AN88</f>
        <v>2.02451836901359</v>
      </c>
      <c r="AP88" s="32" t="n">
        <f aca="false">AO88</f>
        <v>2.02451836901359</v>
      </c>
      <c r="AQ88" s="32" t="n">
        <f aca="false">AP88</f>
        <v>2.02451836901359</v>
      </c>
      <c r="AR88" s="32" t="n">
        <f aca="false">AQ88</f>
        <v>2.02451836901359</v>
      </c>
      <c r="AS88" s="32" t="n">
        <f aca="false">AR88</f>
        <v>2.02451836901359</v>
      </c>
      <c r="AT88" s="32" t="n">
        <f aca="false">AS88</f>
        <v>2.02451836901359</v>
      </c>
      <c r="AU88" s="32" t="n">
        <f aca="false">AT88</f>
        <v>2.02451836901359</v>
      </c>
      <c r="AV88" s="32" t="n">
        <f aca="false">AU88</f>
        <v>2.02451836901359</v>
      </c>
      <c r="AW88" s="32" t="n">
        <f aca="false">AV88</f>
        <v>2.02451836901359</v>
      </c>
      <c r="AX88" s="32" t="n">
        <f aca="false">AW88</f>
        <v>2.02451836901359</v>
      </c>
      <c r="AY88" s="32" t="n">
        <f aca="false">AX88</f>
        <v>2.02451836901359</v>
      </c>
      <c r="AZ88" s="32" t="n">
        <f aca="false">AY88</f>
        <v>2.02451836901359</v>
      </c>
      <c r="BA88" s="32" t="n">
        <f aca="false">AZ88</f>
        <v>2.02451836901359</v>
      </c>
      <c r="BB88" s="32" t="n">
        <f aca="false">BA88</f>
        <v>2.02451836901359</v>
      </c>
      <c r="BC88" s="32" t="n">
        <f aca="false">BB88</f>
        <v>2.02451836901359</v>
      </c>
      <c r="BD88" s="32" t="n">
        <f aca="false">BC88</f>
        <v>2.02451836901359</v>
      </c>
      <c r="BE88" s="32" t="n">
        <f aca="false">BD88</f>
        <v>2.02451836901359</v>
      </c>
      <c r="BF88" s="32" t="n">
        <f aca="false">BE88</f>
        <v>2.02451836901359</v>
      </c>
      <c r="BG88" s="32" t="n">
        <f aca="false">BF88</f>
        <v>2.02451836901359</v>
      </c>
      <c r="BH88" s="32" t="n">
        <f aca="false">BG88</f>
        <v>2.02451836901359</v>
      </c>
      <c r="BI88" s="32" t="n">
        <f aca="false">BH88</f>
        <v>2.02451836901359</v>
      </c>
      <c r="BJ88" s="32" t="n">
        <f aca="false">BI88</f>
        <v>2.02451836901359</v>
      </c>
      <c r="BK88" s="32"/>
    </row>
    <row r="89" s="36" customFormat="true" ht="15" hidden="false" customHeight="false" outlineLevel="0" collapsed="false">
      <c r="A89" s="35" t="s">
        <v>64</v>
      </c>
      <c r="B89" s="32"/>
      <c r="C89" s="32"/>
      <c r="D89" s="32"/>
      <c r="E89" s="32"/>
      <c r="F89" s="32"/>
      <c r="G89" s="32"/>
      <c r="H89" s="32"/>
      <c r="I89" s="32"/>
      <c r="J89" s="32"/>
      <c r="K89" s="32"/>
      <c r="L89" s="32"/>
      <c r="M89" s="32"/>
      <c r="N89" s="32"/>
      <c r="O89" s="32"/>
      <c r="P89" s="32"/>
      <c r="Q89" s="32" t="n">
        <v>0</v>
      </c>
      <c r="R89" s="32" t="n">
        <v>0</v>
      </c>
      <c r="S89" s="32" t="n">
        <v>0.277033890479269</v>
      </c>
      <c r="T89" s="32" t="n">
        <v>0.554067780958537</v>
      </c>
      <c r="U89" s="32" t="n">
        <v>0.831101671437806</v>
      </c>
      <c r="V89" s="32" t="n">
        <v>1.10813556191707</v>
      </c>
      <c r="W89" s="32" t="n">
        <v>1.38516945239634</v>
      </c>
      <c r="X89" s="32" t="n">
        <v>1.66220334287561</v>
      </c>
      <c r="Y89" s="32" t="n">
        <v>1.93923723335488</v>
      </c>
      <c r="Z89" s="32" t="n">
        <v>2.21627112383415</v>
      </c>
      <c r="AA89" s="32" t="n">
        <v>2.49330501431342</v>
      </c>
      <c r="AB89" s="32" t="n">
        <v>2.49330501431342</v>
      </c>
      <c r="AC89" s="32" t="n">
        <v>2.49330501431342</v>
      </c>
      <c r="AD89" s="32" t="n">
        <v>2.49330501431342</v>
      </c>
      <c r="AE89" s="32" t="n">
        <v>2.49330501431342</v>
      </c>
      <c r="AF89" s="32" t="n">
        <v>2.49330501431342</v>
      </c>
      <c r="AG89" s="32" t="n">
        <v>2.49330501431342</v>
      </c>
      <c r="AH89" s="32" t="n">
        <v>2.49330501431342</v>
      </c>
      <c r="AI89" s="32" t="n">
        <v>2.49330501431342</v>
      </c>
      <c r="AJ89" s="32" t="n">
        <v>2.49330501431342</v>
      </c>
      <c r="AK89" s="32" t="n">
        <v>2.49330501431342</v>
      </c>
      <c r="AL89" s="32" t="n">
        <v>2.49330501431342</v>
      </c>
      <c r="AM89" s="32" t="n">
        <v>2.49330501431342</v>
      </c>
      <c r="AN89" s="32" t="n">
        <v>2.49330501431342</v>
      </c>
      <c r="AO89" s="32" t="n">
        <v>2.49330501431342</v>
      </c>
      <c r="AP89" s="32" t="n">
        <v>2.49330501431342</v>
      </c>
      <c r="AQ89" s="32" t="n">
        <v>2.49330501431342</v>
      </c>
      <c r="AR89" s="32" t="n">
        <v>2.49330501431342</v>
      </c>
      <c r="AS89" s="32" t="n">
        <v>2.49330501431342</v>
      </c>
      <c r="AT89" s="32" t="n">
        <v>2.49330501431342</v>
      </c>
      <c r="AU89" s="32" t="n">
        <v>2.49330501431342</v>
      </c>
      <c r="AV89" s="32" t="n">
        <v>2.49330501431342</v>
      </c>
      <c r="AW89" s="32" t="n">
        <v>2.49330501431342</v>
      </c>
      <c r="AX89" s="32" t="n">
        <v>2.49330501431342</v>
      </c>
      <c r="AY89" s="32" t="n">
        <v>2.49330501431342</v>
      </c>
      <c r="AZ89" s="32" t="n">
        <v>2.49330501431342</v>
      </c>
      <c r="BA89" s="32" t="n">
        <f aca="false">AZ89</f>
        <v>2.49330501431342</v>
      </c>
      <c r="BB89" s="32" t="n">
        <f aca="false">BA89</f>
        <v>2.49330501431342</v>
      </c>
      <c r="BC89" s="32" t="n">
        <f aca="false">BB89</f>
        <v>2.49330501431342</v>
      </c>
      <c r="BD89" s="32" t="n">
        <f aca="false">BC89</f>
        <v>2.49330501431342</v>
      </c>
      <c r="BE89" s="32" t="n">
        <f aca="false">BD89</f>
        <v>2.49330501431342</v>
      </c>
      <c r="BF89" s="32" t="n">
        <f aca="false">BE89</f>
        <v>2.49330501431342</v>
      </c>
      <c r="BG89" s="32" t="n">
        <f aca="false">BF89</f>
        <v>2.49330501431342</v>
      </c>
      <c r="BH89" s="32" t="n">
        <f aca="false">BG89</f>
        <v>2.49330501431342</v>
      </c>
      <c r="BI89" s="32" t="n">
        <f aca="false">BH89</f>
        <v>2.49330501431342</v>
      </c>
      <c r="BJ89" s="32" t="n">
        <f aca="false">BI89</f>
        <v>2.49330501431342</v>
      </c>
      <c r="BK89" s="32"/>
    </row>
    <row r="90" s="36" customFormat="true" ht="15" hidden="false" customHeight="false" outlineLevel="0" collapsed="false">
      <c r="A90" s="35" t="s">
        <v>65</v>
      </c>
      <c r="B90" s="32"/>
      <c r="C90" s="32"/>
      <c r="D90" s="32"/>
      <c r="E90" s="32"/>
      <c r="F90" s="32"/>
      <c r="G90" s="32"/>
      <c r="H90" s="32"/>
      <c r="I90" s="32"/>
      <c r="J90" s="32"/>
      <c r="K90" s="32"/>
      <c r="L90" s="32"/>
      <c r="M90" s="32"/>
      <c r="N90" s="32"/>
      <c r="O90" s="32"/>
      <c r="P90" s="32"/>
      <c r="Q90" s="32" t="n">
        <f aca="false">0.02*Q18</f>
        <v>0.300207521803985</v>
      </c>
      <c r="R90" s="32" t="n">
        <f aca="false">Q90</f>
        <v>0.300207521803985</v>
      </c>
      <c r="S90" s="32" t="n">
        <f aca="false">R90</f>
        <v>0.300207521803985</v>
      </c>
      <c r="T90" s="32" t="n">
        <f aca="false">S90</f>
        <v>0.300207521803985</v>
      </c>
      <c r="U90" s="32" t="n">
        <f aca="false">T90</f>
        <v>0.300207521803985</v>
      </c>
      <c r="V90" s="32" t="n">
        <f aca="false">U90</f>
        <v>0.300207521803985</v>
      </c>
      <c r="W90" s="32" t="n">
        <f aca="false">V90</f>
        <v>0.300207521803985</v>
      </c>
      <c r="X90" s="32" t="n">
        <f aca="false">W90</f>
        <v>0.300207521803985</v>
      </c>
      <c r="Y90" s="32" t="n">
        <f aca="false">X90</f>
        <v>0.300207521803985</v>
      </c>
      <c r="Z90" s="32" t="n">
        <f aca="false">Y90</f>
        <v>0.300207521803985</v>
      </c>
      <c r="AA90" s="32" t="n">
        <f aca="false">Z90</f>
        <v>0.300207521803985</v>
      </c>
      <c r="AB90" s="32" t="n">
        <f aca="false">AA90</f>
        <v>0.300207521803985</v>
      </c>
      <c r="AC90" s="32" t="n">
        <f aca="false">AB90</f>
        <v>0.300207521803985</v>
      </c>
      <c r="AD90" s="32" t="n">
        <f aca="false">AC90</f>
        <v>0.300207521803985</v>
      </c>
      <c r="AE90" s="32" t="n">
        <f aca="false">AD90</f>
        <v>0.300207521803985</v>
      </c>
      <c r="AF90" s="32" t="n">
        <f aca="false">AE90</f>
        <v>0.300207521803985</v>
      </c>
      <c r="AG90" s="32" t="n">
        <f aca="false">AF90</f>
        <v>0.300207521803985</v>
      </c>
      <c r="AH90" s="32" t="n">
        <f aca="false">AG90</f>
        <v>0.300207521803985</v>
      </c>
      <c r="AI90" s="32" t="n">
        <f aca="false">AH90</f>
        <v>0.300207521803985</v>
      </c>
      <c r="AJ90" s="32" t="n">
        <f aca="false">AI90</f>
        <v>0.300207521803985</v>
      </c>
      <c r="AK90" s="32" t="n">
        <f aca="false">AJ90</f>
        <v>0.300207521803985</v>
      </c>
      <c r="AL90" s="32" t="n">
        <f aca="false">AK90</f>
        <v>0.300207521803985</v>
      </c>
      <c r="AM90" s="32" t="n">
        <f aca="false">AL90</f>
        <v>0.300207521803985</v>
      </c>
      <c r="AN90" s="32" t="n">
        <f aca="false">AM90</f>
        <v>0.300207521803985</v>
      </c>
      <c r="AO90" s="32" t="n">
        <f aca="false">AN90</f>
        <v>0.300207521803985</v>
      </c>
      <c r="AP90" s="32" t="n">
        <f aca="false">AO90</f>
        <v>0.300207521803985</v>
      </c>
      <c r="AQ90" s="32" t="n">
        <f aca="false">AP90</f>
        <v>0.300207521803985</v>
      </c>
      <c r="AR90" s="32" t="n">
        <f aca="false">AQ90</f>
        <v>0.300207521803985</v>
      </c>
      <c r="AS90" s="32" t="n">
        <f aca="false">AR90</f>
        <v>0.300207521803985</v>
      </c>
      <c r="AT90" s="32" t="n">
        <f aca="false">AS90</f>
        <v>0.300207521803985</v>
      </c>
      <c r="AU90" s="32" t="n">
        <f aca="false">AT90</f>
        <v>0.300207521803985</v>
      </c>
      <c r="AV90" s="32" t="n">
        <f aca="false">AU90</f>
        <v>0.300207521803985</v>
      </c>
      <c r="AW90" s="32" t="n">
        <f aca="false">AV90</f>
        <v>0.300207521803985</v>
      </c>
      <c r="AX90" s="32" t="n">
        <f aca="false">AW90</f>
        <v>0.300207521803985</v>
      </c>
      <c r="AY90" s="32" t="n">
        <f aca="false">AX90</f>
        <v>0.300207521803985</v>
      </c>
      <c r="AZ90" s="32" t="n">
        <f aca="false">AY90</f>
        <v>0.300207521803985</v>
      </c>
      <c r="BA90" s="32" t="n">
        <f aca="false">AZ90</f>
        <v>0.300207521803985</v>
      </c>
      <c r="BB90" s="32" t="n">
        <f aca="false">BA90</f>
        <v>0.300207521803985</v>
      </c>
      <c r="BC90" s="32" t="n">
        <f aca="false">BB90</f>
        <v>0.300207521803985</v>
      </c>
      <c r="BD90" s="32" t="n">
        <f aca="false">BC90</f>
        <v>0.300207521803985</v>
      </c>
      <c r="BE90" s="32" t="n">
        <f aca="false">BD90</f>
        <v>0.300207521803985</v>
      </c>
      <c r="BF90" s="32" t="n">
        <f aca="false">BE90</f>
        <v>0.300207521803985</v>
      </c>
      <c r="BG90" s="32" t="n">
        <f aca="false">BF90</f>
        <v>0.300207521803985</v>
      </c>
      <c r="BH90" s="32" t="n">
        <f aca="false">BG90</f>
        <v>0.300207521803985</v>
      </c>
      <c r="BI90" s="32" t="n">
        <f aca="false">BH90</f>
        <v>0.300207521803985</v>
      </c>
      <c r="BJ90" s="32" t="n">
        <f aca="false">BI90</f>
        <v>0.300207521803985</v>
      </c>
      <c r="BK90" s="32"/>
    </row>
    <row r="91" s="36" customFormat="true" ht="15" hidden="false" customHeight="false" outlineLevel="0" collapsed="false">
      <c r="A91" s="35" t="s">
        <v>66</v>
      </c>
      <c r="B91" s="32"/>
      <c r="C91" s="32"/>
      <c r="D91" s="32"/>
      <c r="E91" s="32"/>
      <c r="F91" s="32"/>
      <c r="G91" s="32"/>
      <c r="H91" s="32"/>
      <c r="I91" s="32"/>
      <c r="J91" s="32"/>
      <c r="K91" s="32"/>
      <c r="L91" s="32"/>
      <c r="M91" s="32"/>
      <c r="N91" s="32"/>
      <c r="O91" s="32"/>
      <c r="P91" s="32"/>
      <c r="Q91" s="32" t="n">
        <f aca="false">Q34-Q85-Q86-Q87-Q88-Q89-Q90</f>
        <v>1.10304468203443</v>
      </c>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row>
    <row r="92" s="31" customFormat="true" ht="15" hidden="false" customHeight="false" outlineLevel="0" collapsed="false">
      <c r="A92" s="33" t="s">
        <v>67</v>
      </c>
      <c r="P92" s="18"/>
      <c r="Q92" s="18"/>
      <c r="R92" s="18" t="n">
        <v>0.011</v>
      </c>
      <c r="S92" s="18" t="n">
        <v>0.011</v>
      </c>
      <c r="T92" s="18" t="n">
        <v>0.011</v>
      </c>
      <c r="U92" s="18" t="n">
        <v>0.011</v>
      </c>
      <c r="V92" s="18" t="n">
        <v>0.011</v>
      </c>
      <c r="W92" s="18" t="n">
        <v>0.011</v>
      </c>
      <c r="X92" s="18" t="n">
        <v>0.011</v>
      </c>
      <c r="Y92" s="18" t="n">
        <v>0.011</v>
      </c>
      <c r="Z92" s="18" t="n">
        <v>0.011</v>
      </c>
      <c r="AA92" s="18" t="n">
        <v>0.011</v>
      </c>
      <c r="AB92" s="18" t="n">
        <v>0.011</v>
      </c>
      <c r="AC92" s="18" t="n">
        <v>0.011</v>
      </c>
      <c r="AD92" s="18" t="n">
        <v>0.011</v>
      </c>
      <c r="AE92" s="18" t="n">
        <v>0.011</v>
      </c>
      <c r="AF92" s="18" t="n">
        <v>0.011</v>
      </c>
      <c r="AG92" s="18" t="n">
        <v>0.011</v>
      </c>
      <c r="AH92" s="18" t="n">
        <v>0.011</v>
      </c>
      <c r="AI92" s="18" t="n">
        <v>0.011</v>
      </c>
      <c r="AJ92" s="18" t="n">
        <v>0.011</v>
      </c>
      <c r="AK92" s="18" t="n">
        <v>0.011</v>
      </c>
      <c r="AL92" s="18" t="n">
        <v>0.011</v>
      </c>
      <c r="AM92" s="18" t="n">
        <v>0.011</v>
      </c>
      <c r="AN92" s="18" t="n">
        <v>0.011</v>
      </c>
      <c r="AO92" s="18" t="n">
        <v>0.011</v>
      </c>
      <c r="AP92" s="18" t="n">
        <v>0.011</v>
      </c>
      <c r="AQ92" s="18" t="n">
        <v>0.011</v>
      </c>
      <c r="AR92" s="18" t="n">
        <v>0.011</v>
      </c>
      <c r="AS92" s="18" t="n">
        <v>0.011</v>
      </c>
      <c r="AT92" s="18" t="n">
        <v>0.011</v>
      </c>
      <c r="AU92" s="18" t="n">
        <v>0.011</v>
      </c>
      <c r="AV92" s="18" t="n">
        <v>0.011</v>
      </c>
      <c r="AW92" s="18" t="n">
        <v>0.011</v>
      </c>
      <c r="AX92" s="18" t="n">
        <v>0.011</v>
      </c>
      <c r="AY92" s="18" t="n">
        <v>0.011</v>
      </c>
      <c r="AZ92" s="18" t="n">
        <v>0.011</v>
      </c>
      <c r="BA92" s="18" t="n">
        <v>0.011</v>
      </c>
      <c r="BB92" s="18" t="n">
        <v>0.011</v>
      </c>
      <c r="BC92" s="18" t="n">
        <v>0.011</v>
      </c>
      <c r="BD92" s="18" t="n">
        <v>0.011</v>
      </c>
      <c r="BE92" s="18" t="n">
        <v>0.011</v>
      </c>
      <c r="BF92" s="18" t="n">
        <v>0.011</v>
      </c>
      <c r="BG92" s="18" t="n">
        <v>0.011</v>
      </c>
      <c r="BH92" s="18" t="n">
        <v>0.011</v>
      </c>
      <c r="BI92" s="18" t="n">
        <v>0.011</v>
      </c>
      <c r="BJ92" s="18" t="n">
        <v>0.011</v>
      </c>
      <c r="BK92" s="18"/>
      <c r="BL92" s="18"/>
      <c r="BM92" s="18"/>
      <c r="BN92" s="18"/>
      <c r="BO92" s="18"/>
    </row>
    <row r="93" customFormat="false" ht="15" hidden="false" customHeight="false" outlineLevel="0" collapsed="false">
      <c r="A93" s="33" t="s">
        <v>51</v>
      </c>
      <c r="B93" s="10" t="n">
        <f aca="false">B18</f>
        <v>13.2509657436399</v>
      </c>
      <c r="C93" s="10" t="n">
        <f aca="false">C18</f>
        <v>12.976911626564</v>
      </c>
      <c r="D93" s="10" t="n">
        <f aca="false">D18</f>
        <v>12.867792917847</v>
      </c>
      <c r="E93" s="10" t="n">
        <f aca="false">E18</f>
        <v>12.7445092784459</v>
      </c>
      <c r="F93" s="10" t="n">
        <f aca="false">F18</f>
        <v>12.6472033967391</v>
      </c>
      <c r="G93" s="10" t="n">
        <f aca="false">G18</f>
        <v>12.4221641903915</v>
      </c>
      <c r="H93" s="10" t="n">
        <f aca="false">H18</f>
        <v>12.2894145145759</v>
      </c>
      <c r="I93" s="10" t="n">
        <f aca="false">I18</f>
        <v>12.2601597826087</v>
      </c>
      <c r="J93" s="10" t="n">
        <f aca="false">J18</f>
        <v>12.0919</v>
      </c>
      <c r="K93" s="10" t="n">
        <f aca="false">K18</f>
        <v>12.2055595775002</v>
      </c>
      <c r="L93" s="10" t="n">
        <f aca="false">L18</f>
        <v>12.1084638728324</v>
      </c>
      <c r="M93" s="10" t="n">
        <f aca="false">M18</f>
        <v>12.5519619359534</v>
      </c>
      <c r="N93" s="10" t="n">
        <f aca="false">N18</f>
        <v>12.9067201284797</v>
      </c>
      <c r="O93" s="10" t="n">
        <f aca="false">O18</f>
        <v>13.7438415218929</v>
      </c>
      <c r="P93" s="10" t="n">
        <f aca="false">P18</f>
        <v>14.4888235769035</v>
      </c>
      <c r="Q93" s="10" t="n">
        <f aca="false">Q18</f>
        <v>15.0103760901992</v>
      </c>
      <c r="R93" s="10" t="n">
        <f aca="false">Q93*(1+R92)</f>
        <v>15.1754902271914</v>
      </c>
      <c r="S93" s="10" t="n">
        <f aca="false">R93*(1+S92)</f>
        <v>15.3424206196905</v>
      </c>
      <c r="T93" s="10" t="n">
        <f aca="false">S93*(1+T92)</f>
        <v>15.5111872465071</v>
      </c>
      <c r="U93" s="10" t="n">
        <f aca="false">T93*(1+U92)</f>
        <v>15.6818103062187</v>
      </c>
      <c r="V93" s="10" t="n">
        <f aca="false">U93*(1+V92)</f>
        <v>15.8543102195871</v>
      </c>
      <c r="W93" s="10" t="n">
        <f aca="false">V93*(1+W92)</f>
        <v>16.0287076320026</v>
      </c>
      <c r="X93" s="10" t="n">
        <f aca="false">W93*(1+X92)</f>
        <v>16.2050234159546</v>
      </c>
      <c r="Y93" s="10" t="n">
        <f aca="false">X93*(1+Y92)</f>
        <v>16.3832786735301</v>
      </c>
      <c r="Z93" s="10" t="n">
        <f aca="false">Y93*(1+Z92)</f>
        <v>16.5634947389389</v>
      </c>
      <c r="AA93" s="10" t="n">
        <f aca="false">Z93*(1+AA92)</f>
        <v>16.7456931810673</v>
      </c>
      <c r="AB93" s="10" t="n">
        <f aca="false">AA93*(1+AB92)</f>
        <v>16.929895806059</v>
      </c>
      <c r="AC93" s="10" t="n">
        <f aca="false">AB93*(1+AC92)</f>
        <v>17.1161246599256</v>
      </c>
      <c r="AD93" s="10" t="n">
        <f aca="false">AC93*(1+AD92)</f>
        <v>17.3044020311848</v>
      </c>
      <c r="AE93" s="10" t="n">
        <f aca="false">AD93*(1+AE92)</f>
        <v>17.4947504535279</v>
      </c>
      <c r="AF93" s="10" t="n">
        <f aca="false">AE93*(1+AF92)</f>
        <v>17.6871927085167</v>
      </c>
      <c r="AG93" s="10" t="n">
        <f aca="false">AF93*(1+AG92)</f>
        <v>17.8817518283103</v>
      </c>
      <c r="AH93" s="10" t="n">
        <f aca="false">AG93*(1+AH92)</f>
        <v>18.0784510984218</v>
      </c>
      <c r="AI93" s="10" t="n">
        <f aca="false">AH93*(1+AI92)</f>
        <v>18.2773140605044</v>
      </c>
      <c r="AJ93" s="10" t="n">
        <f aca="false">AI93*(1+AJ92)</f>
        <v>18.4783645151699</v>
      </c>
      <c r="AK93" s="10" t="n">
        <f aca="false">AJ93*(1+AK92)</f>
        <v>18.6816265248368</v>
      </c>
      <c r="AL93" s="10" t="n">
        <f aca="false">AK93*(1+AL92)</f>
        <v>18.88712441661</v>
      </c>
      <c r="AM93" s="10" t="n">
        <f aca="false">AL93*(1+AM92)</f>
        <v>19.0948827851927</v>
      </c>
      <c r="AN93" s="10" t="n">
        <f aca="false">AM93*(1+AN92)</f>
        <v>19.3049264958298</v>
      </c>
      <c r="AO93" s="10" t="n">
        <f aca="false">AN93*(1+AO92)</f>
        <v>19.517280687284</v>
      </c>
      <c r="AP93" s="10" t="n">
        <f aca="false">AO93*(1+AP92)</f>
        <v>19.7319707748441</v>
      </c>
      <c r="AQ93" s="10" t="n">
        <f aca="false">AP93*(1+AQ92)</f>
        <v>19.9490224533674</v>
      </c>
      <c r="AR93" s="10" t="n">
        <f aca="false">AQ93*(1+AR92)</f>
        <v>20.1684617003544</v>
      </c>
      <c r="AS93" s="10" t="n">
        <f aca="false">AR93*(1+AS92)</f>
        <v>20.3903147790583</v>
      </c>
      <c r="AT93" s="10" t="n">
        <f aca="false">AS93*(1+AT92)</f>
        <v>20.6146082416279</v>
      </c>
      <c r="AU93" s="10" t="n">
        <f aca="false">AT93*(1+AU92)</f>
        <v>20.8413689322858</v>
      </c>
      <c r="AV93" s="10" t="n">
        <f aca="false">AU93*(1+AV92)</f>
        <v>21.070623990541</v>
      </c>
      <c r="AW93" s="10" t="n">
        <f aca="false">AV93*(1+AW92)</f>
        <v>21.3024008544369</v>
      </c>
      <c r="AX93" s="10" t="n">
        <f aca="false">AW93*(1+AX92)</f>
        <v>21.5367272638357</v>
      </c>
      <c r="AY93" s="10" t="n">
        <f aca="false">AX93*(1+AY92)</f>
        <v>21.7736312637379</v>
      </c>
      <c r="AZ93" s="10" t="n">
        <f aca="false">AY93*(1+AZ92)</f>
        <v>22.013141207639</v>
      </c>
      <c r="BA93" s="10" t="n">
        <f aca="false">AZ93*(1+BA92)</f>
        <v>22.2552857609231</v>
      </c>
      <c r="BB93" s="10" t="n">
        <f aca="false">BA93*(1+BB92)</f>
        <v>22.5000939042932</v>
      </c>
      <c r="BC93" s="10" t="n">
        <f aca="false">BB93*(1+BC92)</f>
        <v>22.7475949372405</v>
      </c>
      <c r="BD93" s="10" t="n">
        <f aca="false">BC93*(1+BD92)</f>
        <v>22.9978184815501</v>
      </c>
      <c r="BE93" s="10" t="n">
        <f aca="false">BD93*(1+BE92)</f>
        <v>23.2507944848471</v>
      </c>
      <c r="BF93" s="10" t="n">
        <f aca="false">BE93*(1+BF92)</f>
        <v>23.5065532241805</v>
      </c>
      <c r="BG93" s="10" t="n">
        <f aca="false">BF93*(1+BG92)</f>
        <v>23.7651253096464</v>
      </c>
      <c r="BH93" s="10" t="n">
        <f aca="false">BG93*(1+BH92)</f>
        <v>24.0265416880525</v>
      </c>
      <c r="BI93" s="10" t="n">
        <f aca="false">BH93*(1+BI92)</f>
        <v>24.2908336466211</v>
      </c>
      <c r="BJ93" s="10" t="n">
        <f aca="false">BI93*(1+BJ92)</f>
        <v>24.5580328167339</v>
      </c>
      <c r="BK93" s="10"/>
      <c r="BL93" s="18" t="n">
        <f aca="false">(Q93/B93)^(1/(Q$2-B$2))-1</f>
        <v>0.00834605340401318</v>
      </c>
      <c r="BM93" s="18" t="n">
        <f aca="false">(Y93/Q93)^(1/(Y$2-Q$2))-1</f>
        <v>0.0109999999999999</v>
      </c>
      <c r="BN93" s="18" t="n">
        <f aca="false">(AK93/Q93)^(1/(AK$2-Q$2))-1</f>
        <v>0.0109999999999999</v>
      </c>
      <c r="BO93" s="18" t="n">
        <f aca="false">(AZ93/AK93)^(1/(AZ$2-AK$2))-1</f>
        <v>0.0109999999999999</v>
      </c>
      <c r="BP93" s="19" t="n">
        <f aca="false">(AP93/Q93)^(1/(AP$2-Q$2))-1</f>
        <v>0.0109999999999999</v>
      </c>
      <c r="BQ93" s="20" t="n">
        <f aca="false">AK93/Q93-1</f>
        <v>0.244580842783455</v>
      </c>
      <c r="BR93" s="20" t="n">
        <f aca="false">AZ93/Q93-1</f>
        <v>0.466528291853535</v>
      </c>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0"/>
      <c r="B94" s="28"/>
      <c r="C94" s="28"/>
      <c r="D94" s="28"/>
      <c r="E94" s="28"/>
      <c r="F94" s="28"/>
      <c r="G94" s="28"/>
      <c r="H94" s="28"/>
      <c r="I94" s="28"/>
      <c r="J94" s="28"/>
      <c r="K94" s="28"/>
      <c r="L94" s="28"/>
      <c r="M94" s="28"/>
      <c r="N94" s="28"/>
      <c r="O94" s="11"/>
      <c r="P94" s="11"/>
      <c r="Q94" s="11"/>
      <c r="R94" s="11"/>
      <c r="S94" s="11"/>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7" t="s">
        <v>68</v>
      </c>
      <c r="B95" s="28"/>
      <c r="C95" s="28"/>
      <c r="D95" s="28"/>
      <c r="E95" s="28"/>
      <c r="F95" s="28"/>
      <c r="G95" s="28"/>
      <c r="H95" s="28"/>
      <c r="I95" s="28"/>
      <c r="J95" s="28"/>
      <c r="K95" s="28"/>
      <c r="L95" s="28"/>
      <c r="M95" s="28"/>
      <c r="N95" s="28"/>
      <c r="O95" s="11"/>
      <c r="P95" s="11"/>
      <c r="Q95" s="11"/>
      <c r="R95" s="11"/>
      <c r="S95" s="11"/>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s="31" customFormat="true" ht="15" hidden="false" customHeight="false" outlineLevel="0" collapsed="false">
      <c r="A96" s="7" t="s">
        <v>67</v>
      </c>
      <c r="R96" s="18" t="n">
        <v>0.012</v>
      </c>
      <c r="S96" s="18" t="n">
        <v>0.012</v>
      </c>
      <c r="T96" s="18" t="n">
        <v>0.012</v>
      </c>
      <c r="U96" s="18" t="n">
        <v>0.012</v>
      </c>
      <c r="V96" s="18" t="n">
        <v>0.012</v>
      </c>
      <c r="W96" s="18" t="n">
        <v>0.012</v>
      </c>
      <c r="X96" s="18" t="n">
        <v>0.012</v>
      </c>
      <c r="Y96" s="18" t="n">
        <v>0.012</v>
      </c>
      <c r="Z96" s="18" t="n">
        <v>0.012</v>
      </c>
      <c r="AA96" s="18" t="n">
        <v>0.012</v>
      </c>
      <c r="AB96" s="18" t="n">
        <v>0.012</v>
      </c>
      <c r="AC96" s="18" t="n">
        <v>0.012</v>
      </c>
      <c r="AD96" s="18" t="n">
        <v>0.012</v>
      </c>
      <c r="AE96" s="18" t="n">
        <v>0.012</v>
      </c>
      <c r="AF96" s="18" t="n">
        <v>0.012</v>
      </c>
      <c r="AG96" s="18" t="n">
        <v>0.012</v>
      </c>
      <c r="AH96" s="18" t="n">
        <v>0.012</v>
      </c>
      <c r="AI96" s="18" t="n">
        <v>0.012</v>
      </c>
      <c r="AJ96" s="18" t="n">
        <v>0.012</v>
      </c>
      <c r="AK96" s="18" t="n">
        <v>0.012</v>
      </c>
      <c r="AL96" s="18" t="n">
        <v>0.012</v>
      </c>
      <c r="AM96" s="18" t="n">
        <v>0.012</v>
      </c>
      <c r="AN96" s="18" t="n">
        <v>0.012</v>
      </c>
      <c r="AO96" s="18" t="n">
        <v>0.012</v>
      </c>
      <c r="AP96" s="18" t="n">
        <v>0.012</v>
      </c>
      <c r="AQ96" s="18" t="n">
        <v>0.012</v>
      </c>
      <c r="AR96" s="18" t="n">
        <v>0.012</v>
      </c>
      <c r="AS96" s="18" t="n">
        <v>0.012</v>
      </c>
      <c r="AT96" s="18" t="n">
        <v>0.012</v>
      </c>
      <c r="AU96" s="18" t="n">
        <v>0.012</v>
      </c>
      <c r="AV96" s="18" t="n">
        <v>0.012</v>
      </c>
      <c r="AW96" s="18" t="n">
        <v>0.012</v>
      </c>
      <c r="AX96" s="18" t="n">
        <v>0.012</v>
      </c>
      <c r="AY96" s="18" t="n">
        <v>0.012</v>
      </c>
      <c r="AZ96" s="18" t="n">
        <v>0.012</v>
      </c>
      <c r="BA96" s="18" t="n">
        <v>0.012</v>
      </c>
      <c r="BB96" s="18" t="n">
        <v>0.012</v>
      </c>
      <c r="BC96" s="18" t="n">
        <v>0.012</v>
      </c>
      <c r="BD96" s="18" t="n">
        <v>0.012</v>
      </c>
      <c r="BE96" s="18" t="n">
        <v>0.012</v>
      </c>
      <c r="BF96" s="18" t="n">
        <v>0.012</v>
      </c>
      <c r="BG96" s="18" t="n">
        <v>0.012</v>
      </c>
      <c r="BH96" s="18" t="n">
        <v>0.012</v>
      </c>
      <c r="BI96" s="18" t="n">
        <v>0.012</v>
      </c>
      <c r="BJ96" s="18" t="n">
        <v>0.012</v>
      </c>
      <c r="BK96" s="18"/>
      <c r="BL96" s="18"/>
      <c r="BM96" s="18"/>
      <c r="BN96" s="18"/>
      <c r="BO96" s="18"/>
    </row>
    <row r="97" customFormat="false" ht="15" hidden="false" customHeight="false" outlineLevel="0" collapsed="false">
      <c r="A97" s="33" t="s">
        <v>51</v>
      </c>
      <c r="B97" s="10" t="n">
        <f aca="false">B19</f>
        <v>3.14885518590998</v>
      </c>
      <c r="C97" s="10" t="n">
        <f aca="false">C19</f>
        <v>3.09733397497594</v>
      </c>
      <c r="D97" s="10" t="n">
        <f aca="false">D19</f>
        <v>3.03883852691218</v>
      </c>
      <c r="E97" s="10" t="n">
        <f aca="false">E19</f>
        <v>3.17545975948196</v>
      </c>
      <c r="F97" s="10" t="n">
        <f aca="false">F19</f>
        <v>3.23885869565217</v>
      </c>
      <c r="G97" s="10" t="n">
        <f aca="false">G19</f>
        <v>3.43074205516014</v>
      </c>
      <c r="H97" s="10" t="n">
        <f aca="false">H19</f>
        <v>3.37578050424582</v>
      </c>
      <c r="I97" s="10" t="n">
        <f aca="false">I19</f>
        <v>3.68941992753623</v>
      </c>
      <c r="J97" s="10" t="n">
        <f aca="false">J19</f>
        <v>3.5882</v>
      </c>
      <c r="K97" s="10" t="n">
        <f aca="false">K19</f>
        <v>3.52644132785648</v>
      </c>
      <c r="L97" s="10" t="n">
        <f aca="false">L19</f>
        <v>3.6474502146986</v>
      </c>
      <c r="M97" s="10" t="n">
        <f aca="false">M19</f>
        <v>3.57194097525473</v>
      </c>
      <c r="N97" s="10" t="n">
        <f aca="false">N19</f>
        <v>3.72552643349988</v>
      </c>
      <c r="O97" s="10" t="n">
        <f aca="false">O19</f>
        <v>4.02371448785473</v>
      </c>
      <c r="P97" s="10" t="n">
        <f aca="false">P19</f>
        <v>4.07750303677323</v>
      </c>
      <c r="Q97" s="10" t="n">
        <f aca="false">Q19</f>
        <v>3.69370255247873</v>
      </c>
      <c r="R97" s="10" t="n">
        <f aca="false">Q97*(1+R96)</f>
        <v>3.73802698310847</v>
      </c>
      <c r="S97" s="10" t="n">
        <f aca="false">R97*(1+S96)</f>
        <v>3.78288330690578</v>
      </c>
      <c r="T97" s="10" t="n">
        <f aca="false">S97*(1+T96)</f>
        <v>3.82827790658865</v>
      </c>
      <c r="U97" s="10" t="n">
        <f aca="false">T97*(1+U96)</f>
        <v>3.87421724146771</v>
      </c>
      <c r="V97" s="10" t="n">
        <f aca="false">U97*(1+V96)</f>
        <v>3.92070784836532</v>
      </c>
      <c r="W97" s="10" t="n">
        <f aca="false">V97*(1+W96)</f>
        <v>3.96775634254571</v>
      </c>
      <c r="X97" s="10" t="n">
        <f aca="false">W97*(1+X96)</f>
        <v>4.01536941865625</v>
      </c>
      <c r="Y97" s="10" t="n">
        <f aca="false">X97*(1+Y96)</f>
        <v>4.06355385168013</v>
      </c>
      <c r="Z97" s="10" t="n">
        <f aca="false">Y97*(1+Z96)</f>
        <v>4.11231649790029</v>
      </c>
      <c r="AA97" s="10" t="n">
        <f aca="false">Z97*(1+AA96)</f>
        <v>4.1616642958751</v>
      </c>
      <c r="AB97" s="10" t="n">
        <f aca="false">AA97*(1+AB96)</f>
        <v>4.2116042674256</v>
      </c>
      <c r="AC97" s="10" t="n">
        <f aca="false">AB97*(1+AC96)</f>
        <v>4.2621435186347</v>
      </c>
      <c r="AD97" s="10" t="n">
        <f aca="false">AC97*(1+AD96)</f>
        <v>4.31328924085832</v>
      </c>
      <c r="AE97" s="10" t="n">
        <f aca="false">AD97*(1+AE96)</f>
        <v>4.36504871174862</v>
      </c>
      <c r="AF97" s="10" t="n">
        <f aca="false">AE97*(1+AF96)</f>
        <v>4.41742929628961</v>
      </c>
      <c r="AG97" s="10" t="n">
        <f aca="false">AF97*(1+AG96)</f>
        <v>4.47043844784508</v>
      </c>
      <c r="AH97" s="10" t="n">
        <f aca="false">AG97*(1+AH96)</f>
        <v>4.52408370921922</v>
      </c>
      <c r="AI97" s="10" t="n">
        <f aca="false">AH97*(1+AI96)</f>
        <v>4.57837271372985</v>
      </c>
      <c r="AJ97" s="10" t="n">
        <f aca="false">AI97*(1+AJ96)</f>
        <v>4.63331318629461</v>
      </c>
      <c r="AK97" s="10" t="n">
        <f aca="false">AJ97*(1+AK96)</f>
        <v>4.68891294453015</v>
      </c>
      <c r="AL97" s="10" t="n">
        <f aca="false">AK97*(1+AL96)</f>
        <v>4.74517989986451</v>
      </c>
      <c r="AM97" s="10" t="n">
        <f aca="false">AL97*(1+AM96)</f>
        <v>4.80212205866288</v>
      </c>
      <c r="AN97" s="10" t="n">
        <f aca="false">AM97*(1+AN96)</f>
        <v>4.85974752336684</v>
      </c>
      <c r="AO97" s="10" t="n">
        <f aca="false">AN97*(1+AO96)</f>
        <v>4.91806449364724</v>
      </c>
      <c r="AP97" s="10" t="n">
        <f aca="false">AO97*(1+AP96)</f>
        <v>4.977081267571</v>
      </c>
      <c r="AQ97" s="10" t="n">
        <f aca="false">AP97*(1+AQ96)</f>
        <v>5.03680624278186</v>
      </c>
      <c r="AR97" s="10" t="n">
        <f aca="false">AQ97*(1+AR96)</f>
        <v>5.09724791769524</v>
      </c>
      <c r="AS97" s="10" t="n">
        <f aca="false">AR97*(1+AS96)</f>
        <v>5.15841489270758</v>
      </c>
      <c r="AT97" s="10" t="n">
        <f aca="false">AS97*(1+AT96)</f>
        <v>5.22031587142007</v>
      </c>
      <c r="AU97" s="10" t="n">
        <f aca="false">AT97*(1+AU96)</f>
        <v>5.28295966187711</v>
      </c>
      <c r="AV97" s="10" t="n">
        <f aca="false">AU97*(1+AV96)</f>
        <v>5.34635517781964</v>
      </c>
      <c r="AW97" s="10" t="n">
        <f aca="false">AV97*(1+AW96)</f>
        <v>5.41051143995347</v>
      </c>
      <c r="AX97" s="10" t="n">
        <f aca="false">AW97*(1+AX96)</f>
        <v>5.47543757723292</v>
      </c>
      <c r="AY97" s="10" t="n">
        <f aca="false">AX97*(1+AY96)</f>
        <v>5.54114282815971</v>
      </c>
      <c r="AZ97" s="10" t="n">
        <f aca="false">AY97*(1+AZ96)</f>
        <v>5.60763654209763</v>
      </c>
      <c r="BA97" s="10" t="n">
        <f aca="false">AZ97*(1+BA96)</f>
        <v>5.6749281806028</v>
      </c>
      <c r="BB97" s="10" t="n">
        <f aca="false">BA97*(1+BB96)</f>
        <v>5.74302731877003</v>
      </c>
      <c r="BC97" s="10" t="n">
        <f aca="false">BB97*(1+BC96)</f>
        <v>5.81194364659527</v>
      </c>
      <c r="BD97" s="10" t="n">
        <f aca="false">BC97*(1+BD96)</f>
        <v>5.88168697035442</v>
      </c>
      <c r="BE97" s="10" t="n">
        <f aca="false">BD97*(1+BE96)</f>
        <v>5.95226721399867</v>
      </c>
      <c r="BF97" s="10" t="n">
        <f aca="false">BE97*(1+BF96)</f>
        <v>6.02369442056665</v>
      </c>
      <c r="BG97" s="10" t="n">
        <f aca="false">BF97*(1+BG96)</f>
        <v>6.09597875361345</v>
      </c>
      <c r="BH97" s="10" t="n">
        <f aca="false">BG97*(1+BH96)</f>
        <v>6.16913049865681</v>
      </c>
      <c r="BI97" s="10" t="n">
        <f aca="false">BH97*(1+BI96)</f>
        <v>6.2431600646407</v>
      </c>
      <c r="BJ97" s="10" t="n">
        <f aca="false">BI97*(1+BJ96)</f>
        <v>6.31807798541638</v>
      </c>
      <c r="BK97" s="24"/>
      <c r="BL97" s="18" t="n">
        <f aca="false">(Q97/B97)^(1/(Q$2-B$2))-1</f>
        <v>0.0106961594500277</v>
      </c>
      <c r="BM97" s="18" t="n">
        <f aca="false">(Y97/Q97)^(1/(Y$2-Q$2))-1</f>
        <v>0.012</v>
      </c>
      <c r="BN97" s="18" t="n">
        <f aca="false">(AK97/Q97)^(1/(AK$2-Q$2))-1</f>
        <v>0.012</v>
      </c>
      <c r="BO97" s="18" t="n">
        <f aca="false">(AZ97/AK97)^(1/(AZ$2-AK$2))-1</f>
        <v>0.012</v>
      </c>
      <c r="BP97" s="19" t="n">
        <f aca="false">(AP97/Q97)^(1/(AP$2-Q$2))-1</f>
        <v>0.012</v>
      </c>
      <c r="BQ97" s="20" t="n">
        <f aca="false">AK97/Q97-1</f>
        <v>0.269434362380794</v>
      </c>
      <c r="BR97" s="20" t="n">
        <f aca="false">AZ97/Q97-1</f>
        <v>0.518161373967299</v>
      </c>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0"/>
      <c r="B98" s="28"/>
      <c r="C98" s="28"/>
      <c r="D98" s="28"/>
      <c r="E98" s="28"/>
      <c r="F98" s="28"/>
      <c r="G98" s="28"/>
      <c r="H98" s="28"/>
      <c r="I98" s="28"/>
      <c r="J98" s="28"/>
      <c r="K98" s="28"/>
      <c r="L98" s="28"/>
      <c r="M98" s="28"/>
      <c r="N98" s="28"/>
      <c r="O98" s="11"/>
      <c r="P98" s="11"/>
      <c r="Q98" s="11"/>
      <c r="R98" s="11"/>
      <c r="S98" s="11"/>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7" t="s">
        <v>69</v>
      </c>
      <c r="B99" s="11"/>
      <c r="C99" s="11"/>
      <c r="D99" s="11"/>
      <c r="E99" s="11"/>
      <c r="F99" s="11"/>
      <c r="G99" s="11"/>
      <c r="H99" s="11"/>
      <c r="I99" s="11"/>
      <c r="J99" s="11"/>
      <c r="K99" s="11"/>
      <c r="L99" s="11"/>
      <c r="M99" s="11"/>
      <c r="N99" s="11"/>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4" t="s">
        <v>70</v>
      </c>
      <c r="B100" s="11"/>
      <c r="C100" s="11"/>
      <c r="D100" s="11"/>
      <c r="E100" s="11"/>
      <c r="F100" s="11"/>
      <c r="G100" s="11"/>
      <c r="H100" s="11"/>
      <c r="I100" s="11"/>
      <c r="J100" s="11"/>
      <c r="K100" s="11"/>
      <c r="L100" s="11"/>
      <c r="M100" s="11"/>
      <c r="N100" s="11"/>
      <c r="O100" s="9"/>
      <c r="P100" s="9"/>
      <c r="Q100" s="37" t="n">
        <f aca="false">Q69/(1+Q25)</f>
        <v>5.56027444404065</v>
      </c>
      <c r="R100" s="37" t="n">
        <f aca="false">R69/(1+R25)</f>
        <v>5.81052551125709</v>
      </c>
      <c r="S100" s="37" t="n">
        <f aca="false">S69/(1+S25)</f>
        <v>6.07078018512822</v>
      </c>
      <c r="T100" s="37" t="n">
        <f aca="false">T69/(1+T25)</f>
        <v>6.35257570399321</v>
      </c>
      <c r="U100" s="37" t="n">
        <f aca="false">U69/(1+U25)</f>
        <v>6.6518737144815</v>
      </c>
      <c r="V100" s="37" t="n">
        <f aca="false">V69/(1+V25)</f>
        <v>6.95710674387647</v>
      </c>
      <c r="W100" s="37" t="n">
        <f aca="false">W69/(1+W25)</f>
        <v>7.11138811374894</v>
      </c>
      <c r="X100" s="37" t="n">
        <f aca="false">X69/(1+X25)</f>
        <v>7.25323870259595</v>
      </c>
      <c r="Y100" s="37" t="n">
        <f aca="false">Y69/(1+Y25)</f>
        <v>7.38926960687689</v>
      </c>
      <c r="Z100" s="37" t="n">
        <f aca="false">Z69/(1+Z25)</f>
        <v>7.5260921349632</v>
      </c>
      <c r="AA100" s="37" t="n">
        <f aca="false">AA69/(1+AA25)</f>
        <v>7.6703178114309</v>
      </c>
      <c r="AB100" s="37" t="n">
        <f aca="false">AB69/(1+AB25)</f>
        <v>7.82939156425522</v>
      </c>
      <c r="AC100" s="37" t="n">
        <f aca="false">AC69/(1+AC25)</f>
        <v>7.99350377609283</v>
      </c>
      <c r="AD100" s="37" t="n">
        <f aca="false">AD69/(1+AD25)</f>
        <v>8.15356789893145</v>
      </c>
      <c r="AE100" s="37" t="n">
        <f aca="false">AE69/(1+AE25)</f>
        <v>8.30049767553911</v>
      </c>
      <c r="AF100" s="37" t="n">
        <f aca="false">AF69/(1+AF25)</f>
        <v>8.42520714337525</v>
      </c>
      <c r="AG100" s="37" t="n">
        <f aca="false">AG69/(1+AG25)</f>
        <v>8.48195018438709</v>
      </c>
      <c r="AH100" s="37" t="n">
        <f aca="false">AH69/(1+AH25)</f>
        <v>8.53942389712576</v>
      </c>
      <c r="AI100" s="37" t="n">
        <f aca="false">AI69/(1+AI25)</f>
        <v>8.59763775016001</v>
      </c>
      <c r="AJ100" s="37" t="n">
        <f aca="false">AJ69/(1+AJ25)</f>
        <v>8.65660133537431</v>
      </c>
      <c r="AK100" s="37" t="n">
        <f aca="false">AK69/(1+AK25)</f>
        <v>8.71632436958113</v>
      </c>
      <c r="AL100" s="37" t="n">
        <f aca="false">AL69/(1+AL25)</f>
        <v>8.75014670095107</v>
      </c>
      <c r="AM100" s="37" t="n">
        <f aca="false">AM69/(1+AM25)</f>
        <v>8.7842171374648</v>
      </c>
      <c r="AN100" s="37" t="n">
        <f aca="false">AN69/(1+AN25)</f>
        <v>8.81853755884374</v>
      </c>
      <c r="AO100" s="37" t="n">
        <f aca="false">AO69/(1+AO25)</f>
        <v>8.85310985959405</v>
      </c>
      <c r="AP100" s="37" t="n">
        <f aca="false">AP69/(1+AP25)</f>
        <v>8.88793594912771</v>
      </c>
      <c r="AQ100" s="37" t="n">
        <f aca="false">AQ69/(1+AQ25)</f>
        <v>8.91201773805312</v>
      </c>
      <c r="AR100" s="37" t="n">
        <f aca="false">AR69/(1+AR25)</f>
        <v>8.93623921606545</v>
      </c>
      <c r="AS100" s="37" t="n">
        <f aca="false">AS69/(1+AS25)</f>
        <v>8.96060137035461</v>
      </c>
      <c r="AT100" s="37" t="n">
        <f aca="false">AT69/(1+AT25)</f>
        <v>8.98510519632263</v>
      </c>
      <c r="AU100" s="37" t="n">
        <f aca="false">AU69/(1+AU25)</f>
        <v>9.00975169765901</v>
      </c>
      <c r="AV100" s="37" t="n">
        <f aca="false">AV69/(1+AV25)</f>
        <v>9.03036879498129</v>
      </c>
      <c r="AW100" s="37" t="n">
        <f aca="false">AW69/(1+AW25)</f>
        <v>9.05110085453638</v>
      </c>
      <c r="AX100" s="37" t="n">
        <f aca="false">AX69/(1+AX25)</f>
        <v>9.07194874532521</v>
      </c>
      <c r="AY100" s="37" t="n">
        <f aca="false">AY69/(1+AY25)</f>
        <v>9.0929133441753</v>
      </c>
      <c r="AZ100" s="37" t="n">
        <f aca="false">AZ69/(1+AZ25)</f>
        <v>9.11399553581642</v>
      </c>
      <c r="BA100" s="37" t="n">
        <f aca="false">BA69/(1+BA25)</f>
        <v>9.13519621295692</v>
      </c>
      <c r="BB100" s="37" t="n">
        <f aca="false">BB69/(1+BB25)</f>
        <v>9.15651627636088</v>
      </c>
      <c r="BC100" s="37" t="n">
        <f aca="false">BC69/(1+BC25)</f>
        <v>9.17795663492591</v>
      </c>
      <c r="BD100" s="37" t="n">
        <f aca="false">BD69/(1+BD25)</f>
        <v>9.1995182057619</v>
      </c>
      <c r="BE100" s="37" t="n">
        <f aca="false">BE69/(1+BE25)</f>
        <v>9.22120191427036</v>
      </c>
      <c r="BF100" s="37" t="n">
        <f aca="false">BF69/(1+BF25)</f>
        <v>9.24300869422466</v>
      </c>
      <c r="BG100" s="37" t="n">
        <f aca="false">BG69/(1+BG25)</f>
        <v>9.26493948785105</v>
      </c>
      <c r="BH100" s="37" t="n">
        <f aca="false">BH69/(1+BH25)</f>
        <v>9.28699524591045</v>
      </c>
      <c r="BI100" s="37" t="n">
        <f aca="false">BI69/(1+BI25)</f>
        <v>9.30917692778106</v>
      </c>
      <c r="BJ100" s="37" t="n">
        <f aca="false">BJ69/(1+BJ25)</f>
        <v>9.3314855015418</v>
      </c>
      <c r="BK100" s="9"/>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4" t="s">
        <v>71</v>
      </c>
      <c r="B101" s="11"/>
      <c r="C101" s="11"/>
      <c r="D101" s="11"/>
      <c r="E101" s="11"/>
      <c r="F101" s="11"/>
      <c r="G101" s="11"/>
      <c r="H101" s="11"/>
      <c r="I101" s="11"/>
      <c r="J101" s="11"/>
      <c r="K101" s="11"/>
      <c r="L101" s="11"/>
      <c r="M101" s="11"/>
      <c r="N101" s="11"/>
      <c r="O101" s="9"/>
      <c r="P101" s="9"/>
      <c r="Q101" s="37" t="n">
        <f aca="false">Q97/(1+Q28)</f>
        <v>3.50113986016941</v>
      </c>
      <c r="R101" s="37" t="n">
        <f aca="false">R97/(1+R28)</f>
        <v>3.54315353849144</v>
      </c>
      <c r="S101" s="37" t="n">
        <f aca="false">S97/(1+S28)</f>
        <v>3.58567138095334</v>
      </c>
      <c r="T101" s="37" t="n">
        <f aca="false">T97/(1+T28)</f>
        <v>3.62869943752478</v>
      </c>
      <c r="U101" s="37" t="n">
        <f aca="false">U97/(1+U28)</f>
        <v>3.67224383077508</v>
      </c>
      <c r="V101" s="37" t="n">
        <f aca="false">V97/(1+V28)</f>
        <v>3.71631075674438</v>
      </c>
      <c r="W101" s="37" t="n">
        <f aca="false">W97/(1+W28)</f>
        <v>3.76090648582531</v>
      </c>
      <c r="X101" s="37" t="n">
        <f aca="false">X97/(1+X28)</f>
        <v>3.80603736365522</v>
      </c>
      <c r="Y101" s="37" t="n">
        <f aca="false">Y97/(1+Y28)</f>
        <v>3.85170981201908</v>
      </c>
      <c r="Z101" s="37" t="n">
        <f aca="false">Z97/(1+Z28)</f>
        <v>3.89793032976331</v>
      </c>
      <c r="AA101" s="37" t="n">
        <f aca="false">AA97/(1+AA28)</f>
        <v>3.94470549372047</v>
      </c>
      <c r="AB101" s="37" t="n">
        <f aca="false">AB97/(1+AB28)</f>
        <v>3.99204195964512</v>
      </c>
      <c r="AC101" s="37" t="n">
        <f aca="false">AC97/(1+AC28)</f>
        <v>4.03994646316086</v>
      </c>
      <c r="AD101" s="37" t="n">
        <f aca="false">AD97/(1+AD28)</f>
        <v>4.08842582071879</v>
      </c>
      <c r="AE101" s="37" t="n">
        <f aca="false">AE97/(1+AE28)</f>
        <v>4.13748693056741</v>
      </c>
      <c r="AF101" s="37" t="n">
        <f aca="false">AF97/(1+AF28)</f>
        <v>4.18713677373422</v>
      </c>
      <c r="AG101" s="37" t="n">
        <f aca="false">AG97/(1+AG28)</f>
        <v>4.23738241501903</v>
      </c>
      <c r="AH101" s="37" t="n">
        <f aca="false">AH97/(1+AH28)</f>
        <v>4.28823100399926</v>
      </c>
      <c r="AI101" s="37" t="n">
        <f aca="false">AI97/(1+AI28)</f>
        <v>4.33968977604725</v>
      </c>
      <c r="AJ101" s="37" t="n">
        <f aca="false">AJ97/(1+AJ28)</f>
        <v>4.39176605335982</v>
      </c>
      <c r="AK101" s="37" t="n">
        <f aca="false">AK97/(1+AK28)</f>
        <v>4.44446724600014</v>
      </c>
      <c r="AL101" s="37" t="n">
        <f aca="false">AL97/(1+AL28)</f>
        <v>4.49780085295214</v>
      </c>
      <c r="AM101" s="37" t="n">
        <f aca="false">AM97/(1+AM28)</f>
        <v>4.55177446318757</v>
      </c>
      <c r="AN101" s="37" t="n">
        <f aca="false">AN97/(1+AN28)</f>
        <v>4.60639575674582</v>
      </c>
      <c r="AO101" s="37" t="n">
        <f aca="false">AO97/(1+AO28)</f>
        <v>4.66167250582677</v>
      </c>
      <c r="AP101" s="37" t="n">
        <f aca="false">AP97/(1+AP28)</f>
        <v>4.71761257589669</v>
      </c>
      <c r="AQ101" s="37" t="n">
        <f aca="false">AQ97/(1+AQ28)</f>
        <v>4.77422392680745</v>
      </c>
      <c r="AR101" s="37" t="n">
        <f aca="false">AR97/(1+AR28)</f>
        <v>4.83151461392914</v>
      </c>
      <c r="AS101" s="37" t="n">
        <f aca="false">AS97/(1+AS28)</f>
        <v>4.88949278929629</v>
      </c>
      <c r="AT101" s="37" t="n">
        <f aca="false">AT97/(1+AT28)</f>
        <v>4.94816670276784</v>
      </c>
      <c r="AU101" s="37" t="n">
        <f aca="false">AU97/(1+AU28)</f>
        <v>5.00754470320106</v>
      </c>
      <c r="AV101" s="37" t="n">
        <f aca="false">AV97/(1+AV28)</f>
        <v>5.06763523963947</v>
      </c>
      <c r="AW101" s="37" t="n">
        <f aca="false">AW97/(1+AW28)</f>
        <v>5.12844686251514</v>
      </c>
      <c r="AX101" s="37" t="n">
        <f aca="false">AX97/(1+AX28)</f>
        <v>5.18998822486532</v>
      </c>
      <c r="AY101" s="37" t="n">
        <f aca="false">AY97/(1+AY28)</f>
        <v>5.25226808356371</v>
      </c>
      <c r="AZ101" s="37" t="n">
        <f aca="false">AZ97/(1+AZ28)</f>
        <v>5.31529530056647</v>
      </c>
      <c r="BA101" s="37" t="n">
        <f aca="false">BA97/(1+BA28)</f>
        <v>5.37907884417327</v>
      </c>
      <c r="BB101" s="37" t="n">
        <f aca="false">BB97/(1+BB28)</f>
        <v>5.44362779030335</v>
      </c>
      <c r="BC101" s="37" t="n">
        <f aca="false">BC97/(1+BC28)</f>
        <v>5.50895132378699</v>
      </c>
      <c r="BD101" s="37" t="n">
        <f aca="false">BD97/(1+BD28)</f>
        <v>5.57505873967243</v>
      </c>
      <c r="BE101" s="37" t="n">
        <f aca="false">BE97/(1+BE28)</f>
        <v>5.6419594445485</v>
      </c>
      <c r="BF101" s="37" t="n">
        <f aca="false">BF97/(1+BF28)</f>
        <v>5.70966295788308</v>
      </c>
      <c r="BG101" s="37" t="n">
        <f aca="false">BG97/(1+BG28)</f>
        <v>5.77817891337768</v>
      </c>
      <c r="BH101" s="37" t="n">
        <f aca="false">BH97/(1+BH28)</f>
        <v>5.84751706033821</v>
      </c>
      <c r="BI101" s="37" t="n">
        <f aca="false">BI97/(1+BI28)</f>
        <v>5.91768726506227</v>
      </c>
      <c r="BJ101" s="37" t="n">
        <f aca="false">BJ97/(1+BJ28)</f>
        <v>5.98869951224302</v>
      </c>
      <c r="BK101" s="9"/>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4" t="s">
        <v>72</v>
      </c>
      <c r="B102" s="11"/>
      <c r="C102" s="11"/>
      <c r="D102" s="11"/>
      <c r="E102" s="11"/>
      <c r="F102" s="11"/>
      <c r="G102" s="11"/>
      <c r="H102" s="11"/>
      <c r="I102" s="11"/>
      <c r="J102" s="11"/>
      <c r="K102" s="11"/>
      <c r="L102" s="11"/>
      <c r="M102" s="11"/>
      <c r="N102" s="11"/>
      <c r="O102" s="9"/>
      <c r="P102" s="9"/>
      <c r="Q102" s="37" t="n">
        <v>2</v>
      </c>
      <c r="R102" s="37" t="n">
        <f aca="false">Q102</f>
        <v>2</v>
      </c>
      <c r="S102" s="37" t="n">
        <f aca="false">R102</f>
        <v>2</v>
      </c>
      <c r="T102" s="37" t="n">
        <f aca="false">S102</f>
        <v>2</v>
      </c>
      <c r="U102" s="37" t="n">
        <f aca="false">T102</f>
        <v>2</v>
      </c>
      <c r="V102" s="37" t="n">
        <f aca="false">U102</f>
        <v>2</v>
      </c>
      <c r="W102" s="37" t="n">
        <f aca="false">V102</f>
        <v>2</v>
      </c>
      <c r="X102" s="37" t="n">
        <f aca="false">W102</f>
        <v>2</v>
      </c>
      <c r="Y102" s="37" t="n">
        <f aca="false">X102</f>
        <v>2</v>
      </c>
      <c r="Z102" s="37" t="n">
        <f aca="false">Y102</f>
        <v>2</v>
      </c>
      <c r="AA102" s="37" t="n">
        <f aca="false">Z102</f>
        <v>2</v>
      </c>
      <c r="AB102" s="37" t="n">
        <f aca="false">AA102</f>
        <v>2</v>
      </c>
      <c r="AC102" s="37" t="n">
        <f aca="false">AB102</f>
        <v>2</v>
      </c>
      <c r="AD102" s="37" t="n">
        <f aca="false">AC102</f>
        <v>2</v>
      </c>
      <c r="AE102" s="37" t="n">
        <f aca="false">AD102</f>
        <v>2</v>
      </c>
      <c r="AF102" s="37" t="n">
        <f aca="false">AE102</f>
        <v>2</v>
      </c>
      <c r="AG102" s="37" t="n">
        <f aca="false">AF102</f>
        <v>2</v>
      </c>
      <c r="AH102" s="37" t="n">
        <f aca="false">AG102</f>
        <v>2</v>
      </c>
      <c r="AI102" s="37" t="n">
        <f aca="false">AH102</f>
        <v>2</v>
      </c>
      <c r="AJ102" s="37" t="n">
        <f aca="false">AI102</f>
        <v>2</v>
      </c>
      <c r="AK102" s="37" t="n">
        <f aca="false">AJ102</f>
        <v>2</v>
      </c>
      <c r="AL102" s="37" t="n">
        <f aca="false">AK102</f>
        <v>2</v>
      </c>
      <c r="AM102" s="37" t="n">
        <f aca="false">AL102</f>
        <v>2</v>
      </c>
      <c r="AN102" s="37" t="n">
        <f aca="false">AM102</f>
        <v>2</v>
      </c>
      <c r="AO102" s="37" t="n">
        <f aca="false">AN102</f>
        <v>2</v>
      </c>
      <c r="AP102" s="37" t="n">
        <f aca="false">AO102</f>
        <v>2</v>
      </c>
      <c r="AQ102" s="37" t="n">
        <f aca="false">AP102</f>
        <v>2</v>
      </c>
      <c r="AR102" s="37" t="n">
        <f aca="false">AQ102</f>
        <v>2</v>
      </c>
      <c r="AS102" s="37" t="n">
        <f aca="false">AR102</f>
        <v>2</v>
      </c>
      <c r="AT102" s="37" t="n">
        <f aca="false">AS102</f>
        <v>2</v>
      </c>
      <c r="AU102" s="37" t="n">
        <f aca="false">AT102</f>
        <v>2</v>
      </c>
      <c r="AV102" s="37" t="n">
        <f aca="false">AU102</f>
        <v>2</v>
      </c>
      <c r="AW102" s="37" t="n">
        <f aca="false">AV102</f>
        <v>2</v>
      </c>
      <c r="AX102" s="37" t="n">
        <f aca="false">AW102</f>
        <v>2</v>
      </c>
      <c r="AY102" s="37" t="n">
        <f aca="false">AX102</f>
        <v>2</v>
      </c>
      <c r="AZ102" s="37" t="n">
        <f aca="false">AY102</f>
        <v>2</v>
      </c>
      <c r="BA102" s="37" t="n">
        <f aca="false">AZ102</f>
        <v>2</v>
      </c>
      <c r="BB102" s="37" t="n">
        <f aca="false">BA102</f>
        <v>2</v>
      </c>
      <c r="BC102" s="37" t="n">
        <f aca="false">BB102</f>
        <v>2</v>
      </c>
      <c r="BD102" s="37" t="n">
        <f aca="false">BC102</f>
        <v>2</v>
      </c>
      <c r="BE102" s="37" t="n">
        <f aca="false">BD102</f>
        <v>2</v>
      </c>
      <c r="BF102" s="37" t="n">
        <f aca="false">BE102</f>
        <v>2</v>
      </c>
      <c r="BG102" s="37" t="n">
        <f aca="false">BF102</f>
        <v>2</v>
      </c>
      <c r="BH102" s="37" t="n">
        <f aca="false">BG102</f>
        <v>2</v>
      </c>
      <c r="BI102" s="37" t="n">
        <f aca="false">BH102</f>
        <v>2</v>
      </c>
      <c r="BJ102" s="37" t="n">
        <f aca="false">BI102</f>
        <v>2</v>
      </c>
      <c r="BK102" s="9"/>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4" t="s">
        <v>73</v>
      </c>
      <c r="B103" s="11"/>
      <c r="C103" s="11"/>
      <c r="D103" s="11"/>
      <c r="E103" s="11"/>
      <c r="F103" s="11"/>
      <c r="G103" s="11"/>
      <c r="H103" s="11"/>
      <c r="I103" s="11"/>
      <c r="J103" s="11"/>
      <c r="K103" s="11"/>
      <c r="L103" s="11"/>
      <c r="M103" s="11"/>
      <c r="N103" s="11"/>
      <c r="O103" s="9"/>
      <c r="P103" s="9"/>
      <c r="Q103" s="37" t="n">
        <f aca="false">'construction prix AME 2018'!Q100*'Px ch Urbain'!Q23+'construction prix AME 2018'!Q101*'Px ch Urbain'!Q24+'construction prix AME 2018'!Q102*'Px ch Urbain'!Q25</f>
        <v>3.984393741024</v>
      </c>
      <c r="R103" s="37" t="n">
        <f aca="false">'construction prix AME 2018'!R100*'Px ch Urbain'!R23+'construction prix AME 2018'!R101*'Px ch Urbain'!R24+'construction prix AME 2018'!R102*'Px ch Urbain'!R25</f>
        <v>4.10247563259655</v>
      </c>
      <c r="S103" s="37" t="n">
        <f aca="false">'construction prix AME 2018'!S100*'Px ch Urbain'!S23+'construction prix AME 2018'!S101*'Px ch Urbain'!S24+'construction prix AME 2018'!S102*'Px ch Urbain'!S25</f>
        <v>4.22662264225876</v>
      </c>
      <c r="T103" s="37" t="n">
        <f aca="false">'construction prix AME 2018'!T100*'Px ch Urbain'!T23+'construction prix AME 2018'!T101*'Px ch Urbain'!T24+'construction prix AME 2018'!T102*'Px ch Urbain'!T25</f>
        <v>4.36247631235608</v>
      </c>
      <c r="U103" s="37" t="n">
        <f aca="false">'construction prix AME 2018'!U100*'Px ch Urbain'!U23+'construction prix AME 2018'!U101*'Px ch Urbain'!U24+'construction prix AME 2018'!U102*'Px ch Urbain'!U25</f>
        <v>4.50810133521497</v>
      </c>
      <c r="V103" s="37" t="n">
        <f aca="false">'construction prix AME 2018'!V100*'Px ch Urbain'!V23+'construction prix AME 2018'!V101*'Px ch Urbain'!V24+'construction prix AME 2018'!V102*'Px ch Urbain'!V25</f>
        <v>4.65817236961081</v>
      </c>
      <c r="W103" s="37" t="n">
        <f aca="false">'construction prix AME 2018'!W100*'Px ch Urbain'!W23+'construction prix AME 2018'!W101*'Px ch Urbain'!W24+'construction prix AME 2018'!W102*'Px ch Urbain'!W25</f>
        <v>4.74070288150765</v>
      </c>
      <c r="X103" s="37" t="n">
        <f aca="false">'construction prix AME 2018'!X100*'Px ch Urbain'!X23+'construction prix AME 2018'!X101*'Px ch Urbain'!X24+'construction prix AME 2018'!X102*'Px ch Urbain'!X25</f>
        <v>4.82159766228614</v>
      </c>
      <c r="Y103" s="37" t="n">
        <f aca="false">'construction prix AME 2018'!Y100*'Px ch Urbain'!Y23+'construction prix AME 2018'!Y101*'Px ch Urbain'!Y24+'construction prix AME 2018'!Y102*'Px ch Urbain'!Y25</f>
        <v>4.90443739208778</v>
      </c>
      <c r="Z103" s="37" t="n">
        <f aca="false">'construction prix AME 2018'!Z100*'Px ch Urbain'!Z23+'construction prix AME 2018'!Z101*'Px ch Urbain'!Z24+'construction prix AME 2018'!Z102*'Px ch Urbain'!Z25</f>
        <v>4.97797048726042</v>
      </c>
      <c r="AA103" s="37" t="n">
        <f aca="false">'construction prix AME 2018'!AA100*'Px ch Urbain'!AA23+'construction prix AME 2018'!AA101*'Px ch Urbain'!AA24+'construction prix AME 2018'!AA102*'Px ch Urbain'!AA25</f>
        <v>5.05497855469509</v>
      </c>
      <c r="AB103" s="37" t="n">
        <f aca="false">'construction prix AME 2018'!AB100*'Px ch Urbain'!AB23+'construction prix AME 2018'!AB101*'Px ch Urbain'!AB24+'construction prix AME 2018'!AB102*'Px ch Urbain'!AB25</f>
        <v>5.13881353464653</v>
      </c>
      <c r="AC103" s="37" t="n">
        <f aca="false">'construction prix AME 2018'!AC100*'Px ch Urbain'!AC23+'construction prix AME 2018'!AC101*'Px ch Urbain'!AC24+'construction prix AME 2018'!AC102*'Px ch Urbain'!AC25</f>
        <v>5.22506284264811</v>
      </c>
      <c r="AD103" s="37" t="n">
        <f aca="false">'construction prix AME 2018'!AD100*'Px ch Urbain'!AD23+'construction prix AME 2018'!AD101*'Px ch Urbain'!AD24+'construction prix AME 2018'!AD102*'Px ch Urbain'!AD25</f>
        <v>5.30963929635225</v>
      </c>
      <c r="AE103" s="37" t="n">
        <f aca="false">'construction prix AME 2018'!AE100*'Px ch Urbain'!AE23+'construction prix AME 2018'!AE101*'Px ch Urbain'!AE24+'construction prix AME 2018'!AE102*'Px ch Urbain'!AE25</f>
        <v>5.38845586543358</v>
      </c>
      <c r="AF103" s="37" t="n">
        <f aca="false">'construction prix AME 2018'!AF100*'Px ch Urbain'!AF23+'construction prix AME 2018'!AF101*'Px ch Urbain'!AF24+'construction prix AME 2018'!AF102*'Px ch Urbain'!AF25</f>
        <v>5.45742567360302</v>
      </c>
      <c r="AG103" s="37" t="n">
        <f aca="false">'construction prix AME 2018'!AG100*'Px ch Urbain'!AG23+'construction prix AME 2018'!AG101*'Px ch Urbain'!AG24+'construction prix AME 2018'!AG102*'Px ch Urbain'!AG25</f>
        <v>5.49596479627324</v>
      </c>
      <c r="AH103" s="37" t="n">
        <f aca="false">'construction prix AME 2018'!AH100*'Px ch Urbain'!AH23+'construction prix AME 2018'!AH101*'Px ch Urbain'!AH24+'construction prix AME 2018'!AH102*'Px ch Urbain'!AH25</f>
        <v>5.53498877827111</v>
      </c>
      <c r="AI103" s="37" t="n">
        <f aca="false">'construction prix AME 2018'!AI100*'Px ch Urbain'!AI23+'construction prix AME 2018'!AI101*'Px ch Urbain'!AI24+'construction prix AME 2018'!AI102*'Px ch Urbain'!AI25</f>
        <v>5.57450375313718</v>
      </c>
      <c r="AJ103" s="37" t="n">
        <f aca="false">'construction prix AME 2018'!AJ100*'Px ch Urbain'!AJ23+'construction prix AME 2018'!AJ101*'Px ch Urbain'!AJ24+'construction prix AME 2018'!AJ102*'Px ch Urbain'!AJ25</f>
        <v>5.61451593237628</v>
      </c>
      <c r="AK103" s="37" t="n">
        <f aca="false">'construction prix AME 2018'!AK100*'Px ch Urbain'!AK23+'construction prix AME 2018'!AK101*'Px ch Urbain'!AK24+'construction prix AME 2018'!AK102*'Px ch Urbain'!AK25</f>
        <v>5.65503160645272</v>
      </c>
      <c r="AL103" s="37" t="n">
        <f aca="false">'construction prix AME 2018'!AL100*'Px ch Urbain'!AL23+'construction prix AME 2018'!AL101*'Px ch Urbain'!AL24+'construction prix AME 2018'!AL102*'Px ch Urbain'!AL25</f>
        <v>5.68405564795677</v>
      </c>
      <c r="AM103" s="37" t="n">
        <f aca="false">'construction prix AME 2018'!AM100*'Px ch Urbain'!AM23+'construction prix AME 2018'!AM101*'Px ch Urbain'!AM24+'construction prix AME 2018'!AM102*'Px ch Urbain'!AM25</f>
        <v>5.71335698468418</v>
      </c>
      <c r="AN103" s="37" t="n">
        <f aca="false">'construction prix AME 2018'!AN100*'Px ch Urbain'!AN23+'construction prix AME 2018'!AN101*'Px ch Urbain'!AN24+'construction prix AME 2018'!AN102*'Px ch Urbain'!AN25</f>
        <v>5.74293845028448</v>
      </c>
      <c r="AO103" s="37" t="n">
        <f aca="false">'construction prix AME 2018'!AO100*'Px ch Urbain'!AO23+'construction prix AME 2018'!AO101*'Px ch Urbain'!AO24+'construction prix AME 2018'!AO102*'Px ch Urbain'!AO25</f>
        <v>5.77280290891366</v>
      </c>
      <c r="AP103" s="37" t="n">
        <f aca="false">'construction prix AME 2018'!AP100*'Px ch Urbain'!AP23+'construction prix AME 2018'!AP101*'Px ch Urbain'!AP24+'construction prix AME 2018'!AP102*'Px ch Urbain'!AP25</f>
        <v>5.80295325557485</v>
      </c>
      <c r="AQ103" s="37" t="n">
        <f aca="false">'construction prix AME 2018'!AQ100*'Px ch Urbain'!AQ23+'construction prix AME 2018'!AQ101*'Px ch Urbain'!AQ24+'construction prix AME 2018'!AQ102*'Px ch Urbain'!AQ25</f>
        <v>5.82844241023878</v>
      </c>
      <c r="AR103" s="37" t="n">
        <f aca="false">'construction prix AME 2018'!AR100*'Px ch Urbain'!AR23+'construction prix AME 2018'!AR101*'Px ch Urbain'!AR24+'construction prix AME 2018'!AR102*'Px ch Urbain'!AR25</f>
        <v>5.85417025318758</v>
      </c>
      <c r="AS103" s="37" t="n">
        <f aca="false">'construction prix AME 2018'!AS100*'Px ch Urbain'!AS23+'construction prix AME 2018'!AS101*'Px ch Urbain'!AS24+'construction prix AME 2018'!AS102*'Px ch Urbain'!AS25</f>
        <v>5.88013933859509</v>
      </c>
      <c r="AT103" s="37" t="n">
        <f aca="false">'construction prix AME 2018'!AT100*'Px ch Urbain'!AT23+'construction prix AME 2018'!AT101*'Px ch Urbain'!AT24+'construction prix AME 2018'!AT102*'Px ch Urbain'!AT25</f>
        <v>5.9063522496498</v>
      </c>
      <c r="AU103" s="37" t="n">
        <f aca="false">'construction prix AME 2018'!AU100*'Px ch Urbain'!AU23+'construction prix AME 2018'!AU101*'Px ch Urbain'!AU24+'construction prix AME 2018'!AU102*'Px ch Urbain'!AU25</f>
        <v>5.93281159889271</v>
      </c>
      <c r="AV103" s="37" t="n">
        <f aca="false">'construction prix AME 2018'!AV100*'Px ch Urbain'!AV23+'construction prix AME 2018'!AV101*'Px ch Urbain'!AV24+'construction prix AME 2018'!AV102*'Px ch Urbain'!AV25</f>
        <v>5.95764213741297</v>
      </c>
      <c r="AW103" s="37" t="n">
        <f aca="false">'construction prix AME 2018'!AW100*'Px ch Urbain'!AW23+'construction prix AME 2018'!AW101*'Px ch Urbain'!AW24+'construction prix AME 2018'!AW102*'Px ch Urbain'!AW25</f>
        <v>5.98271104307471</v>
      </c>
      <c r="AX103" s="37" t="n">
        <f aca="false">'construction prix AME 2018'!AX100*'Px ch Urbain'!AX23+'construction prix AME 2018'!AX101*'Px ch Urbain'!AX24+'construction prix AME 2018'!AX102*'Px ch Urbain'!AX25</f>
        <v>6.00802094653796</v>
      </c>
      <c r="AY103" s="37" t="n">
        <f aca="false">'construction prix AME 2018'!AY100*'Px ch Urbain'!AY23+'construction prix AME 2018'!AY101*'Px ch Urbain'!AY24+'construction prix AME 2018'!AY102*'Px ch Urbain'!AY25</f>
        <v>6.03357450886008</v>
      </c>
      <c r="AZ103" s="37" t="n">
        <f aca="false">'construction prix AME 2018'!AZ100*'Px ch Urbain'!AZ23+'construction prix AME 2018'!AZ101*'Px ch Urbain'!AZ24+'construction prix AME 2018'!AZ102*'Px ch Urbain'!AZ25</f>
        <v>6.05937442185224</v>
      </c>
      <c r="BA103" s="37" t="n">
        <f aca="false">'construction prix AME 2018'!BA100*'Px ch Urbain'!BA23+'construction prix AME 2018'!BA101*'Px ch Urbain'!BA24+'construction prix AME 2018'!BA102*'Px ch Urbain'!BA25</f>
        <v>6.08542340844017</v>
      </c>
      <c r="BB103" s="37" t="n">
        <f aca="false">'construction prix AME 2018'!BB100*'Px ch Urbain'!BB23+'construction prix AME 2018'!BB101*'Px ch Urbain'!BB24+'construction prix AME 2018'!BB102*'Px ch Urbain'!BB25</f>
        <v>6.11172422302915</v>
      </c>
      <c r="BC103" s="37" t="n">
        <f aca="false">'construction prix AME 2018'!BC100*'Px ch Urbain'!BC23+'construction prix AME 2018'!BC101*'Px ch Urbain'!BC24+'construction prix AME 2018'!BC102*'Px ch Urbain'!BC25</f>
        <v>6.1382796518733</v>
      </c>
      <c r="BD103" s="37" t="n">
        <f aca="false">'construction prix AME 2018'!BD100*'Px ch Urbain'!BD23+'construction prix AME 2018'!BD101*'Px ch Urbain'!BD24+'construction prix AME 2018'!BD102*'Px ch Urbain'!BD25</f>
        <v>6.16509251344925</v>
      </c>
      <c r="BE103" s="37" t="n">
        <f aca="false">'construction prix AME 2018'!BE100*'Px ch Urbain'!BE23+'construction prix AME 2018'!BE101*'Px ch Urbain'!BE24+'construction prix AME 2018'!BE102*'Px ch Urbain'!BE25</f>
        <v>6.19216565883422</v>
      </c>
      <c r="BF103" s="37" t="n">
        <f aca="false">'construction prix AME 2018'!BF100*'Px ch Urbain'!BF23+'construction prix AME 2018'!BF101*'Px ch Urbain'!BF24+'construction prix AME 2018'!BF102*'Px ch Urbain'!BF25</f>
        <v>6.21950197208849</v>
      </c>
      <c r="BG103" s="37" t="n">
        <f aca="false">'construction prix AME 2018'!BG100*'Px ch Urbain'!BG23+'construction prix AME 2018'!BG101*'Px ch Urbain'!BG24+'construction prix AME 2018'!BG102*'Px ch Urbain'!BG25</f>
        <v>6.24710437064249</v>
      </c>
      <c r="BH103" s="37" t="n">
        <f aca="false">'construction prix AME 2018'!BH100*'Px ch Urbain'!BH23+'construction prix AME 2018'!BH101*'Px ch Urbain'!BH24+'construction prix AME 2018'!BH102*'Px ch Urbain'!BH25</f>
        <v>6.27497580568842</v>
      </c>
      <c r="BI103" s="37" t="n">
        <f aca="false">'construction prix AME 2018'!BI100*'Px ch Urbain'!BI23+'construction prix AME 2018'!BI101*'Px ch Urbain'!BI24+'construction prix AME 2018'!BI102*'Px ch Urbain'!BI25</f>
        <v>6.30311926257642</v>
      </c>
      <c r="BJ103" s="37" t="n">
        <f aca="false">'construction prix AME 2018'!BJ100*'Px ch Urbain'!BJ23+'construction prix AME 2018'!BJ101*'Px ch Urbain'!BJ24+'construction prix AME 2018'!BJ102*'Px ch Urbain'!BJ25</f>
        <v>6.33153776121554</v>
      </c>
      <c r="BK103" s="9"/>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4" t="s">
        <v>74</v>
      </c>
      <c r="B104" s="11"/>
      <c r="C104" s="11"/>
      <c r="D104" s="11"/>
      <c r="E104" s="11"/>
      <c r="F104" s="11"/>
      <c r="G104" s="11"/>
      <c r="H104" s="11"/>
      <c r="I104" s="11"/>
      <c r="J104" s="11"/>
      <c r="K104" s="11"/>
      <c r="L104" s="11"/>
      <c r="M104" s="11"/>
      <c r="N104" s="11"/>
      <c r="O104" s="9"/>
      <c r="P104" s="9"/>
      <c r="Q104" s="9"/>
      <c r="R104" s="20" t="n">
        <f aca="false">R103/Q103-1</f>
        <v>0.0296361000562666</v>
      </c>
      <c r="S104" s="20" t="n">
        <f aca="false">S103/R103-1</f>
        <v>0.0302614861806343</v>
      </c>
      <c r="T104" s="20" t="n">
        <f aca="false">T103/S103-1</f>
        <v>0.0321423703027135</v>
      </c>
      <c r="U104" s="20" t="n">
        <f aca="false">U103/T103-1</f>
        <v>0.0333812753198057</v>
      </c>
      <c r="V104" s="20" t="n">
        <f aca="false">V103/U103-1</f>
        <v>0.03328918833824</v>
      </c>
      <c r="W104" s="20" t="n">
        <f aca="false">W103/V103-1</f>
        <v>0.0177173589443058</v>
      </c>
      <c r="X104" s="20" t="n">
        <f aca="false">X103/W103-1</f>
        <v>0.0170638790914401</v>
      </c>
      <c r="Y104" s="20" t="n">
        <f aca="false">Y103/X103-1</f>
        <v>0.0171809710398685</v>
      </c>
      <c r="Z104" s="20" t="n">
        <f aca="false">Z103/Y103-1</f>
        <v>0.0149931764428821</v>
      </c>
      <c r="AA104" s="20" t="n">
        <f aca="false">AA103/Z103-1</f>
        <v>0.015469771793897</v>
      </c>
      <c r="AB104" s="20" t="n">
        <f aca="false">AB103/AA103-1</f>
        <v>0.016584636125424</v>
      </c>
      <c r="AC104" s="20" t="n">
        <f aca="false">AC103/AB103-1</f>
        <v>0.0167838952357546</v>
      </c>
      <c r="AD104" s="20" t="n">
        <f aca="false">AD103/AC103-1</f>
        <v>0.0161866864095499</v>
      </c>
      <c r="AE104" s="20" t="n">
        <f aca="false">AE103/AD103-1</f>
        <v>0.0148440533682725</v>
      </c>
      <c r="AF104" s="20" t="n">
        <f aca="false">AF103/AE103-1</f>
        <v>0.012799549609726</v>
      </c>
      <c r="AG104" s="20" t="n">
        <f aca="false">AG103/AF103-1</f>
        <v>0.00706177692105481</v>
      </c>
      <c r="AH104" s="20" t="n">
        <f aca="false">AH103/AG103-1</f>
        <v>0.00710047888667908</v>
      </c>
      <c r="AI104" s="20" t="n">
        <f aca="false">AI103/AH103-1</f>
        <v>0.0071391246575232</v>
      </c>
      <c r="AJ104" s="20" t="n">
        <f aca="false">AJ103/AI103-1</f>
        <v>0.00717771141809354</v>
      </c>
      <c r="AK104" s="20" t="n">
        <f aca="false">AK103/AJ103-1</f>
        <v>0.00721623637094226</v>
      </c>
      <c r="AL104" s="20" t="n">
        <f aca="false">AL103/AK103-1</f>
        <v>0.00513242781365375</v>
      </c>
      <c r="AM104" s="20" t="n">
        <f aca="false">AM103/AL103-1</f>
        <v>0.00515500525367596</v>
      </c>
      <c r="AN104" s="20" t="n">
        <f aca="false">AN103/AM103-1</f>
        <v>0.00517759798304307</v>
      </c>
      <c r="AO104" s="20" t="n">
        <f aca="false">AO103/AN103-1</f>
        <v>0.00520020524122145</v>
      </c>
      <c r="AP104" s="20" t="n">
        <f aca="false">AP103/AO103-1</f>
        <v>0.00522282626601167</v>
      </c>
      <c r="AQ104" s="20" t="n">
        <f aca="false">AQ103/AP103-1</f>
        <v>0.00439244528455274</v>
      </c>
      <c r="AR104" s="20" t="n">
        <f aca="false">AR103/AQ103-1</f>
        <v>0.00441418841226082</v>
      </c>
      <c r="AS104" s="20" t="n">
        <f aca="false">AS103/AR103-1</f>
        <v>0.00443599763661884</v>
      </c>
      <c r="AT104" s="20" t="n">
        <f aca="false">AT103/AS103-1</f>
        <v>0.0044578724321489</v>
      </c>
      <c r="AU104" s="20" t="n">
        <f aca="false">AU103/AT103-1</f>
        <v>0.00447981226390271</v>
      </c>
      <c r="AV104" s="20" t="n">
        <f aca="false">AV103/AU103-1</f>
        <v>0.0041852902466839</v>
      </c>
      <c r="AW104" s="20" t="n">
        <f aca="false">AW103/AV103-1</f>
        <v>0.00420785691445014</v>
      </c>
      <c r="AX104" s="20" t="n">
        <f aca="false">AX103/AW103-1</f>
        <v>0.0042305074206368</v>
      </c>
      <c r="AY104" s="20" t="n">
        <f aca="false">AY103/AX103-1</f>
        <v>0.00425324121695136</v>
      </c>
      <c r="AZ104" s="20" t="n">
        <f aca="false">AZ103/AY103-1</f>
        <v>0.0042760577422678</v>
      </c>
      <c r="BA104" s="20" t="n">
        <f aca="false">BA103/AZ103-1</f>
        <v>0.0042989564226279</v>
      </c>
      <c r="BB104" s="20" t="n">
        <f aca="false">BB103/BA103-1</f>
        <v>0.00432193667124259</v>
      </c>
      <c r="BC104" s="20" t="n">
        <f aca="false">BC103/BB103-1</f>
        <v>0.00434499788849907</v>
      </c>
      <c r="BD104" s="20" t="n">
        <f aca="false">BD103/BC103-1</f>
        <v>0.00436813946197034</v>
      </c>
      <c r="BE104" s="20" t="n">
        <f aca="false">BE103/BD103-1</f>
        <v>0.00439136076642876</v>
      </c>
      <c r="BF104" s="20" t="n">
        <f aca="false">BF103/BE103-1</f>
        <v>0.00441466116386402</v>
      </c>
      <c r="BG104" s="20" t="n">
        <f aca="false">BG103/BF103-1</f>
        <v>0.0044380400035049</v>
      </c>
      <c r="BH104" s="20" t="n">
        <f aca="false">BH103/BG103-1</f>
        <v>0.0044614966218437</v>
      </c>
      <c r="BI104" s="20" t="n">
        <f aca="false">BI103/BH103-1</f>
        <v>0.0044850303426649</v>
      </c>
      <c r="BJ104" s="20" t="n">
        <f aca="false">BJ103/BI103-1</f>
        <v>0.00450864047708044</v>
      </c>
      <c r="BK104" s="9"/>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3.8" hidden="false" customHeight="false" outlineLevel="0" collapsed="false">
      <c r="A105" s="21" t="s">
        <v>75</v>
      </c>
      <c r="B105" s="11"/>
      <c r="C105" s="11"/>
      <c r="D105" s="11"/>
      <c r="E105" s="11"/>
      <c r="F105" s="11"/>
      <c r="G105" s="11"/>
      <c r="H105" s="11"/>
      <c r="I105" s="11"/>
      <c r="J105" s="11"/>
      <c r="K105" s="11"/>
      <c r="L105" s="11"/>
      <c r="M105" s="11"/>
      <c r="N105" s="11"/>
      <c r="O105" s="9"/>
      <c r="P105" s="9"/>
      <c r="Q105" s="9" t="n">
        <f aca="false">Q106/(1+Q29)</f>
        <v>7.69874396702302</v>
      </c>
      <c r="R105" s="37" t="n">
        <f aca="false">Q105*(1+'Px ch Urbain'!R14*'construction prix AME 2018'!R104)</f>
        <v>7.79000826562873</v>
      </c>
      <c r="S105" s="37" t="n">
        <f aca="false">R105*(1+'Px ch Urbain'!S14*'construction prix AME 2018'!S104)</f>
        <v>7.88430315661967</v>
      </c>
      <c r="T105" s="37" t="n">
        <f aca="false">S105*(1+'Px ch Urbain'!T14*'construction prix AME 2018'!T104)</f>
        <v>7.98567123327524</v>
      </c>
      <c r="U105" s="37" t="n">
        <f aca="false">T105*(1+'Px ch Urbain'!U14*'construction prix AME 2018'!U104)</f>
        <v>8.09229998929581</v>
      </c>
      <c r="V105" s="37" t="n">
        <f aca="false">U105*(1+'Px ch Urbain'!V14*'construction prix AME 2018'!V104)</f>
        <v>8.20005442866909</v>
      </c>
      <c r="W105" s="37" t="n">
        <f aca="false">V105*(1+'Px ch Urbain'!W14*'construction prix AME 2018'!W104)</f>
        <v>8.25816775173932</v>
      </c>
      <c r="X105" s="37" t="n">
        <f aca="false">W105*(1+'Px ch Urbain'!X14*'construction prix AME 2018'!X104)</f>
        <v>8.31453430215233</v>
      </c>
      <c r="Y105" s="37" t="n">
        <f aca="false">X105*(1+'Px ch Urbain'!Y14*'construction prix AME 2018'!Y104)</f>
        <v>8.37167501137444</v>
      </c>
      <c r="Z105" s="37" t="n">
        <f aca="false">Y105*(1+'Px ch Urbain'!Z14*'construction prix AME 2018'!Z104)</f>
        <v>8.42188221160164</v>
      </c>
      <c r="AA105" s="37" t="n">
        <f aca="false">Z105*(1+'Px ch Urbain'!AA14*'construction prix AME 2018'!AA104)</f>
        <v>8.47399604995706</v>
      </c>
      <c r="AB105" s="37" t="n">
        <f aca="false">AA105*(1+'Px ch Urbain'!AB14*'construction prix AME 2018'!AB104)</f>
        <v>8.53021130636379</v>
      </c>
      <c r="AC105" s="37" t="n">
        <f aca="false">AB105*(1+'Px ch Urbain'!AC14*'construction prix AME 2018'!AC104)</f>
        <v>8.58747937552573</v>
      </c>
      <c r="AD105" s="37" t="n">
        <f aca="false">AC105*(1+'Px ch Urbain'!AD14*'construction prix AME 2018'!AD104)</f>
        <v>8.64308050980578</v>
      </c>
      <c r="AE105" s="37" t="n">
        <f aca="false">AD105*(1+'Px ch Urbain'!AE14*'construction prix AME 2018'!AE104)</f>
        <v>8.69439984914731</v>
      </c>
      <c r="AF105" s="37" t="n">
        <f aca="false">AE105*(1+'Px ch Urbain'!AF14*'construction prix AME 2018'!AF104)</f>
        <v>8.7389136100257</v>
      </c>
      <c r="AG105" s="37" t="n">
        <f aca="false">AF105*(1+'Px ch Urbain'!AG14*'construction prix AME 2018'!AG104)</f>
        <v>8.76359851340424</v>
      </c>
      <c r="AH105" s="37" t="n">
        <f aca="false">AG105*(1+'Px ch Urbain'!AH14*'construction prix AME 2018'!AH104)</f>
        <v>8.78848881189055</v>
      </c>
      <c r="AI105" s="37" t="n">
        <f aca="false">AH105*(1+'Px ch Urbain'!AI14*'construction prix AME 2018'!AI104)</f>
        <v>8.81358565876228</v>
      </c>
      <c r="AJ105" s="37" t="n">
        <f aca="false">AI105*(1+'Px ch Urbain'!AJ14*'construction prix AME 2018'!AJ104)</f>
        <v>8.83889020852918</v>
      </c>
      <c r="AK105" s="37" t="n">
        <f aca="false">AJ105*(1+'Px ch Urbain'!AK14*'construction prix AME 2018'!AK104)</f>
        <v>8.8644036169298</v>
      </c>
      <c r="AL105" s="37" t="n">
        <f aca="false">AK105*(1+'Px ch Urbain'!AL14*'construction prix AME 2018'!AL104)</f>
        <v>8.88260198159979</v>
      </c>
      <c r="AM105" s="37" t="n">
        <f aca="false">AL105*(1+'Px ch Urbain'!AM14*'construction prix AME 2018'!AM104)</f>
        <v>8.90091792555238</v>
      </c>
      <c r="AN105" s="37" t="n">
        <f aca="false">AM105*(1+'Px ch Urbain'!AN14*'construction prix AME 2018'!AN104)</f>
        <v>8.91935207543181</v>
      </c>
      <c r="AO105" s="37" t="n">
        <f aca="false">AN105*(1+'Px ch Urbain'!AO14*'construction prix AME 2018'!AO104)</f>
        <v>8.93790505999619</v>
      </c>
      <c r="AP105" s="37" t="n">
        <f aca="false">AO105*(1+'Px ch Urbain'!AP14*'construction prix AME 2018'!AP104)</f>
        <v>8.95657751012038</v>
      </c>
      <c r="AQ105" s="37" t="n">
        <f aca="false">AP105*(1+'Px ch Urbain'!AQ14*'construction prix AME 2018'!AQ104)</f>
        <v>8.9723140207804</v>
      </c>
      <c r="AR105" s="37" t="n">
        <f aca="false">AQ105*(1+'Px ch Urbain'!AR14*'construction prix AME 2018'!AR104)</f>
        <v>8.98815621461308</v>
      </c>
      <c r="AS105" s="37" t="n">
        <f aca="false">AR105*(1+'Px ch Urbain'!AS14*'construction prix AME 2018'!AS104)</f>
        <v>9.00410479050331</v>
      </c>
      <c r="AT105" s="37" t="n">
        <f aca="false">AS105*(1+'Px ch Urbain'!AT14*'construction prix AME 2018'!AT104)</f>
        <v>9.02016045071202</v>
      </c>
      <c r="AU105" s="37" t="n">
        <f aca="false">AT105*(1+'Px ch Urbain'!AU14*'construction prix AME 2018'!AU104)</f>
        <v>9.0363239008758</v>
      </c>
      <c r="AV105" s="37" t="n">
        <f aca="false">AU105*(1+'Px ch Urbain'!AV14*'construction prix AME 2018'!AV104)</f>
        <v>9.05145175619109</v>
      </c>
      <c r="AW105" s="37" t="n">
        <f aca="false">AV105*(1+'Px ch Urbain'!AW14*'construction prix AME 2018'!AW104)</f>
        <v>9.06668664173433</v>
      </c>
      <c r="AX105" s="37" t="n">
        <f aca="false">AW105*(1+'Px ch Urbain'!AX14*'construction prix AME 2018'!AX104)</f>
        <v>9.08202931578171</v>
      </c>
      <c r="AY105" s="37" t="n">
        <f aca="false">AX105*(1+'Px ch Urbain'!AY14*'construction prix AME 2018'!AY104)</f>
        <v>9.09748054034949</v>
      </c>
      <c r="AZ105" s="37" t="n">
        <f aca="false">AY105*(1+'Px ch Urbain'!AZ14*'construction prix AME 2018'!AZ104)</f>
        <v>9.11304108118936</v>
      </c>
      <c r="BA105" s="37" t="n">
        <f aca="false">AZ105*(1+'Px ch Urbain'!BA14*'construction prix AME 2018'!BA104)</f>
        <v>9.12871170778362</v>
      </c>
      <c r="BB105" s="37" t="n">
        <f aca="false">BA105*(1+'Px ch Urbain'!BB14*'construction prix AME 2018'!BB104)</f>
        <v>9.14449319334005</v>
      </c>
      <c r="BC105" s="37" t="n">
        <f aca="false">BB105*(1+'Px ch Urbain'!BC14*'construction prix AME 2018'!BC104)</f>
        <v>9.16038631478664</v>
      </c>
      <c r="BD105" s="37" t="n">
        <f aca="false">BC105*(1+'Px ch Urbain'!BD14*'construction prix AME 2018'!BD104)</f>
        <v>9.17639185276604</v>
      </c>
      <c r="BE105" s="37" t="n">
        <f aca="false">BD105*(1+'Px ch Urbain'!BE14*'construction prix AME 2018'!BE104)</f>
        <v>9.19251059162989</v>
      </c>
      <c r="BF105" s="37" t="n">
        <f aca="false">BE105*(1+'Px ch Urbain'!BF14*'construction prix AME 2018'!BF104)</f>
        <v>9.2087433194328</v>
      </c>
      <c r="BG105" s="37" t="n">
        <f aca="false">BF105*(1+'Px ch Urbain'!BG14*'construction prix AME 2018'!BG104)</f>
        <v>9.22509082792626</v>
      </c>
      <c r="BH105" s="37" t="n">
        <f aca="false">BG105*(1+'Px ch Urbain'!BH14*'construction prix AME 2018'!BH104)</f>
        <v>9.24155391255225</v>
      </c>
      <c r="BI105" s="37" t="n">
        <f aca="false">BH105*(1+'Px ch Urbain'!BI14*'construction prix AME 2018'!BI104)</f>
        <v>9.25813337243672</v>
      </c>
      <c r="BJ105" s="37" t="n">
        <f aca="false">BI105*(1+'Px ch Urbain'!BJ14*'construction prix AME 2018'!BJ104)</f>
        <v>9.27483001038279</v>
      </c>
      <c r="BK105" s="9"/>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s="31" customFormat="true" ht="15" hidden="false" customHeight="false" outlineLevel="0" collapsed="false">
      <c r="A106" s="33" t="s">
        <v>76</v>
      </c>
      <c r="B106" s="10" t="n">
        <f aca="false">B20</f>
        <v>5.46093126223092</v>
      </c>
      <c r="C106" s="10" t="n">
        <f aca="false">C20</f>
        <v>5.69943866217517</v>
      </c>
      <c r="D106" s="10" t="n">
        <f aca="false">D20</f>
        <v>5.80755807365439</v>
      </c>
      <c r="E106" s="10" t="n">
        <f aca="false">E20</f>
        <v>5.68936540240518</v>
      </c>
      <c r="F106" s="10" t="n">
        <f aca="false">F20</f>
        <v>5.58886660326087</v>
      </c>
      <c r="G106" s="10" t="n">
        <f aca="false">G20</f>
        <v>5.75452289145908</v>
      </c>
      <c r="H106" s="10" t="n">
        <f aca="false">H20</f>
        <v>6.14136830955091</v>
      </c>
      <c r="I106" s="10" t="n">
        <f aca="false">I20</f>
        <v>6.23146130952381</v>
      </c>
      <c r="J106" s="10" t="n">
        <f aca="false">J20</f>
        <v>6.5135</v>
      </c>
      <c r="K106" s="10" t="n">
        <f aca="false">K20</f>
        <v>7.0098187861514</v>
      </c>
      <c r="L106" s="10" t="n">
        <f aca="false">L20</f>
        <v>6.92778341866226</v>
      </c>
      <c r="M106" s="10" t="n">
        <f aca="false">M20</f>
        <v>7.10687001455604</v>
      </c>
      <c r="N106" s="10" t="n">
        <f aca="false">N20</f>
        <v>7.34121165833928</v>
      </c>
      <c r="O106" s="10" t="n">
        <f aca="false">O20</f>
        <v>7.76210235044415</v>
      </c>
      <c r="P106" s="10" t="n">
        <f aca="false">P20</f>
        <v>7.89058483531698</v>
      </c>
      <c r="Q106" s="10" t="n">
        <f aca="false">Q20</f>
        <v>8.12217488520929</v>
      </c>
      <c r="R106" s="38" t="n">
        <f aca="false">R105*(1+R29)</f>
        <v>8.21845872023831</v>
      </c>
      <c r="S106" s="38" t="n">
        <f aca="false">S105*(1+S29)</f>
        <v>8.31793983023376</v>
      </c>
      <c r="T106" s="38" t="n">
        <f aca="false">T105*(1+T29)</f>
        <v>8.42488315110538</v>
      </c>
      <c r="U106" s="38" t="n">
        <f aca="false">U105*(1+U29)</f>
        <v>8.53737648870708</v>
      </c>
      <c r="V106" s="38" t="n">
        <f aca="false">V105*(1+V29)</f>
        <v>8.65105742224589</v>
      </c>
      <c r="W106" s="38" t="n">
        <f aca="false">W105*(1+W29)</f>
        <v>8.71236697808499</v>
      </c>
      <c r="X106" s="38" t="n">
        <f aca="false">X105*(1+X29)</f>
        <v>8.77183368877071</v>
      </c>
      <c r="Y106" s="38" t="n">
        <f aca="false">Y105*(1+Y29)</f>
        <v>8.83211713700003</v>
      </c>
      <c r="Z106" s="38" t="n">
        <f aca="false">Z105*(1+Z29)</f>
        <v>8.88508573323973</v>
      </c>
      <c r="AA106" s="38" t="n">
        <f aca="false">AA105*(1+AA29)</f>
        <v>8.9400658327047</v>
      </c>
      <c r="AB106" s="38" t="n">
        <f aca="false">AB105*(1+AB29)</f>
        <v>8.9993729282138</v>
      </c>
      <c r="AC106" s="38" t="n">
        <f aca="false">AC105*(1+AC29)</f>
        <v>9.05979074117965</v>
      </c>
      <c r="AD106" s="38" t="n">
        <f aca="false">AD105*(1+AD29)</f>
        <v>9.1184499378451</v>
      </c>
      <c r="AE106" s="38" t="n">
        <f aca="false">AE105*(1+AE29)</f>
        <v>9.17259184085042</v>
      </c>
      <c r="AF106" s="38" t="n">
        <f aca="false">AF105*(1+AF29)</f>
        <v>9.21955385857711</v>
      </c>
      <c r="AG106" s="38" t="n">
        <f aca="false">AG105*(1+AG29)</f>
        <v>9.24559643164148</v>
      </c>
      <c r="AH106" s="38" t="n">
        <f aca="false">AH105*(1+AH29)</f>
        <v>9.27185569654453</v>
      </c>
      <c r="AI106" s="38" t="n">
        <f aca="false">AI105*(1+AI29)</f>
        <v>9.29833286999421</v>
      </c>
      <c r="AJ106" s="38" t="n">
        <f aca="false">AJ105*(1+AJ29)</f>
        <v>9.32502916999828</v>
      </c>
      <c r="AK106" s="38" t="n">
        <f aca="false">AK105*(1+AK29)</f>
        <v>9.35194581586094</v>
      </c>
      <c r="AL106" s="38" t="n">
        <f aca="false">AL105*(1+AL29)</f>
        <v>9.37114509058778</v>
      </c>
      <c r="AM106" s="38" t="n">
        <f aca="false">AM105*(1+AM29)</f>
        <v>9.39046841145776</v>
      </c>
      <c r="AN106" s="38" t="n">
        <f aca="false">AN105*(1+AN29)</f>
        <v>9.40991643958056</v>
      </c>
      <c r="AO106" s="38" t="n">
        <f aca="false">AO105*(1+AO29)</f>
        <v>9.42948983829598</v>
      </c>
      <c r="AP106" s="38" t="n">
        <f aca="false">AP105*(1+AP29)</f>
        <v>9.449189273177</v>
      </c>
      <c r="AQ106" s="38" t="n">
        <f aca="false">AQ105*(1+AQ29)</f>
        <v>9.46579129192332</v>
      </c>
      <c r="AR106" s="38" t="n">
        <f aca="false">AR105*(1+AR29)</f>
        <v>9.4825048064168</v>
      </c>
      <c r="AS106" s="38" t="n">
        <f aca="false">AS105*(1+AS29)</f>
        <v>9.49933055398099</v>
      </c>
      <c r="AT106" s="38" t="n">
        <f aca="false">AT105*(1+AT29)</f>
        <v>9.51626927550118</v>
      </c>
      <c r="AU106" s="38" t="n">
        <f aca="false">AU105*(1+AU29)</f>
        <v>9.53332171542397</v>
      </c>
      <c r="AV106" s="38" t="n">
        <f aca="false">AV105*(1+AV29)</f>
        <v>9.5492816027816</v>
      </c>
      <c r="AW106" s="38" t="n">
        <f aca="false">AW105*(1+AW29)</f>
        <v>9.56535440702972</v>
      </c>
      <c r="AX106" s="38" t="n">
        <f aca="false">AX105*(1+AX29)</f>
        <v>9.5815409281497</v>
      </c>
      <c r="AY106" s="38" t="n">
        <f aca="false">AY105*(1+AY29)</f>
        <v>9.59784197006871</v>
      </c>
      <c r="AZ106" s="38" t="n">
        <f aca="false">AZ105*(1+AZ29)</f>
        <v>9.61425834065478</v>
      </c>
      <c r="BA106" s="38" t="n">
        <f aca="false">BA105*(1+BA29)</f>
        <v>9.63079085171172</v>
      </c>
      <c r="BB106" s="38" t="n">
        <f aca="false">BB105*(1+BB29)</f>
        <v>9.64744031897375</v>
      </c>
      <c r="BC106" s="38" t="n">
        <f aca="false">BC105*(1+BC29)</f>
        <v>9.6642075620999</v>
      </c>
      <c r="BD106" s="38" t="n">
        <f aca="false">BD105*(1+BD29)</f>
        <v>9.68109340466817</v>
      </c>
      <c r="BE106" s="38" t="n">
        <f aca="false">BE105*(1+BE29)</f>
        <v>9.69809867416953</v>
      </c>
      <c r="BF106" s="38" t="n">
        <f aca="false">BF105*(1+BF29)</f>
        <v>9.7152242020016</v>
      </c>
      <c r="BG106" s="38" t="n">
        <f aca="false">BG105*(1+BG29)</f>
        <v>9.7324708234622</v>
      </c>
      <c r="BH106" s="38" t="n">
        <f aca="false">BH105*(1+BH29)</f>
        <v>9.74983937774263</v>
      </c>
      <c r="BI106" s="38" t="n">
        <f aca="false">BI105*(1+BI29)</f>
        <v>9.76733070792074</v>
      </c>
      <c r="BJ106" s="38" t="n">
        <f aca="false">BJ105*(1+BJ29)</f>
        <v>9.78494566095385</v>
      </c>
      <c r="BK106" s="18"/>
      <c r="BL106" s="18" t="n">
        <f aca="false">(Q106/B106)^(1/(Q$2-B$2))-1</f>
        <v>0.0268185561572127</v>
      </c>
      <c r="BM106" s="18" t="n">
        <f aca="false">(Y106/Q106)^(1/(Y$2-Q$2))-1</f>
        <v>0.0105296495196074</v>
      </c>
      <c r="BN106" s="18" t="n">
        <f aca="false">(AK106/Q106)^(1/(AK$2-Q$2))-1</f>
        <v>0.00707422841626215</v>
      </c>
      <c r="BO106" s="18" t="n">
        <f aca="false">(AZ106/AK106)^(1/(AZ$2-AK$2))-1</f>
        <v>0.00184588890004989</v>
      </c>
      <c r="BP106" s="19" t="n">
        <f aca="false">(AP106/Q106)^(1/(AP$2-Q$2))-1</f>
        <v>0.00607159728898221</v>
      </c>
      <c r="BQ106" s="20" t="n">
        <f aca="false">AK106/Q106-1</f>
        <v>0.151409068141477</v>
      </c>
      <c r="BR106" s="20" t="n">
        <f aca="false">AZ106/Q106-1</f>
        <v>0.183704916051809</v>
      </c>
    </row>
    <row r="107" customFormat="false" ht="15" hidden="false" customHeight="false" outlineLevel="0" collapsed="false">
      <c r="A107" s="0"/>
      <c r="B107" s="28"/>
      <c r="C107" s="28"/>
      <c r="D107" s="28"/>
      <c r="E107" s="28"/>
      <c r="F107" s="28"/>
      <c r="G107" s="28"/>
      <c r="H107" s="28"/>
      <c r="I107" s="28"/>
      <c r="J107" s="28"/>
      <c r="K107" s="28"/>
      <c r="L107" s="28"/>
      <c r="M107" s="28"/>
      <c r="N107" s="28"/>
      <c r="O107" s="11"/>
      <c r="P107" s="11"/>
      <c r="Q107" s="11"/>
      <c r="R107" s="11"/>
      <c r="S107" s="11"/>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9" s="23" customFormat="true" ht="90" hidden="false" customHeight="true" outlineLevel="0" collapsed="false">
      <c r="A109" s="22" t="s">
        <v>77</v>
      </c>
      <c r="BL109" s="39" t="s">
        <v>77</v>
      </c>
      <c r="BM109" s="39"/>
      <c r="BN109" s="39"/>
      <c r="BO109" s="39"/>
      <c r="BP109" s="40"/>
    </row>
    <row r="110" s="41" customFormat="true" ht="60" hidden="false" customHeight="false" outlineLevel="0" collapsed="false">
      <c r="A110" s="22"/>
      <c r="B110" s="41" t="n">
        <v>2000</v>
      </c>
      <c r="C110" s="41" t="n">
        <v>2001</v>
      </c>
      <c r="D110" s="41" t="n">
        <v>2002</v>
      </c>
      <c r="E110" s="41" t="n">
        <v>2003</v>
      </c>
      <c r="F110" s="41" t="n">
        <v>2004</v>
      </c>
      <c r="G110" s="41" t="n">
        <v>2005</v>
      </c>
      <c r="H110" s="41" t="n">
        <v>2006</v>
      </c>
      <c r="I110" s="41" t="n">
        <v>2007</v>
      </c>
      <c r="J110" s="41" t="n">
        <v>2008</v>
      </c>
      <c r="K110" s="41" t="n">
        <v>2009</v>
      </c>
      <c r="L110" s="41" t="n">
        <v>2010</v>
      </c>
      <c r="M110" s="41" t="n">
        <v>2011</v>
      </c>
      <c r="N110" s="41" t="n">
        <v>2012</v>
      </c>
      <c r="O110" s="41" t="n">
        <v>2013</v>
      </c>
      <c r="P110" s="41" t="n">
        <v>2014</v>
      </c>
      <c r="Q110" s="41" t="n">
        <v>2015</v>
      </c>
      <c r="R110" s="41" t="n">
        <v>2016</v>
      </c>
      <c r="S110" s="41" t="n">
        <v>2017</v>
      </c>
      <c r="T110" s="41" t="n">
        <v>2018</v>
      </c>
      <c r="U110" s="41" t="n">
        <v>2019</v>
      </c>
      <c r="V110" s="41" t="n">
        <v>2020</v>
      </c>
      <c r="W110" s="41" t="n">
        <v>2021</v>
      </c>
      <c r="X110" s="41" t="n">
        <v>2022</v>
      </c>
      <c r="Y110" s="41" t="n">
        <v>2023</v>
      </c>
      <c r="Z110" s="41" t="n">
        <v>2024</v>
      </c>
      <c r="AA110" s="41" t="n">
        <v>2025</v>
      </c>
      <c r="AB110" s="41" t="n">
        <v>2026</v>
      </c>
      <c r="AC110" s="41" t="n">
        <v>2027</v>
      </c>
      <c r="AD110" s="41" t="n">
        <v>2028</v>
      </c>
      <c r="AE110" s="41" t="n">
        <v>2029</v>
      </c>
      <c r="AF110" s="41" t="n">
        <v>2030</v>
      </c>
      <c r="AG110" s="41" t="n">
        <v>2031</v>
      </c>
      <c r="AH110" s="41" t="n">
        <v>2032</v>
      </c>
      <c r="AI110" s="41" t="n">
        <v>2033</v>
      </c>
      <c r="AJ110" s="41" t="n">
        <v>2034</v>
      </c>
      <c r="AK110" s="41" t="n">
        <v>2035</v>
      </c>
      <c r="AL110" s="41" t="n">
        <v>2036</v>
      </c>
      <c r="AM110" s="41" t="n">
        <v>2037</v>
      </c>
      <c r="AN110" s="41" t="n">
        <v>2038</v>
      </c>
      <c r="AO110" s="41" t="n">
        <v>2039</v>
      </c>
      <c r="AP110" s="41" t="n">
        <v>2040</v>
      </c>
      <c r="AQ110" s="41" t="n">
        <v>2041</v>
      </c>
      <c r="AR110" s="41" t="n">
        <v>2042</v>
      </c>
      <c r="AS110" s="41" t="n">
        <v>2043</v>
      </c>
      <c r="AT110" s="41" t="n">
        <v>2044</v>
      </c>
      <c r="AU110" s="41" t="n">
        <v>2045</v>
      </c>
      <c r="AV110" s="41" t="n">
        <v>2046</v>
      </c>
      <c r="AW110" s="41" t="n">
        <v>2047</v>
      </c>
      <c r="AX110" s="41" t="n">
        <v>2048</v>
      </c>
      <c r="AY110" s="41" t="n">
        <v>2049</v>
      </c>
      <c r="AZ110" s="41" t="n">
        <v>2050</v>
      </c>
      <c r="BA110" s="41" t="n">
        <v>2051</v>
      </c>
      <c r="BB110" s="41" t="n">
        <v>2052</v>
      </c>
      <c r="BC110" s="41" t="n">
        <v>2053</v>
      </c>
      <c r="BD110" s="41" t="n">
        <v>2054</v>
      </c>
      <c r="BE110" s="41" t="n">
        <v>2055</v>
      </c>
      <c r="BF110" s="41" t="n">
        <v>2056</v>
      </c>
      <c r="BG110" s="41" t="n">
        <v>2057</v>
      </c>
      <c r="BH110" s="41" t="n">
        <v>2058</v>
      </c>
      <c r="BI110" s="41" t="n">
        <v>2059</v>
      </c>
      <c r="BJ110" s="41" t="n">
        <v>2060</v>
      </c>
      <c r="BL110" s="41" t="s">
        <v>2</v>
      </c>
      <c r="BM110" s="41" t="s">
        <v>3</v>
      </c>
      <c r="BN110" s="41" t="s">
        <v>4</v>
      </c>
      <c r="BO110" s="41" t="s">
        <v>5</v>
      </c>
      <c r="BP110" s="41" t="s">
        <v>6</v>
      </c>
      <c r="BQ110" s="41" t="s">
        <v>7</v>
      </c>
      <c r="BR110" s="41" t="s">
        <v>8</v>
      </c>
    </row>
    <row r="111" s="23" customFormat="true" ht="15" hidden="false" customHeight="false" outlineLevel="0" collapsed="false">
      <c r="A111" s="35" t="s">
        <v>23</v>
      </c>
      <c r="B111" s="24" t="n">
        <f aca="false">B69</f>
        <v>4.09444473581213</v>
      </c>
      <c r="C111" s="24" t="n">
        <f aca="false">C69</f>
        <v>4.81807507218479</v>
      </c>
      <c r="D111" s="24" t="n">
        <f aca="false">D69</f>
        <v>4.74767872521247</v>
      </c>
      <c r="E111" s="24" t="n">
        <f aca="false">E69</f>
        <v>4.75580228492137</v>
      </c>
      <c r="F111" s="24" t="n">
        <f aca="false">F69</f>
        <v>4.41380866847826</v>
      </c>
      <c r="G111" s="24" t="n">
        <f aca="false">G69</f>
        <v>4.71532182384342</v>
      </c>
      <c r="H111" s="24" t="n">
        <f aca="false">H69</f>
        <v>5.51969797776416</v>
      </c>
      <c r="I111" s="24" t="n">
        <f aca="false">I69</f>
        <v>5.5339242494824</v>
      </c>
      <c r="J111" s="24" t="n">
        <f aca="false">J69</f>
        <v>6.0837</v>
      </c>
      <c r="K111" s="24" t="n">
        <f aca="false">K69</f>
        <v>5.88346379411518</v>
      </c>
      <c r="L111" s="24" t="n">
        <f aca="false">L69</f>
        <v>6.17868755573906</v>
      </c>
      <c r="M111" s="24" t="n">
        <f aca="false">M69</f>
        <v>6.83226843765163</v>
      </c>
      <c r="N111" s="24" t="n">
        <f aca="false">N69</f>
        <v>7.03910107066381</v>
      </c>
      <c r="O111" s="24" t="n">
        <f aca="false">O69</f>
        <v>7.06551183083091</v>
      </c>
      <c r="P111" s="24" t="n">
        <f aca="false">P69</f>
        <v>6.77227061561173</v>
      </c>
      <c r="Q111" s="24" t="n">
        <f aca="false">Q69</f>
        <v>6.56112384396797</v>
      </c>
      <c r="R111" s="24" t="n">
        <f aca="false">R69</f>
        <v>6.85642010328336</v>
      </c>
      <c r="S111" s="24" t="n">
        <f aca="false">S69</f>
        <v>7.16352061845129</v>
      </c>
      <c r="T111" s="24" t="n">
        <f aca="false">T69</f>
        <v>7.49603933071198</v>
      </c>
      <c r="U111" s="24" t="n">
        <f aca="false">U69</f>
        <v>7.84921098308817</v>
      </c>
      <c r="V111" s="24" t="n">
        <f aca="false">V69</f>
        <v>8.20938595777423</v>
      </c>
      <c r="W111" s="24" t="n">
        <f aca="false">W69</f>
        <v>8.39143797422375</v>
      </c>
      <c r="X111" s="24" t="n">
        <f aca="false">X69</f>
        <v>8.55882166906323</v>
      </c>
      <c r="Y111" s="24" t="n">
        <f aca="false">Y69</f>
        <v>8.71933813611473</v>
      </c>
      <c r="Z111" s="24" t="n">
        <f aca="false">Z69</f>
        <v>8.88078871925658</v>
      </c>
      <c r="AA111" s="24" t="n">
        <f aca="false">AA69</f>
        <v>9.05097501748846</v>
      </c>
      <c r="AB111" s="24" t="n">
        <f aca="false">AB69</f>
        <v>9.23868204582116</v>
      </c>
      <c r="AC111" s="24" t="n">
        <f aca="false">AC69</f>
        <v>9.43233445578954</v>
      </c>
      <c r="AD111" s="24" t="n">
        <f aca="false">AD69</f>
        <v>9.62121012073911</v>
      </c>
      <c r="AE111" s="24" t="n">
        <f aca="false">AE69</f>
        <v>9.79458725713615</v>
      </c>
      <c r="AF111" s="24" t="n">
        <f aca="false">AF69</f>
        <v>9.9417444291828</v>
      </c>
      <c r="AG111" s="24" t="n">
        <f aca="false">AG69</f>
        <v>10.0087012175768</v>
      </c>
      <c r="AH111" s="24" t="n">
        <f aca="false">AH69</f>
        <v>10.0765201986084</v>
      </c>
      <c r="AI111" s="24" t="n">
        <f aca="false">AI69</f>
        <v>10.1452125451888</v>
      </c>
      <c r="AJ111" s="24" t="n">
        <f aca="false">AJ69</f>
        <v>10.2147895757417</v>
      </c>
      <c r="AK111" s="24" t="n">
        <f aca="false">AK69</f>
        <v>10.2852627561057</v>
      </c>
      <c r="AL111" s="24" t="n">
        <f aca="false">AL69</f>
        <v>10.3251731071223</v>
      </c>
      <c r="AM111" s="24" t="n">
        <f aca="false">AM69</f>
        <v>10.3653762222085</v>
      </c>
      <c r="AN111" s="24" t="n">
        <f aca="false">AN69</f>
        <v>10.4058743194356</v>
      </c>
      <c r="AO111" s="24" t="n">
        <f aca="false">AO69</f>
        <v>10.446669634321</v>
      </c>
      <c r="AP111" s="24" t="n">
        <f aca="false">AP69</f>
        <v>10.4877644199707</v>
      </c>
      <c r="AQ111" s="24" t="n">
        <f aca="false">AQ69</f>
        <v>10.5161809309027</v>
      </c>
      <c r="AR111" s="24" t="n">
        <f aca="false">AR69</f>
        <v>10.5447622749572</v>
      </c>
      <c r="AS111" s="24" t="n">
        <f aca="false">AS69</f>
        <v>10.5735096170184</v>
      </c>
      <c r="AT111" s="24" t="n">
        <f aca="false">AT69</f>
        <v>10.6024241316607</v>
      </c>
      <c r="AU111" s="24" t="n">
        <f aca="false">AU69</f>
        <v>10.6315070032376</v>
      </c>
      <c r="AV111" s="24" t="n">
        <f aca="false">AV69</f>
        <v>10.6558351780779</v>
      </c>
      <c r="AW111" s="24" t="n">
        <f aca="false">AW69</f>
        <v>10.6802990083529</v>
      </c>
      <c r="AX111" s="24" t="n">
        <f aca="false">AX69</f>
        <v>10.7048995194837</v>
      </c>
      <c r="AY111" s="24" t="n">
        <f aca="false">AY69</f>
        <v>10.7296377461268</v>
      </c>
      <c r="AZ111" s="24" t="n">
        <f aca="false">AZ69</f>
        <v>10.7545147322634</v>
      </c>
      <c r="BA111" s="24" t="n">
        <f aca="false">BA69</f>
        <v>10.7795315312892</v>
      </c>
      <c r="BB111" s="24" t="n">
        <f aca="false">BB69</f>
        <v>10.8046892061058</v>
      </c>
      <c r="BC111" s="24" t="n">
        <f aca="false">BC69</f>
        <v>10.8299888292126</v>
      </c>
      <c r="BD111" s="24" t="n">
        <f aca="false">BD69</f>
        <v>10.855431482799</v>
      </c>
      <c r="BE111" s="24" t="n">
        <f aca="false">BE69</f>
        <v>10.881018258839</v>
      </c>
      <c r="BF111" s="24" t="n">
        <f aca="false">BF69</f>
        <v>10.9067502591851</v>
      </c>
      <c r="BG111" s="24" t="n">
        <f aca="false">BG69</f>
        <v>10.9326285956642</v>
      </c>
      <c r="BH111" s="24" t="n">
        <f aca="false">BH69</f>
        <v>10.9586543901743</v>
      </c>
      <c r="BI111" s="24" t="n">
        <f aca="false">BI69</f>
        <v>10.9848287747816</v>
      </c>
      <c r="BJ111" s="24" t="n">
        <f aca="false">BJ69</f>
        <v>11.0111528918193</v>
      </c>
      <c r="BK111" s="35" t="s">
        <v>23</v>
      </c>
      <c r="BL111" s="18" t="n">
        <f aca="false">(Q111/B111)^(1/(Q$2-B$2))-1</f>
        <v>0.0319346962537888</v>
      </c>
      <c r="BM111" s="42" t="n">
        <f aca="false">(Y111/Q111)^(1/(Y$2-Q$2))-1</f>
        <v>0.0361870506984825</v>
      </c>
      <c r="BN111" s="42" t="n">
        <f aca="false">(AK111/Q111)^(1/(AK$2-Q$2))-1</f>
        <v>0.0227320308380505</v>
      </c>
      <c r="BO111" s="42" t="n">
        <f aca="false">(AZ111/AK111)^(1/(AZ$2-AK$2))-1</f>
        <v>0.002978665515599</v>
      </c>
      <c r="BP111" s="43" t="n">
        <f aca="false">(AP111/Q111)^(1/(AP$2-Q$2))-1</f>
        <v>0.0189390053973451</v>
      </c>
      <c r="BQ111" s="43" t="n">
        <f aca="false">AK111/Q111-1</f>
        <v>0.567606861370494</v>
      </c>
      <c r="BR111" s="43" t="n">
        <f aca="false">AZ111/Q111-1</f>
        <v>0.63912692215841</v>
      </c>
    </row>
    <row r="112" customFormat="false" ht="15" hidden="false" customHeight="false" outlineLevel="0" collapsed="false">
      <c r="A112" s="25" t="s">
        <v>24</v>
      </c>
      <c r="B112" s="24" t="n">
        <f aca="false">B81</f>
        <v>5.41346518590998</v>
      </c>
      <c r="C112" s="24" t="n">
        <f aca="false">C81</f>
        <v>4.52646681424447</v>
      </c>
      <c r="D112" s="24" t="n">
        <f aca="false">D81</f>
        <v>4.13068195467422</v>
      </c>
      <c r="E112" s="24" t="n">
        <f aca="false">E81</f>
        <v>4.30826092506938</v>
      </c>
      <c r="F112" s="24" t="n">
        <f aca="false">F81</f>
        <v>4.87199921195652</v>
      </c>
      <c r="G112" s="24" t="n">
        <f aca="false">G81</f>
        <v>6.24708298932384</v>
      </c>
      <c r="H112" s="24" t="n">
        <f aca="false">H81</f>
        <v>6.78881114418279</v>
      </c>
      <c r="I112" s="24" t="n">
        <f aca="false">I81</f>
        <v>6.71297163561077</v>
      </c>
      <c r="J112" s="24" t="n">
        <f aca="false">J81</f>
        <v>8.3559</v>
      </c>
      <c r="K112" s="24" t="n">
        <f aca="false">K81</f>
        <v>5.76786078464247</v>
      </c>
      <c r="L112" s="24" t="n">
        <f aca="false">L81</f>
        <v>7.06754378199835</v>
      </c>
      <c r="M112" s="24" t="n">
        <f aca="false">M81</f>
        <v>8.58291373119845</v>
      </c>
      <c r="N112" s="24" t="n">
        <f aca="false">N81</f>
        <v>9.18450216512015</v>
      </c>
      <c r="O112" s="24" t="n">
        <f aca="false">O81</f>
        <v>8.71347221130414</v>
      </c>
      <c r="P112" s="24" t="n">
        <f aca="false">P81</f>
        <v>7.97053043862649</v>
      </c>
      <c r="Q112" s="24" t="n">
        <f aca="false">Q81</f>
        <v>6.53646837943017</v>
      </c>
      <c r="R112" s="24" t="n">
        <f aca="false">R81</f>
        <v>7.13024243599297</v>
      </c>
      <c r="S112" s="24" t="n">
        <f aca="false">S81</f>
        <v>7.77186769463158</v>
      </c>
      <c r="T112" s="24" t="n">
        <f aca="false">T81</f>
        <v>8.41168335191621</v>
      </c>
      <c r="U112" s="24" t="n">
        <f aca="false">U81</f>
        <v>9.15519855960477</v>
      </c>
      <c r="V112" s="24" t="n">
        <f aca="false">V81</f>
        <v>9.94423081506281</v>
      </c>
      <c r="W112" s="24" t="n">
        <f aca="false">W81</f>
        <v>10.2583201760613</v>
      </c>
      <c r="X112" s="24" t="n">
        <f aca="false">X81</f>
        <v>10.5558925060403</v>
      </c>
      <c r="Y112" s="24" t="n">
        <f aca="false">Y81</f>
        <v>10.8473208096896</v>
      </c>
      <c r="Z112" s="24" t="n">
        <f aca="false">Z81</f>
        <v>11.1429808521241</v>
      </c>
      <c r="AA112" s="24" t="n">
        <f aca="false">AA81</f>
        <v>11.4532512312745</v>
      </c>
      <c r="AB112" s="24" t="n">
        <f aca="false">AB81</f>
        <v>11.7401790626735</v>
      </c>
      <c r="AC112" s="24" t="n">
        <f aca="false">AC81</f>
        <v>12.0360506414558</v>
      </c>
      <c r="AD112" s="24" t="n">
        <f aca="false">AD81</f>
        <v>12.3267542410029</v>
      </c>
      <c r="AE112" s="24" t="n">
        <f aca="false">AE81</f>
        <v>12.598179185139</v>
      </c>
      <c r="AF112" s="24" t="n">
        <f aca="false">AF81</f>
        <v>12.8362158671633</v>
      </c>
      <c r="AG112" s="24" t="n">
        <f aca="false">AG81</f>
        <v>12.9035890832645</v>
      </c>
      <c r="AH112" s="24" t="n">
        <f aca="false">AH81</f>
        <v>12.9715342983046</v>
      </c>
      <c r="AI112" s="24" t="n">
        <f aca="false">AI81</f>
        <v>13.0400563685575</v>
      </c>
      <c r="AJ112" s="24" t="n">
        <f aca="false">AJ81</f>
        <v>13.1091601915268</v>
      </c>
      <c r="AK112" s="24" t="n">
        <f aca="false">AK81</f>
        <v>13.1788507062959</v>
      </c>
      <c r="AL112" s="24" t="n">
        <f aca="false">AL81</f>
        <v>13.2739326664196</v>
      </c>
      <c r="AM112" s="24" t="n">
        <f aca="false">AM81</f>
        <v>13.3701067177885</v>
      </c>
      <c r="AN112" s="24" t="n">
        <f aca="false">AN81</f>
        <v>13.4673854039313</v>
      </c>
      <c r="AO112" s="24" t="n">
        <f aca="false">AO81</f>
        <v>13.5657814124489</v>
      </c>
      <c r="AP112" s="24" t="n">
        <f aca="false">AP81</f>
        <v>13.6653075766693</v>
      </c>
      <c r="AQ112" s="24" t="n">
        <f aca="false">AQ81</f>
        <v>13.705212715291</v>
      </c>
      <c r="AR112" s="24" t="n">
        <f aca="false">AR81</f>
        <v>13.7452995398842</v>
      </c>
      <c r="AS112" s="24" t="n">
        <f aca="false">AS81</f>
        <v>13.7855688776554</v>
      </c>
      <c r="AT112" s="24" t="n">
        <f aca="false">AT81</f>
        <v>13.8260215595775</v>
      </c>
      <c r="AU112" s="24" t="n">
        <f aca="false">AU81</f>
        <v>13.8666584204065</v>
      </c>
      <c r="AV112" s="24" t="n">
        <f aca="false">AV81</f>
        <v>13.9077349066409</v>
      </c>
      <c r="AW112" s="24" t="n">
        <f aca="false">AW81</f>
        <v>13.9489995783766</v>
      </c>
      <c r="AX112" s="24" t="n">
        <f aca="false">AX81</f>
        <v>13.990453297756</v>
      </c>
      <c r="AY112" s="24" t="n">
        <f aca="false">AY81</f>
        <v>14.0320969308715</v>
      </c>
      <c r="AZ112" s="24" t="n">
        <f aca="false">AZ81</f>
        <v>14.073931347783</v>
      </c>
      <c r="BA112" s="24" t="n">
        <f aca="false">BA81</f>
        <v>14.1159574225367</v>
      </c>
      <c r="BB112" s="24" t="n">
        <f aca="false">BB81</f>
        <v>14.1581760331831</v>
      </c>
      <c r="BC112" s="24" t="n">
        <f aca="false">BC81</f>
        <v>14.2005880617952</v>
      </c>
      <c r="BD112" s="24" t="n">
        <f aca="false">BD81</f>
        <v>14.2431943944873</v>
      </c>
      <c r="BE112" s="24" t="n">
        <f aca="false">BE81</f>
        <v>14.285995921433</v>
      </c>
      <c r="BF112" s="24" t="n">
        <f aca="false">BF81</f>
        <v>14.3289935368845</v>
      </c>
      <c r="BG112" s="24" t="n">
        <f aca="false">BG81</f>
        <v>14.3721881391905</v>
      </c>
      <c r="BH112" s="24" t="n">
        <f aca="false">BH81</f>
        <v>14.4155806308154</v>
      </c>
      <c r="BI112" s="24" t="n">
        <f aca="false">BI81</f>
        <v>14.4591719183584</v>
      </c>
      <c r="BJ112" s="24" t="n">
        <f aca="false">BJ81</f>
        <v>14.5029629125717</v>
      </c>
      <c r="BK112" s="25" t="s">
        <v>24</v>
      </c>
      <c r="BL112" s="18" t="n">
        <f aca="false">(Q112/B112)^(1/(Q$2-B$2))-1</f>
        <v>0.0126464730197788</v>
      </c>
      <c r="BM112" s="42" t="n">
        <f aca="false">(Y112/Q112)^(1/(Y$2-Q$2))-1</f>
        <v>0.0653625224223031</v>
      </c>
      <c r="BN112" s="42" t="n">
        <f aca="false">(AK112/Q112)^(1/(AK$2-Q$2))-1</f>
        <v>0.035682692392208</v>
      </c>
      <c r="BO112" s="42" t="n">
        <f aca="false">(AZ112/AK112)^(1/(AZ$2-AK$2))-1</f>
        <v>0.00439033742521233</v>
      </c>
      <c r="BP112" s="43" t="n">
        <f aca="false">(AP112/Q112)^(1/(AP$2-Q$2))-1</f>
        <v>0.0299379239755744</v>
      </c>
      <c r="BQ112" s="43" t="n">
        <f aca="false">AK112/Q112-1</f>
        <v>1.01620354315013</v>
      </c>
      <c r="BR112" s="43" t="n">
        <f aca="false">AZ112/Q112-1</f>
        <v>1.15313997266057</v>
      </c>
    </row>
    <row r="113" customFormat="false" ht="15" hidden="false" customHeight="false" outlineLevel="0" collapsed="false">
      <c r="A113" s="25" t="s">
        <v>34</v>
      </c>
      <c r="B113" s="24" t="n">
        <f aca="false">B93</f>
        <v>13.2509657436399</v>
      </c>
      <c r="C113" s="24" t="n">
        <f aca="false">C93</f>
        <v>12.976911626564</v>
      </c>
      <c r="D113" s="24" t="n">
        <f aca="false">D93</f>
        <v>12.867792917847</v>
      </c>
      <c r="E113" s="24" t="n">
        <f aca="false">E93</f>
        <v>12.7445092784459</v>
      </c>
      <c r="F113" s="24" t="n">
        <f aca="false">F93</f>
        <v>12.6472033967391</v>
      </c>
      <c r="G113" s="24" t="n">
        <f aca="false">G93</f>
        <v>12.4221641903915</v>
      </c>
      <c r="H113" s="24" t="n">
        <f aca="false">H93</f>
        <v>12.2894145145759</v>
      </c>
      <c r="I113" s="24" t="n">
        <f aca="false">I93</f>
        <v>12.2601597826087</v>
      </c>
      <c r="J113" s="24" t="n">
        <f aca="false">J93</f>
        <v>12.0919</v>
      </c>
      <c r="K113" s="24" t="n">
        <f aca="false">K93</f>
        <v>12.2055595775002</v>
      </c>
      <c r="L113" s="24" t="n">
        <f aca="false">L93</f>
        <v>12.1084638728324</v>
      </c>
      <c r="M113" s="24" t="n">
        <f aca="false">M93</f>
        <v>12.5519619359534</v>
      </c>
      <c r="N113" s="24" t="n">
        <f aca="false">N93</f>
        <v>12.9067201284797</v>
      </c>
      <c r="O113" s="24" t="n">
        <f aca="false">O93</f>
        <v>13.7438415218929</v>
      </c>
      <c r="P113" s="24" t="n">
        <f aca="false">P93</f>
        <v>14.4888235769035</v>
      </c>
      <c r="Q113" s="24" t="n">
        <f aca="false">Q93</f>
        <v>15.0103760901992</v>
      </c>
      <c r="R113" s="24" t="n">
        <f aca="false">R93</f>
        <v>15.1754902271914</v>
      </c>
      <c r="S113" s="24" t="n">
        <f aca="false">S93</f>
        <v>15.3424206196905</v>
      </c>
      <c r="T113" s="24" t="n">
        <f aca="false">T93</f>
        <v>15.5111872465071</v>
      </c>
      <c r="U113" s="24" t="n">
        <f aca="false">U93</f>
        <v>15.6818103062187</v>
      </c>
      <c r="V113" s="24" t="n">
        <f aca="false">V93</f>
        <v>15.8543102195871</v>
      </c>
      <c r="W113" s="24" t="n">
        <f aca="false">W93</f>
        <v>16.0287076320026</v>
      </c>
      <c r="X113" s="24" t="n">
        <f aca="false">X93</f>
        <v>16.2050234159546</v>
      </c>
      <c r="Y113" s="24" t="n">
        <f aca="false">Y93</f>
        <v>16.3832786735301</v>
      </c>
      <c r="Z113" s="24" t="n">
        <f aca="false">Z93</f>
        <v>16.5634947389389</v>
      </c>
      <c r="AA113" s="24" t="n">
        <f aca="false">AA93</f>
        <v>16.7456931810673</v>
      </c>
      <c r="AB113" s="24" t="n">
        <f aca="false">AB93</f>
        <v>16.929895806059</v>
      </c>
      <c r="AC113" s="24" t="n">
        <f aca="false">AC93</f>
        <v>17.1161246599256</v>
      </c>
      <c r="AD113" s="24" t="n">
        <f aca="false">AD93</f>
        <v>17.3044020311848</v>
      </c>
      <c r="AE113" s="24" t="n">
        <f aca="false">AE93</f>
        <v>17.4947504535279</v>
      </c>
      <c r="AF113" s="24" t="n">
        <f aca="false">AF93</f>
        <v>17.6871927085167</v>
      </c>
      <c r="AG113" s="24" t="n">
        <f aca="false">AG93</f>
        <v>17.8817518283103</v>
      </c>
      <c r="AH113" s="24" t="n">
        <f aca="false">AH93</f>
        <v>18.0784510984218</v>
      </c>
      <c r="AI113" s="24" t="n">
        <f aca="false">AI93</f>
        <v>18.2773140605044</v>
      </c>
      <c r="AJ113" s="24" t="n">
        <f aca="false">AJ93</f>
        <v>18.4783645151699</v>
      </c>
      <c r="AK113" s="24" t="n">
        <f aca="false">AK93</f>
        <v>18.6816265248368</v>
      </c>
      <c r="AL113" s="24" t="n">
        <f aca="false">AL93</f>
        <v>18.88712441661</v>
      </c>
      <c r="AM113" s="24" t="n">
        <f aca="false">AM93</f>
        <v>19.0948827851927</v>
      </c>
      <c r="AN113" s="24" t="n">
        <f aca="false">AN93</f>
        <v>19.3049264958298</v>
      </c>
      <c r="AO113" s="24" t="n">
        <f aca="false">AO93</f>
        <v>19.517280687284</v>
      </c>
      <c r="AP113" s="24" t="n">
        <f aca="false">AP93</f>
        <v>19.7319707748441</v>
      </c>
      <c r="AQ113" s="24" t="n">
        <f aca="false">AQ93</f>
        <v>19.9490224533674</v>
      </c>
      <c r="AR113" s="24" t="n">
        <f aca="false">AR93</f>
        <v>20.1684617003544</v>
      </c>
      <c r="AS113" s="24" t="n">
        <f aca="false">AS93</f>
        <v>20.3903147790583</v>
      </c>
      <c r="AT113" s="24" t="n">
        <f aca="false">AT93</f>
        <v>20.6146082416279</v>
      </c>
      <c r="AU113" s="24" t="n">
        <f aca="false">AU93</f>
        <v>20.8413689322858</v>
      </c>
      <c r="AV113" s="24" t="n">
        <f aca="false">AV93</f>
        <v>21.070623990541</v>
      </c>
      <c r="AW113" s="24" t="n">
        <f aca="false">AW93</f>
        <v>21.3024008544369</v>
      </c>
      <c r="AX113" s="24" t="n">
        <f aca="false">AX93</f>
        <v>21.5367272638357</v>
      </c>
      <c r="AY113" s="24" t="n">
        <f aca="false">AY93</f>
        <v>21.7736312637379</v>
      </c>
      <c r="AZ113" s="24" t="n">
        <f aca="false">AZ93</f>
        <v>22.013141207639</v>
      </c>
      <c r="BA113" s="24" t="n">
        <f aca="false">BA93</f>
        <v>22.2552857609231</v>
      </c>
      <c r="BB113" s="24" t="n">
        <f aca="false">BB93</f>
        <v>22.5000939042932</v>
      </c>
      <c r="BC113" s="24" t="n">
        <f aca="false">BC93</f>
        <v>22.7475949372405</v>
      </c>
      <c r="BD113" s="24" t="n">
        <f aca="false">BD93</f>
        <v>22.9978184815501</v>
      </c>
      <c r="BE113" s="24" t="n">
        <f aca="false">BE93</f>
        <v>23.2507944848471</v>
      </c>
      <c r="BF113" s="24" t="n">
        <f aca="false">BF93</f>
        <v>23.5065532241805</v>
      </c>
      <c r="BG113" s="24" t="n">
        <f aca="false">BG93</f>
        <v>23.7651253096464</v>
      </c>
      <c r="BH113" s="24" t="n">
        <f aca="false">BH93</f>
        <v>24.0265416880525</v>
      </c>
      <c r="BI113" s="24" t="n">
        <f aca="false">BI93</f>
        <v>24.2908336466211</v>
      </c>
      <c r="BJ113" s="24" t="n">
        <f aca="false">BJ93</f>
        <v>24.5580328167339</v>
      </c>
      <c r="BK113" s="25" t="s">
        <v>34</v>
      </c>
      <c r="BL113" s="18" t="n">
        <f aca="false">(Q113/B113)^(1/(Q$2-B$2))-1</f>
        <v>0.00834605340401318</v>
      </c>
      <c r="BM113" s="42" t="n">
        <f aca="false">(Y113/Q113)^(1/(Y$2-Q$2))-1</f>
        <v>0.0109999999999999</v>
      </c>
      <c r="BN113" s="42" t="n">
        <f aca="false">(AK113/Q113)^(1/(AK$2-Q$2))-1</f>
        <v>0.0109999999999999</v>
      </c>
      <c r="BO113" s="42" t="n">
        <f aca="false">(AZ113/AK113)^(1/(AZ$2-AK$2))-1</f>
        <v>0.0109999999999999</v>
      </c>
      <c r="BP113" s="43" t="n">
        <f aca="false">(AP113/Q113)^(1/(AP$2-Q$2))-1</f>
        <v>0.0109999999999999</v>
      </c>
      <c r="BQ113" s="43" t="n">
        <f aca="false">AK113/Q113-1</f>
        <v>0.244580842783455</v>
      </c>
      <c r="BR113" s="43" t="n">
        <f aca="false">AZ113/Q113-1</f>
        <v>0.466528291853535</v>
      </c>
    </row>
    <row r="114" customFormat="false" ht="15" hidden="false" customHeight="false" outlineLevel="0" collapsed="false">
      <c r="A114" s="25" t="s">
        <v>26</v>
      </c>
      <c r="B114" s="24" t="n">
        <f aca="false">B97</f>
        <v>3.14885518590998</v>
      </c>
      <c r="C114" s="24" t="n">
        <f aca="false">C97</f>
        <v>3.09733397497594</v>
      </c>
      <c r="D114" s="24" t="n">
        <f aca="false">D97</f>
        <v>3.03883852691218</v>
      </c>
      <c r="E114" s="24" t="n">
        <f aca="false">E97</f>
        <v>3.17545975948196</v>
      </c>
      <c r="F114" s="24" t="n">
        <f aca="false">F97</f>
        <v>3.23885869565217</v>
      </c>
      <c r="G114" s="24" t="n">
        <f aca="false">G97</f>
        <v>3.43074205516014</v>
      </c>
      <c r="H114" s="24" t="n">
        <f aca="false">H97</f>
        <v>3.37578050424582</v>
      </c>
      <c r="I114" s="24" t="n">
        <f aca="false">I97</f>
        <v>3.68941992753623</v>
      </c>
      <c r="J114" s="24" t="n">
        <f aca="false">J97</f>
        <v>3.5882</v>
      </c>
      <c r="K114" s="24" t="n">
        <f aca="false">K97</f>
        <v>3.52644132785648</v>
      </c>
      <c r="L114" s="24" t="n">
        <f aca="false">L97</f>
        <v>3.6474502146986</v>
      </c>
      <c r="M114" s="24" t="n">
        <f aca="false">M97</f>
        <v>3.57194097525473</v>
      </c>
      <c r="N114" s="24" t="n">
        <f aca="false">N97</f>
        <v>3.72552643349988</v>
      </c>
      <c r="O114" s="24" t="n">
        <f aca="false">O97</f>
        <v>4.02371448785473</v>
      </c>
      <c r="P114" s="24" t="n">
        <f aca="false">P97</f>
        <v>4.07750303677323</v>
      </c>
      <c r="Q114" s="24" t="n">
        <f aca="false">Q97</f>
        <v>3.69370255247873</v>
      </c>
      <c r="R114" s="24" t="n">
        <f aca="false">R97</f>
        <v>3.73802698310847</v>
      </c>
      <c r="S114" s="24" t="n">
        <f aca="false">S97</f>
        <v>3.78288330690578</v>
      </c>
      <c r="T114" s="24" t="n">
        <f aca="false">T97</f>
        <v>3.82827790658865</v>
      </c>
      <c r="U114" s="24" t="n">
        <f aca="false">U97</f>
        <v>3.87421724146771</v>
      </c>
      <c r="V114" s="24" t="n">
        <f aca="false">V97</f>
        <v>3.92070784836532</v>
      </c>
      <c r="W114" s="24" t="n">
        <f aca="false">W97</f>
        <v>3.96775634254571</v>
      </c>
      <c r="X114" s="24" t="n">
        <f aca="false">X97</f>
        <v>4.01536941865625</v>
      </c>
      <c r="Y114" s="24" t="n">
        <f aca="false">Y97</f>
        <v>4.06355385168013</v>
      </c>
      <c r="Z114" s="24" t="n">
        <f aca="false">Z97</f>
        <v>4.11231649790029</v>
      </c>
      <c r="AA114" s="24" t="n">
        <f aca="false">AA97</f>
        <v>4.1616642958751</v>
      </c>
      <c r="AB114" s="24" t="n">
        <f aca="false">AB97</f>
        <v>4.2116042674256</v>
      </c>
      <c r="AC114" s="24" t="n">
        <f aca="false">AC97</f>
        <v>4.2621435186347</v>
      </c>
      <c r="AD114" s="24" t="n">
        <f aca="false">AD97</f>
        <v>4.31328924085832</v>
      </c>
      <c r="AE114" s="24" t="n">
        <f aca="false">AE97</f>
        <v>4.36504871174862</v>
      </c>
      <c r="AF114" s="24" t="n">
        <f aca="false">AF97</f>
        <v>4.41742929628961</v>
      </c>
      <c r="AG114" s="24" t="n">
        <f aca="false">AG97</f>
        <v>4.47043844784508</v>
      </c>
      <c r="AH114" s="24" t="n">
        <f aca="false">AH97</f>
        <v>4.52408370921922</v>
      </c>
      <c r="AI114" s="24" t="n">
        <f aca="false">AI97</f>
        <v>4.57837271372985</v>
      </c>
      <c r="AJ114" s="24" t="n">
        <f aca="false">AJ97</f>
        <v>4.63331318629461</v>
      </c>
      <c r="AK114" s="24" t="n">
        <f aca="false">AK97</f>
        <v>4.68891294453015</v>
      </c>
      <c r="AL114" s="24" t="n">
        <f aca="false">AL97</f>
        <v>4.74517989986451</v>
      </c>
      <c r="AM114" s="24" t="n">
        <f aca="false">AM97</f>
        <v>4.80212205866288</v>
      </c>
      <c r="AN114" s="24" t="n">
        <f aca="false">AN97</f>
        <v>4.85974752336684</v>
      </c>
      <c r="AO114" s="24" t="n">
        <f aca="false">AO97</f>
        <v>4.91806449364724</v>
      </c>
      <c r="AP114" s="24" t="n">
        <f aca="false">AP97</f>
        <v>4.977081267571</v>
      </c>
      <c r="AQ114" s="24" t="n">
        <f aca="false">AQ97</f>
        <v>5.03680624278186</v>
      </c>
      <c r="AR114" s="24" t="n">
        <f aca="false">AR97</f>
        <v>5.09724791769524</v>
      </c>
      <c r="AS114" s="24" t="n">
        <f aca="false">AS97</f>
        <v>5.15841489270758</v>
      </c>
      <c r="AT114" s="24" t="n">
        <f aca="false">AT97</f>
        <v>5.22031587142007</v>
      </c>
      <c r="AU114" s="24" t="n">
        <f aca="false">AU97</f>
        <v>5.28295966187711</v>
      </c>
      <c r="AV114" s="24" t="n">
        <f aca="false">AV97</f>
        <v>5.34635517781964</v>
      </c>
      <c r="AW114" s="24" t="n">
        <f aca="false">AW97</f>
        <v>5.41051143995347</v>
      </c>
      <c r="AX114" s="24" t="n">
        <f aca="false">AX97</f>
        <v>5.47543757723292</v>
      </c>
      <c r="AY114" s="24" t="n">
        <f aca="false">AY97</f>
        <v>5.54114282815971</v>
      </c>
      <c r="AZ114" s="24" t="n">
        <f aca="false">AZ97</f>
        <v>5.60763654209763</v>
      </c>
      <c r="BA114" s="24" t="n">
        <f aca="false">BA97</f>
        <v>5.6749281806028</v>
      </c>
      <c r="BB114" s="24" t="n">
        <f aca="false">BB97</f>
        <v>5.74302731877003</v>
      </c>
      <c r="BC114" s="24" t="n">
        <f aca="false">BC97</f>
        <v>5.81194364659527</v>
      </c>
      <c r="BD114" s="24" t="n">
        <f aca="false">BD97</f>
        <v>5.88168697035442</v>
      </c>
      <c r="BE114" s="24" t="n">
        <f aca="false">BE97</f>
        <v>5.95226721399867</v>
      </c>
      <c r="BF114" s="24" t="n">
        <f aca="false">BF97</f>
        <v>6.02369442056665</v>
      </c>
      <c r="BG114" s="24" t="n">
        <f aca="false">BG97</f>
        <v>6.09597875361345</v>
      </c>
      <c r="BH114" s="24" t="n">
        <f aca="false">BH97</f>
        <v>6.16913049865681</v>
      </c>
      <c r="BI114" s="24" t="n">
        <f aca="false">BI97</f>
        <v>6.2431600646407</v>
      </c>
      <c r="BJ114" s="24" t="n">
        <f aca="false">BJ97</f>
        <v>6.31807798541638</v>
      </c>
      <c r="BK114" s="25" t="s">
        <v>26</v>
      </c>
      <c r="BL114" s="18" t="n">
        <f aca="false">(Q114/B114)^(1/(Q$2-B$2))-1</f>
        <v>0.0106961594500277</v>
      </c>
      <c r="BM114" s="42" t="n">
        <f aca="false">(Y114/Q114)^(1/(Y$2-Q$2))-1</f>
        <v>0.012</v>
      </c>
      <c r="BN114" s="42" t="n">
        <f aca="false">(AK114/Q114)^(1/(AK$2-Q$2))-1</f>
        <v>0.012</v>
      </c>
      <c r="BO114" s="42" t="n">
        <f aca="false">(AZ114/AK114)^(1/(AZ$2-AK$2))-1</f>
        <v>0.012</v>
      </c>
      <c r="BP114" s="43" t="n">
        <f aca="false">(AP114/Q114)^(1/(AP$2-Q$2))-1</f>
        <v>0.012</v>
      </c>
      <c r="BQ114" s="43" t="n">
        <f aca="false">AK114/Q114-1</f>
        <v>0.269434362380794</v>
      </c>
      <c r="BR114" s="43" t="n">
        <f aca="false">AZ114/Q114-1</f>
        <v>0.518161373967299</v>
      </c>
    </row>
    <row r="115" customFormat="false" ht="15" hidden="false" customHeight="false" outlineLevel="0" collapsed="false">
      <c r="A115" s="25" t="s">
        <v>27</v>
      </c>
      <c r="B115" s="24" t="n">
        <f aca="false">B106</f>
        <v>5.46093126223092</v>
      </c>
      <c r="C115" s="24" t="n">
        <f aca="false">C106</f>
        <v>5.69943866217517</v>
      </c>
      <c r="D115" s="24" t="n">
        <f aca="false">D106</f>
        <v>5.80755807365439</v>
      </c>
      <c r="E115" s="24" t="n">
        <f aca="false">E106</f>
        <v>5.68936540240518</v>
      </c>
      <c r="F115" s="24" t="n">
        <f aca="false">F106</f>
        <v>5.58886660326087</v>
      </c>
      <c r="G115" s="24" t="n">
        <f aca="false">G106</f>
        <v>5.75452289145908</v>
      </c>
      <c r="H115" s="24" t="n">
        <f aca="false">H106</f>
        <v>6.14136830955091</v>
      </c>
      <c r="I115" s="24" t="n">
        <f aca="false">I106</f>
        <v>6.23146130952381</v>
      </c>
      <c r="J115" s="24" t="n">
        <f aca="false">J106</f>
        <v>6.5135</v>
      </c>
      <c r="K115" s="24" t="n">
        <f aca="false">K106</f>
        <v>7.0098187861514</v>
      </c>
      <c r="L115" s="24" t="n">
        <f aca="false">L106</f>
        <v>6.92778341866226</v>
      </c>
      <c r="M115" s="24" t="n">
        <f aca="false">M106</f>
        <v>7.10687001455604</v>
      </c>
      <c r="N115" s="24" t="n">
        <f aca="false">N106</f>
        <v>7.34121165833928</v>
      </c>
      <c r="O115" s="24" t="n">
        <f aca="false">O106</f>
        <v>7.76210235044415</v>
      </c>
      <c r="P115" s="24" t="n">
        <f aca="false">P106</f>
        <v>7.89058483531698</v>
      </c>
      <c r="Q115" s="24" t="n">
        <f aca="false">Q106</f>
        <v>8.12217488520929</v>
      </c>
      <c r="R115" s="24" t="n">
        <f aca="false">R106</f>
        <v>8.21845872023831</v>
      </c>
      <c r="S115" s="24" t="n">
        <f aca="false">S106</f>
        <v>8.31793983023376</v>
      </c>
      <c r="T115" s="24" t="n">
        <f aca="false">T106</f>
        <v>8.42488315110538</v>
      </c>
      <c r="U115" s="24" t="n">
        <f aca="false">U106</f>
        <v>8.53737648870708</v>
      </c>
      <c r="V115" s="24" t="n">
        <f aca="false">V106</f>
        <v>8.65105742224589</v>
      </c>
      <c r="W115" s="24" t="n">
        <f aca="false">W106</f>
        <v>8.71236697808499</v>
      </c>
      <c r="X115" s="24" t="n">
        <f aca="false">X106</f>
        <v>8.77183368877071</v>
      </c>
      <c r="Y115" s="24" t="n">
        <f aca="false">Y106</f>
        <v>8.83211713700003</v>
      </c>
      <c r="Z115" s="24" t="n">
        <f aca="false">Z106</f>
        <v>8.88508573323973</v>
      </c>
      <c r="AA115" s="24" t="n">
        <f aca="false">AA106</f>
        <v>8.9400658327047</v>
      </c>
      <c r="AB115" s="24" t="n">
        <f aca="false">AB106</f>
        <v>8.9993729282138</v>
      </c>
      <c r="AC115" s="24" t="n">
        <f aca="false">AC106</f>
        <v>9.05979074117965</v>
      </c>
      <c r="AD115" s="24" t="n">
        <f aca="false">AD106</f>
        <v>9.1184499378451</v>
      </c>
      <c r="AE115" s="24" t="n">
        <f aca="false">AE106</f>
        <v>9.17259184085042</v>
      </c>
      <c r="AF115" s="24" t="n">
        <f aca="false">AF106</f>
        <v>9.21955385857711</v>
      </c>
      <c r="AG115" s="24" t="n">
        <f aca="false">AG106</f>
        <v>9.24559643164148</v>
      </c>
      <c r="AH115" s="24" t="n">
        <f aca="false">AH106</f>
        <v>9.27185569654453</v>
      </c>
      <c r="AI115" s="24" t="n">
        <f aca="false">AI106</f>
        <v>9.29833286999421</v>
      </c>
      <c r="AJ115" s="24" t="n">
        <f aca="false">AJ106</f>
        <v>9.32502916999828</v>
      </c>
      <c r="AK115" s="24" t="n">
        <f aca="false">AK106</f>
        <v>9.35194581586094</v>
      </c>
      <c r="AL115" s="24" t="n">
        <f aca="false">AL106</f>
        <v>9.37114509058778</v>
      </c>
      <c r="AM115" s="24" t="n">
        <f aca="false">AM106</f>
        <v>9.39046841145776</v>
      </c>
      <c r="AN115" s="24" t="n">
        <f aca="false">AN106</f>
        <v>9.40991643958056</v>
      </c>
      <c r="AO115" s="24" t="n">
        <f aca="false">AO106</f>
        <v>9.42948983829598</v>
      </c>
      <c r="AP115" s="24" t="n">
        <f aca="false">AP106</f>
        <v>9.449189273177</v>
      </c>
      <c r="AQ115" s="24" t="n">
        <f aca="false">AQ106</f>
        <v>9.46579129192332</v>
      </c>
      <c r="AR115" s="24" t="n">
        <f aca="false">AR106</f>
        <v>9.4825048064168</v>
      </c>
      <c r="AS115" s="24" t="n">
        <f aca="false">AS106</f>
        <v>9.49933055398099</v>
      </c>
      <c r="AT115" s="24" t="n">
        <f aca="false">AT106</f>
        <v>9.51626927550118</v>
      </c>
      <c r="AU115" s="24" t="n">
        <f aca="false">AU106</f>
        <v>9.53332171542397</v>
      </c>
      <c r="AV115" s="24" t="n">
        <f aca="false">AV106</f>
        <v>9.5492816027816</v>
      </c>
      <c r="AW115" s="24" t="n">
        <f aca="false">AW106</f>
        <v>9.56535440702972</v>
      </c>
      <c r="AX115" s="24" t="n">
        <f aca="false">AX106</f>
        <v>9.5815409281497</v>
      </c>
      <c r="AY115" s="24" t="n">
        <f aca="false">AY106</f>
        <v>9.59784197006871</v>
      </c>
      <c r="AZ115" s="24" t="n">
        <f aca="false">AZ106</f>
        <v>9.61425834065478</v>
      </c>
      <c r="BA115" s="24" t="n">
        <f aca="false">BA106</f>
        <v>9.63079085171172</v>
      </c>
      <c r="BB115" s="24" t="n">
        <f aca="false">BB106</f>
        <v>9.64744031897375</v>
      </c>
      <c r="BC115" s="24" t="n">
        <f aca="false">BC106</f>
        <v>9.6642075620999</v>
      </c>
      <c r="BD115" s="24" t="n">
        <f aca="false">BD106</f>
        <v>9.68109340466817</v>
      </c>
      <c r="BE115" s="24" t="n">
        <f aca="false">BE106</f>
        <v>9.69809867416953</v>
      </c>
      <c r="BF115" s="24" t="n">
        <f aca="false">BF106</f>
        <v>9.7152242020016</v>
      </c>
      <c r="BG115" s="24" t="n">
        <f aca="false">BG106</f>
        <v>9.7324708234622</v>
      </c>
      <c r="BH115" s="24" t="n">
        <f aca="false">BH106</f>
        <v>9.74983937774263</v>
      </c>
      <c r="BI115" s="24" t="n">
        <f aca="false">BI106</f>
        <v>9.76733070792074</v>
      </c>
      <c r="BJ115" s="24" t="n">
        <f aca="false">BJ106</f>
        <v>9.78494566095385</v>
      </c>
      <c r="BK115" s="25" t="s">
        <v>27</v>
      </c>
      <c r="BL115" s="18" t="n">
        <f aca="false">(Q115/B115)^(1/(Q$2-B$2))-1</f>
        <v>0.0268185561572127</v>
      </c>
      <c r="BM115" s="42" t="n">
        <f aca="false">(Y115/Q115)^(1/(Y$2-Q$2))-1</f>
        <v>0.0105296495196074</v>
      </c>
      <c r="BN115" s="42" t="n">
        <f aca="false">(AK115/Q115)^(1/(AK$2-Q$2))-1</f>
        <v>0.00707422841626215</v>
      </c>
      <c r="BO115" s="42" t="n">
        <f aca="false">(AZ115/AK115)^(1/(AZ$2-AK$2))-1</f>
        <v>0.00184588890004989</v>
      </c>
      <c r="BP115" s="43" t="n">
        <f aca="false">(AP115/Q115)^(1/(AP$2-Q$2))-1</f>
        <v>0.00607159728898221</v>
      </c>
      <c r="BQ115" s="43" t="n">
        <f aca="false">AK115/Q115-1</f>
        <v>0.151409068141477</v>
      </c>
      <c r="BR115" s="43" t="n">
        <f aca="false">AZ115/Q115-1</f>
        <v>0.183704916051809</v>
      </c>
    </row>
    <row r="116" customFormat="false" ht="15" hidden="false" customHeight="false" outlineLevel="0" collapsed="false">
      <c r="A116" s="0"/>
      <c r="B116" s="0"/>
      <c r="C116" s="0"/>
      <c r="D116" s="0"/>
      <c r="E116" s="0"/>
      <c r="F116" s="0"/>
      <c r="G116" s="0"/>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L116" s="18"/>
      <c r="BM116" s="18"/>
      <c r="BN116" s="18"/>
      <c r="BO116" s="18"/>
      <c r="BP116" s="19"/>
      <c r="BQ116" s="20"/>
      <c r="BR116" s="20"/>
    </row>
    <row r="117" customFormat="false" ht="15" hidden="false" customHeight="false" outlineLevel="0" collapsed="false">
      <c r="A117" s="27" t="s">
        <v>78</v>
      </c>
      <c r="B117" s="0"/>
      <c r="C117" s="0"/>
      <c r="D117" s="0"/>
      <c r="E117" s="0"/>
      <c r="F117" s="0"/>
      <c r="G117" s="0"/>
      <c r="H117" s="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L117" s="8"/>
      <c r="BM117" s="8"/>
      <c r="BN117" s="8"/>
      <c r="BO117" s="8"/>
      <c r="BP117" s="8"/>
      <c r="BQ117" s="8"/>
      <c r="BR117" s="8"/>
    </row>
    <row r="118" customFormat="false" ht="15" hidden="false" customHeight="false" outlineLevel="0" collapsed="false">
      <c r="A118" s="6" t="s">
        <v>32</v>
      </c>
      <c r="B118" s="9" t="n">
        <f aca="false">(B111/(1+B25))-B48</f>
        <v>3.46986842017977</v>
      </c>
      <c r="C118" s="9" t="n">
        <f aca="false">(C111/(1+C25))-C48</f>
        <v>4.08311446795321</v>
      </c>
      <c r="D118" s="9" t="n">
        <f aca="false">(D111/(1+D25))-D48</f>
        <v>4.02345654679023</v>
      </c>
      <c r="E118" s="9" t="n">
        <f aca="false">(E111/(1+E25))-E48</f>
        <v>4.03034091942489</v>
      </c>
      <c r="F118" s="9" t="n">
        <f aca="false">(F111/(1+F25))-F48</f>
        <v>3.74051582074429</v>
      </c>
      <c r="G118" s="9" t="n">
        <f aca="false">(G111/(1+G25))-G48</f>
        <v>3.9960354439351</v>
      </c>
      <c r="H118" s="9" t="n">
        <f aca="false">(H111/(1+H25))-H48</f>
        <v>4.67771015064759</v>
      </c>
      <c r="I118" s="9" t="n">
        <f aca="false">(I111/(1+I25))-I48</f>
        <v>4.68976631312068</v>
      </c>
      <c r="J118" s="9" t="n">
        <f aca="false">(J111/(1+J25))-J48</f>
        <v>5.1556779661017</v>
      </c>
      <c r="K118" s="9" t="n">
        <f aca="false">(K111/(1+K25))-K48</f>
        <v>4.98598626619931</v>
      </c>
      <c r="L118" s="9" t="n">
        <f aca="false">(L111/(1+L25))-L48</f>
        <v>5.23617589469412</v>
      </c>
      <c r="M118" s="9" t="n">
        <f aca="false">(M111/(1+M25))-M48</f>
        <v>5.79005799800985</v>
      </c>
      <c r="N118" s="9" t="n">
        <f aca="false">(N111/(1+N25))-N48</f>
        <v>5.96533989039306</v>
      </c>
      <c r="O118" s="9" t="n">
        <f aca="false">(O111/(1+O25))-O48</f>
        <v>5.98772189053467</v>
      </c>
      <c r="P118" s="9" t="n">
        <f aca="false">(P111/(1+P25))-P48</f>
        <v>5.60605440909478</v>
      </c>
      <c r="Q118" s="9" t="n">
        <f aca="false">(Q111/(1+Q25))-Q48</f>
        <v>5.2844472059343</v>
      </c>
      <c r="R118" s="9" t="n">
        <f aca="false">(R111/(1+R25))-R48</f>
        <v>5.39202901206125</v>
      </c>
      <c r="S118" s="9" t="n">
        <f aca="false">(S111/(1+S25))-S48</f>
        <v>5.49059185669762</v>
      </c>
      <c r="T118" s="9" t="n">
        <f aca="false">(T111/(1+T25))-T48</f>
        <v>5.61069554632786</v>
      </c>
      <c r="U118" s="9" t="n">
        <f aca="false">(U111/(1+U25))-U48</f>
        <v>5.74830172758139</v>
      </c>
      <c r="V118" s="9" t="n">
        <f aca="false">(V111/(1+V25))-V48</f>
        <v>5.8918429277416</v>
      </c>
      <c r="W118" s="9" t="n">
        <f aca="false">(W111/(1+W25))-W48</f>
        <v>5.94900902247373</v>
      </c>
      <c r="X118" s="9" t="n">
        <f aca="false">(X111/(1+X25))-X48</f>
        <v>6.0070498537058</v>
      </c>
      <c r="Y118" s="9" t="n">
        <f aca="false">(Y111/(1+Y25))-Y48</f>
        <v>6.06597898792727</v>
      </c>
      <c r="Z118" s="9" t="n">
        <f aca="false">(Z111/(1+Z25))-Z48</f>
        <v>6.12581020392012</v>
      </c>
      <c r="AA118" s="9" t="n">
        <f aca="false">(AA111/(1+AA25))-AA48</f>
        <v>6.1865574961002</v>
      </c>
      <c r="AB118" s="9" t="n">
        <f aca="false">(AB111/(1+AB25))-AB48</f>
        <v>6.25168518309585</v>
      </c>
      <c r="AC118" s="9" t="n">
        <f aca="false">(AC111/(1+AC25))-AC48</f>
        <v>6.31787071956767</v>
      </c>
      <c r="AD118" s="9" t="n">
        <f aca="false">(AD111/(1+AD25))-AD48</f>
        <v>6.38513155013037</v>
      </c>
      <c r="AE118" s="9" t="n">
        <f aca="false">(AE111/(1+AE25))-AE48</f>
        <v>6.45348540979851</v>
      </c>
      <c r="AF118" s="9" t="n">
        <f aca="false">(AF111/(1+AF25))-AF48</f>
        <v>6.52295032884871</v>
      </c>
      <c r="AG118" s="9" t="n">
        <f aca="false">(AG111/(1+AG25))-AG48</f>
        <v>6.57969336986055</v>
      </c>
      <c r="AH118" s="9" t="n">
        <f aca="false">(AH111/(1+AH25))-AH48</f>
        <v>6.63716708259921</v>
      </c>
      <c r="AI118" s="9" t="n">
        <f aca="false">(AI111/(1+AI25))-AI48</f>
        <v>6.69538093563346</v>
      </c>
      <c r="AJ118" s="9" t="n">
        <f aca="false">(AJ111/(1+AJ25))-AJ48</f>
        <v>6.75434452084776</v>
      </c>
      <c r="AK118" s="9" t="n">
        <f aca="false">(AK111/(1+AK25))-AK48</f>
        <v>6.81406755505459</v>
      </c>
      <c r="AL118" s="9" t="n">
        <f aca="false">(AL111/(1+AL25))-AL48</f>
        <v>6.84788988642453</v>
      </c>
      <c r="AM118" s="9" t="n">
        <f aca="false">(AM111/(1+AM25))-AM48</f>
        <v>6.88196032293825</v>
      </c>
      <c r="AN118" s="9" t="n">
        <f aca="false">(AN111/(1+AN25))-AN48</f>
        <v>6.91628074431719</v>
      </c>
      <c r="AO118" s="9" t="n">
        <f aca="false">(AO111/(1+AO25))-AO48</f>
        <v>6.9508530450675</v>
      </c>
      <c r="AP118" s="9" t="n">
        <f aca="false">(AP111/(1+AP25))-AP48</f>
        <v>6.98567913460116</v>
      </c>
      <c r="AQ118" s="9" t="n">
        <f aca="false">(AQ111/(1+AQ25))-AQ48</f>
        <v>7.00976092352658</v>
      </c>
      <c r="AR118" s="9" t="n">
        <f aca="false">(AR111/(1+AR25))-AR48</f>
        <v>7.0339824015389</v>
      </c>
      <c r="AS118" s="9" t="n">
        <f aca="false">(AS111/(1+AS25))-AS48</f>
        <v>7.05834455582806</v>
      </c>
      <c r="AT118" s="9" t="n">
        <f aca="false">(AT111/(1+AT25))-AT48</f>
        <v>7.08284838179609</v>
      </c>
      <c r="AU118" s="9" t="n">
        <f aca="false">(AU111/(1+AU25))-AU48</f>
        <v>7.10749488313247</v>
      </c>
      <c r="AV118" s="9" t="n">
        <f aca="false">(AV111/(1+AV25))-AV48</f>
        <v>7.12811198045474</v>
      </c>
      <c r="AW118" s="9" t="n">
        <f aca="false">(AW111/(1+AW25))-AW48</f>
        <v>7.14884404000984</v>
      </c>
      <c r="AX118" s="9" t="n">
        <f aca="false">(AX111/(1+AX25))-AX48</f>
        <v>7.16969193079866</v>
      </c>
      <c r="AY118" s="9" t="n">
        <f aca="false">(AY111/(1+AY25))-AY48</f>
        <v>7.19065652964875</v>
      </c>
      <c r="AZ118" s="9" t="n">
        <f aca="false">(AZ111/(1+AZ25))-AZ48</f>
        <v>7.21173872128987</v>
      </c>
      <c r="BA118" s="9" t="n">
        <f aca="false">(BA111/(1+BA25))-BA48</f>
        <v>7.23293939843038</v>
      </c>
      <c r="BB118" s="9" t="n">
        <f aca="false">(BB111/(1+BB25))-BB48</f>
        <v>7.25425946183433</v>
      </c>
      <c r="BC118" s="9" t="n">
        <f aca="false">(BC111/(1+BC25))-BC48</f>
        <v>7.27569982039937</v>
      </c>
      <c r="BD118" s="9" t="n">
        <f aca="false">(BD111/(1+BD25))-BD48</f>
        <v>7.29726139123536</v>
      </c>
      <c r="BE118" s="9" t="n">
        <f aca="false">(BE111/(1+BE25))-BE48</f>
        <v>7.31894509974381</v>
      </c>
      <c r="BF118" s="9" t="n">
        <f aca="false">(BF111/(1+BF25))-BF48</f>
        <v>7.34075187969812</v>
      </c>
      <c r="BG118" s="9" t="n">
        <f aca="false">(BG111/(1+BG25))-BG48</f>
        <v>7.36268267332451</v>
      </c>
      <c r="BH118" s="9" t="n">
        <f aca="false">(BH111/(1+BH25))-BH48</f>
        <v>7.38473843138391</v>
      </c>
      <c r="BI118" s="9" t="n">
        <f aca="false">(BI111/(1+BI25))-BI48</f>
        <v>7.40692011325451</v>
      </c>
      <c r="BJ118" s="9" t="n">
        <f aca="false">(BJ111/(1+BJ25))-BJ48</f>
        <v>7.42922868701526</v>
      </c>
      <c r="BL118" s="18" t="n">
        <f aca="false">(X118/P118)^(1/(X$2-P$2))-1</f>
        <v>0.00867322091710454</v>
      </c>
      <c r="BM118" s="18" t="n">
        <f aca="false">(Y118/Q118)^(1/(Y$2-Q$2))-1</f>
        <v>0.0173904747697653</v>
      </c>
      <c r="BN118" s="18" t="n">
        <f aca="false">(AK118/Q118)^(1/(AK$2-Q$2))-1</f>
        <v>0.0127921897284053</v>
      </c>
      <c r="BO118" s="18" t="n">
        <f aca="false">(AZ118/AK118)^(1/(AZ$2-AK$2))-1</f>
        <v>0.00378854800759454</v>
      </c>
      <c r="BP118" s="19" t="n">
        <f aca="false">(AP118/Q118)^(1/(AP$2-Q$2))-1</f>
        <v>0.0112263153354977</v>
      </c>
      <c r="BQ118" s="20" t="n">
        <f aca="false">AK118/Q118-1</f>
        <v>0.289457021616672</v>
      </c>
      <c r="BR118" s="20" t="n">
        <f aca="false">AZ118/Q118-1</f>
        <v>0.364710146633932</v>
      </c>
    </row>
    <row r="119" customFormat="false" ht="15" hidden="false" customHeight="false" outlineLevel="0" collapsed="false">
      <c r="A119" s="6" t="s">
        <v>33</v>
      </c>
      <c r="B119" s="9" t="n">
        <f aca="false">(B112/(1+B26))-B49</f>
        <v>4.52630868387122</v>
      </c>
      <c r="C119" s="9" t="n">
        <f aca="false">(C112/(1+C26))-C49</f>
        <v>3.78467124936828</v>
      </c>
      <c r="D119" s="9" t="n">
        <f aca="false">(D112/(1+D26))-D49</f>
        <v>3.45374745374099</v>
      </c>
      <c r="E119" s="9" t="n">
        <f aca="false">(E112/(1+E26))-E49</f>
        <v>3.60222485373694</v>
      </c>
      <c r="F119" s="9" t="n">
        <f aca="false">(F112/(1+F26))-F49</f>
        <v>4.0735779364185</v>
      </c>
      <c r="G119" s="9" t="n">
        <f aca="false">(G112/(1+G26))-G49</f>
        <v>5.22331353622395</v>
      </c>
      <c r="H119" s="9" t="n">
        <f aca="false">(H112/(1+H26))-H49</f>
        <v>5.67626349848059</v>
      </c>
      <c r="I119" s="9" t="n">
        <f aca="false">(I112/(1+I26))-I49</f>
        <v>5.61285253813609</v>
      </c>
      <c r="J119" s="9" t="n">
        <f aca="false">(J112/(1+J26))-J49</f>
        <v>6.98653846153846</v>
      </c>
      <c r="K119" s="9" t="n">
        <f aca="false">(K112/(1+K26))-K49</f>
        <v>4.82262607411578</v>
      </c>
      <c r="L119" s="9" t="n">
        <f aca="false">(L112/(1+L26))-L49</f>
        <v>5.90931754347688</v>
      </c>
      <c r="M119" s="9" t="n">
        <f aca="false">(M112/(1+M26))-M49</f>
        <v>7.1763492735773</v>
      </c>
      <c r="N119" s="9" t="n">
        <f aca="false">(N112/(1+N26))-N49</f>
        <v>7.67934963638809</v>
      </c>
      <c r="O119" s="9" t="n">
        <f aca="false">(O112/(1+O26))-O49</f>
        <v>7.28551188236132</v>
      </c>
      <c r="P119" s="9" t="n">
        <f aca="false">(P112/(1+P26))-P49</f>
        <v>6.49108845950822</v>
      </c>
      <c r="Q119" s="9" t="n">
        <f aca="false">(Q112/(1+Q26))-Q49</f>
        <v>5.10643136176764</v>
      </c>
      <c r="R119" s="9" t="n">
        <f aca="false">(R112/(1+R26))-R49</f>
        <v>5.41728941098284</v>
      </c>
      <c r="S119" s="9" t="n">
        <f aca="false">(S112/(1+S26))-S49</f>
        <v>5.74340901938055</v>
      </c>
      <c r="T119" s="9" t="n">
        <f aca="false">(T112/(1+T26))-T49</f>
        <v>6.06801558316792</v>
      </c>
      <c r="U119" s="9" t="n">
        <f aca="false">(U112/(1+U26))-U49</f>
        <v>6.47932745665757</v>
      </c>
      <c r="V119" s="9" t="n">
        <f aca="false">(V112/(1+V26))-V49</f>
        <v>6.92869706239594</v>
      </c>
      <c r="W119" s="9" t="n">
        <f aca="false">(W112/(1+W26))-W49</f>
        <v>7.0649694406126</v>
      </c>
      <c r="X119" s="9" t="n">
        <f aca="false">(X112/(1+X26))-X49</f>
        <v>7.20474168298549</v>
      </c>
      <c r="Y119" s="9" t="n">
        <f aca="false">(Y112/(1+Y26))-Y49</f>
        <v>7.3481036760292</v>
      </c>
      <c r="Z119" s="9" t="n">
        <f aca="false">(Z112/(1+Z26))-Z49</f>
        <v>7.49514761480092</v>
      </c>
      <c r="AA119" s="9" t="n">
        <f aca="false">(AA112/(1+AA26))-AA49</f>
        <v>7.6459680621904</v>
      </c>
      <c r="AB119" s="9" t="n">
        <f aca="false">(AB112/(1+AB26))-AB49</f>
        <v>7.76365318038485</v>
      </c>
      <c r="AC119" s="9" t="n">
        <f aca="false">(AC112/(1+AC26))-AC49</f>
        <v>7.8836376911631</v>
      </c>
      <c r="AD119" s="9" t="n">
        <f aca="false">(AD112/(1+AD26))-AD49</f>
        <v>8.00596652124432</v>
      </c>
      <c r="AE119" s="9" t="n">
        <f aca="false">(AE112/(1+AE26))-AE49</f>
        <v>8.13068547514909</v>
      </c>
      <c r="AF119" s="9" t="n">
        <f aca="false">(AF112/(1+AF26))-AF49</f>
        <v>8.25784125235037</v>
      </c>
      <c r="AG119" s="9" t="n">
        <f aca="false">(AG112/(1+AG26))-AG49</f>
        <v>8.31417337283629</v>
      </c>
      <c r="AH119" s="9" t="n">
        <f aca="false">(AH112/(1+AH26))-AH49</f>
        <v>8.37098375330461</v>
      </c>
      <c r="AI119" s="9" t="n">
        <f aca="false">(AI112/(1+AI26))-AI49</f>
        <v>8.42827645418496</v>
      </c>
      <c r="AJ119" s="9" t="n">
        <f aca="false">(AJ112/(1+AJ26))-AJ49</f>
        <v>8.48605557038001</v>
      </c>
      <c r="AK119" s="9" t="n">
        <f aca="false">(AK112/(1+AK26))-AK49</f>
        <v>8.54432523155822</v>
      </c>
      <c r="AL119" s="9" t="n">
        <f aca="false">(AL112/(1+AL26))-AL49</f>
        <v>8.62382519821681</v>
      </c>
      <c r="AM119" s="9" t="n">
        <f aca="false">(AM112/(1+AM26))-AM49</f>
        <v>8.70423828464569</v>
      </c>
      <c r="AN119" s="9" t="n">
        <f aca="false">(AN112/(1+AN26))-AN49</f>
        <v>8.78557497874501</v>
      </c>
      <c r="AO119" s="9" t="n">
        <f aca="false">(AO112/(1+AO26))-AO49</f>
        <v>8.86784588887678</v>
      </c>
      <c r="AP119" s="9" t="n">
        <f aca="false">(AP112/(1+AP26))-AP49</f>
        <v>8.95106174524837</v>
      </c>
      <c r="AQ119" s="9" t="n">
        <f aca="false">(AQ112/(1+AQ26))-AQ49</f>
        <v>8.98442724576819</v>
      </c>
      <c r="AR119" s="9" t="n">
        <f aca="false">(AR112/(1+AR26))-AR49</f>
        <v>9.0179446576354</v>
      </c>
      <c r="AS119" s="9" t="n">
        <f aca="false">(AS112/(1+AS26))-AS49</f>
        <v>9.05161467249428</v>
      </c>
      <c r="AT119" s="9" t="n">
        <f aca="false">(AT112/(1+AT26))-AT49</f>
        <v>9.08543798513813</v>
      </c>
      <c r="AU119" s="9" t="n">
        <f aca="false">(AU112/(1+AU26))-AU49</f>
        <v>9.11941529352359</v>
      </c>
      <c r="AV119" s="9" t="n">
        <f aca="false">(AV112/(1+AV26))-AV49</f>
        <v>9.15376018167946</v>
      </c>
      <c r="AW119" s="9" t="n">
        <f aca="false">(AW112/(1+AW26))-AW49</f>
        <v>9.18826241557219</v>
      </c>
      <c r="AX119" s="9" t="n">
        <f aca="false">(AX112/(1+AX26))-AX49</f>
        <v>9.22292271605668</v>
      </c>
      <c r="AY119" s="9" t="n">
        <f aca="false">(AY112/(1+AY26))-AY49</f>
        <v>9.25774180729032</v>
      </c>
      <c r="AZ119" s="9" t="n">
        <f aca="false">(AZ112/(1+AZ26))-AZ49</f>
        <v>9.29272041674809</v>
      </c>
      <c r="BA119" s="9" t="n">
        <f aca="false">(BA112/(1+BA26))-BA49</f>
        <v>9.32785927523782</v>
      </c>
      <c r="BB119" s="9" t="n">
        <f aca="false">(BB112/(1+BB26))-BB49</f>
        <v>9.36315911691538</v>
      </c>
      <c r="BC119" s="9" t="n">
        <f aca="false">(BC112/(1+BC26))-BC49</f>
        <v>9.39862067930011</v>
      </c>
      <c r="BD119" s="9" t="n">
        <f aca="false">(BD112/(1+BD26))-BD49</f>
        <v>9.43424470329013</v>
      </c>
      <c r="BE119" s="9" t="n">
        <f aca="false">(BE112/(1+BE26))-BE49</f>
        <v>9.47003193317791</v>
      </c>
      <c r="BF119" s="9" t="n">
        <f aca="false">(BF112/(1+BF26))-BF49</f>
        <v>9.50598311666575</v>
      </c>
      <c r="BG119" s="9" t="n">
        <f aca="false">(BG112/(1+BG26))-BG49</f>
        <v>9.54209900488144</v>
      </c>
      <c r="BH119" s="9" t="n">
        <f aca="false">(BH112/(1+BH26))-BH49</f>
        <v>9.57838035239395</v>
      </c>
      <c r="BI119" s="9" t="n">
        <f aca="false">(BI112/(1+BI26))-BI49</f>
        <v>9.61482791722918</v>
      </c>
      <c r="BJ119" s="9" t="n">
        <f aca="false">(BJ112/(1+BJ26))-BJ49</f>
        <v>9.65144246088583</v>
      </c>
      <c r="BL119" s="18" t="n">
        <f aca="false">(X119/P119)^(1/(X$2-P$2))-1</f>
        <v>0.0131240170536346</v>
      </c>
      <c r="BM119" s="18" t="n">
        <f aca="false">(Y119/Q119)^(1/(Y$2-Q$2))-1</f>
        <v>0.0465433491311575</v>
      </c>
      <c r="BN119" s="18" t="n">
        <f aca="false">(AK119/Q119)^(1/(AK$2-Q$2))-1</f>
        <v>0.0260724184263466</v>
      </c>
      <c r="BO119" s="18" t="n">
        <f aca="false">(AZ119/AK119)^(1/(AZ$2-AK$2))-1</f>
        <v>0.00561329555248635</v>
      </c>
      <c r="BP119" s="19" t="n">
        <f aca="false">(AP119/Q119)^(1/(AP$2-Q$2))-1</f>
        <v>0.0227047714653961</v>
      </c>
      <c r="BQ119" s="20" t="n">
        <f aca="false">AK119/Q119-1</f>
        <v>0.673247837135428</v>
      </c>
      <c r="BR119" s="20" t="n">
        <f aca="false">AZ119/Q119-1</f>
        <v>0.819807172250197</v>
      </c>
    </row>
    <row r="120" customFormat="false" ht="15" hidden="false" customHeight="false" outlineLevel="0" collapsed="false">
      <c r="A120" s="6" t="s">
        <v>34</v>
      </c>
      <c r="B120" s="9" t="n">
        <f aca="false">(B113/(1+B27))-B50</f>
        <v>11.2296319861355</v>
      </c>
      <c r="C120" s="9" t="n">
        <f aca="false">(C113/(1+C27))-C50</f>
        <v>10.9973827343763</v>
      </c>
      <c r="D120" s="9" t="n">
        <f aca="false">(D113/(1+D27))-D50</f>
        <v>10.9049092524127</v>
      </c>
      <c r="E120" s="9" t="n">
        <f aca="false">(E113/(1+E27))-E50</f>
        <v>10.8004315919033</v>
      </c>
      <c r="F120" s="9" t="n">
        <f aca="false">(F113/(1+F27))-F50</f>
        <v>10.7179689802874</v>
      </c>
      <c r="G120" s="9" t="n">
        <f aca="false">(G113/(1+G27))-G50</f>
        <v>10.5272577884673</v>
      </c>
      <c r="H120" s="9" t="n">
        <f aca="false">(H113/(1+H27))-H50</f>
        <v>10.4147580631999</v>
      </c>
      <c r="I120" s="9" t="n">
        <f aca="false">(I113/(1+I27))-I50</f>
        <v>10.389965917465</v>
      </c>
      <c r="J120" s="9" t="n">
        <f aca="false">(J113/(1+J27))-J50</f>
        <v>10.2473728813559</v>
      </c>
      <c r="K120" s="9" t="n">
        <f aca="false">(K113/(1+K27))-K50</f>
        <v>10.3436945572036</v>
      </c>
      <c r="L120" s="9" t="n">
        <f aca="false">(L113/(1+L27))-L50</f>
        <v>10.2614100617223</v>
      </c>
      <c r="M120" s="9" t="n">
        <f aca="false">(M113/(1+M27))-M50</f>
        <v>10.6372558779266</v>
      </c>
      <c r="N120" s="9" t="n">
        <f aca="false">(N113/(1+N27))-N50</f>
        <v>10.9378984139658</v>
      </c>
      <c r="O120" s="9" t="n">
        <f aca="false">(O113/(1+O27))-O50</f>
        <v>11.6473233236381</v>
      </c>
      <c r="P120" s="9" t="n">
        <f aca="false">(P113/(1+P27))-P50</f>
        <v>12.2786640482233</v>
      </c>
      <c r="Q120" s="9" t="n">
        <f aca="false">(Q113/(1+Q27))-Q50</f>
        <v>12.7206577035587</v>
      </c>
      <c r="R120" s="9" t="n">
        <f aca="false">(R113/(1+R27))-R50</f>
        <v>12.8605849382978</v>
      </c>
      <c r="S120" s="9" t="n">
        <f aca="false">(S113/(1+S27))-S50</f>
        <v>13.0020513726191</v>
      </c>
      <c r="T120" s="9" t="n">
        <f aca="false">(T113/(1+T27))-T50</f>
        <v>13.1450739377179</v>
      </c>
      <c r="U120" s="9" t="n">
        <f aca="false">(U113/(1+U27))-U50</f>
        <v>13.2896697510328</v>
      </c>
      <c r="V120" s="9" t="n">
        <f aca="false">(V113/(1+V27))-V50</f>
        <v>13.4358561182942</v>
      </c>
      <c r="W120" s="9" t="n">
        <f aca="false">(W113/(1+W27))-W50</f>
        <v>13.5836505355954</v>
      </c>
      <c r="X120" s="9" t="n">
        <f aca="false">(X113/(1+X27))-X50</f>
        <v>13.733070691487</v>
      </c>
      <c r="Y120" s="9" t="n">
        <f aca="false">(Y113/(1+Y27))-Y50</f>
        <v>13.8841344690933</v>
      </c>
      <c r="Z120" s="9" t="n">
        <f aca="false">(Z113/(1+Z27))-Z50</f>
        <v>14.0368599482533</v>
      </c>
      <c r="AA120" s="9" t="n">
        <f aca="false">(AA113/(1+AA27))-AA50</f>
        <v>14.1912654076841</v>
      </c>
      <c r="AB120" s="9" t="n">
        <f aca="false">(AB113/(1+AB27))-AB50</f>
        <v>14.3473693271686</v>
      </c>
      <c r="AC120" s="9" t="n">
        <f aca="false">(AC113/(1+AC27))-AC50</f>
        <v>14.5051903897675</v>
      </c>
      <c r="AD120" s="9" t="n">
        <f aca="false">(AD113/(1+AD27))-AD50</f>
        <v>14.6647474840549</v>
      </c>
      <c r="AE120" s="9" t="n">
        <f aca="false">(AE113/(1+AE27))-AE50</f>
        <v>14.8260597063795</v>
      </c>
      <c r="AF120" s="9" t="n">
        <f aca="false">(AF113/(1+AF27))-AF50</f>
        <v>14.9891463631497</v>
      </c>
      <c r="AG120" s="9" t="n">
        <f aca="false">(AG113/(1+AG27))-AG50</f>
        <v>15.1540269731444</v>
      </c>
      <c r="AH120" s="9" t="n">
        <f aca="false">(AH113/(1+AH27))-AH50</f>
        <v>15.3207212698489</v>
      </c>
      <c r="AI120" s="9" t="n">
        <f aca="false">(AI113/(1+AI27))-AI50</f>
        <v>15.4892492038173</v>
      </c>
      <c r="AJ120" s="9" t="n">
        <f aca="false">(AJ113/(1+AJ27))-AJ50</f>
        <v>15.6596309450593</v>
      </c>
      <c r="AK120" s="9" t="n">
        <f aca="false">(AK113/(1+AK27))-AK50</f>
        <v>15.8318868854549</v>
      </c>
      <c r="AL120" s="9" t="n">
        <f aca="false">(AL113/(1+AL27))-AL50</f>
        <v>16.0060376411949</v>
      </c>
      <c r="AM120" s="9" t="n">
        <f aca="false">(AM113/(1+AM27))-AM50</f>
        <v>16.1821040552481</v>
      </c>
      <c r="AN120" s="9" t="n">
        <f aca="false">(AN113/(1+AN27))-AN50</f>
        <v>16.3601071998558</v>
      </c>
      <c r="AO120" s="9" t="n">
        <f aca="false">(AO113/(1+AO27))-AO50</f>
        <v>16.5400683790542</v>
      </c>
      <c r="AP120" s="9" t="n">
        <f aca="false">(AP113/(1+AP27))-AP50</f>
        <v>16.7220091312238</v>
      </c>
      <c r="AQ120" s="9" t="n">
        <f aca="false">(AQ113/(1+AQ27))-AQ50</f>
        <v>16.9059512316673</v>
      </c>
      <c r="AR120" s="9" t="n">
        <f aca="false">(AR113/(1+AR27))-AR50</f>
        <v>17.0919166952156</v>
      </c>
      <c r="AS120" s="9" t="n">
        <f aca="false">(AS113/(1+AS27))-AS50</f>
        <v>17.279927778863</v>
      </c>
      <c r="AT120" s="9" t="n">
        <f aca="false">(AT113/(1+AT27))-AT50</f>
        <v>17.4700069844305</v>
      </c>
      <c r="AU120" s="9" t="n">
        <f aca="false">(AU113/(1+AU27))-AU50</f>
        <v>17.6621770612592</v>
      </c>
      <c r="AV120" s="9" t="n">
        <f aca="false">(AV113/(1+AV27))-AV50</f>
        <v>17.856461008933</v>
      </c>
      <c r="AW120" s="9" t="n">
        <f aca="false">(AW113/(1+AW27))-AW50</f>
        <v>18.0528820800313</v>
      </c>
      <c r="AX120" s="9" t="n">
        <f aca="false">(AX113/(1+AX27))-AX50</f>
        <v>18.2514637829117</v>
      </c>
      <c r="AY120" s="9" t="n">
        <f aca="false">(AY113/(1+AY27))-AY50</f>
        <v>18.4522298845237</v>
      </c>
      <c r="AZ120" s="9" t="n">
        <f aca="false">(AZ113/(1+AZ27))-AZ50</f>
        <v>18.6552044132534</v>
      </c>
      <c r="BA120" s="9" t="n">
        <f aca="false">(BA113/(1+BA27))-BA50</f>
        <v>18.8604116617992</v>
      </c>
      <c r="BB120" s="9" t="n">
        <f aca="false">(BB113/(1+BB27))-BB50</f>
        <v>19.067876190079</v>
      </c>
      <c r="BC120" s="9" t="n">
        <f aca="false">(BC113/(1+BC27))-BC50</f>
        <v>19.2776228281699</v>
      </c>
      <c r="BD120" s="9" t="n">
        <f aca="false">(BD113/(1+BD27))-BD50</f>
        <v>19.4896766792797</v>
      </c>
      <c r="BE120" s="9" t="n">
        <f aca="false">(BE113/(1+BE27))-BE50</f>
        <v>19.7040631227518</v>
      </c>
      <c r="BF120" s="9" t="n">
        <f aca="false">(BF113/(1+BF27))-BF50</f>
        <v>19.9208078171021</v>
      </c>
      <c r="BG120" s="9" t="n">
        <f aca="false">(BG113/(1+BG27))-BG50</f>
        <v>20.1399367030902</v>
      </c>
      <c r="BH120" s="9" t="n">
        <f aca="false">(BH113/(1+BH27))-BH50</f>
        <v>20.3614760068242</v>
      </c>
      <c r="BI120" s="9" t="n">
        <f aca="false">(BI113/(1+BI27))-BI50</f>
        <v>20.5854522428993</v>
      </c>
      <c r="BJ120" s="9" t="n">
        <f aca="false">(BJ113/(1+BJ27))-BJ50</f>
        <v>20.8118922175711</v>
      </c>
      <c r="BL120" s="18" t="n">
        <f aca="false">(X120/P120)^(1/(X$2-P$2))-1</f>
        <v>0.0140913244207559</v>
      </c>
      <c r="BM120" s="18" t="n">
        <f aca="false">(Y120/Q120)^(1/(Y$2-Q$2))-1</f>
        <v>0.0109999999999999</v>
      </c>
      <c r="BN120" s="18" t="n">
        <f aca="false">(AK120/Q120)^(1/(AK$2-Q$2))-1</f>
        <v>0.0109999999999999</v>
      </c>
      <c r="BO120" s="18" t="n">
        <f aca="false">(AZ120/AK120)^(1/(AZ$2-AK$2))-1</f>
        <v>0.0109999999999999</v>
      </c>
      <c r="BP120" s="19" t="n">
        <f aca="false">(AP120/Q120)^(1/(AP$2-Q$2))-1</f>
        <v>0.0109999999999999</v>
      </c>
      <c r="BQ120" s="20" t="n">
        <f aca="false">AK120/Q120-1</f>
        <v>0.244580842783455</v>
      </c>
      <c r="BR120" s="20" t="n">
        <f aca="false">AZ120/Q120-1</f>
        <v>0.466528291853535</v>
      </c>
    </row>
    <row r="121" customFormat="false" ht="15" hidden="false" customHeight="false" outlineLevel="0" collapsed="false">
      <c r="A121" s="6" t="s">
        <v>35</v>
      </c>
      <c r="B121" s="9" t="n">
        <f aca="false">(B114/(1+B28))-B51</f>
        <v>2.98469685868245</v>
      </c>
      <c r="C121" s="9" t="n">
        <f aca="false">(C114/(1+C28))-C51</f>
        <v>2.93586158765492</v>
      </c>
      <c r="D121" s="9" t="n">
        <f aca="false">(D114/(1+D28))-D51</f>
        <v>2.8804156653196</v>
      </c>
      <c r="E121" s="9" t="n">
        <f aca="false">(E114/(1+E28))-E51</f>
        <v>3.00991446396394</v>
      </c>
      <c r="F121" s="9" t="n">
        <f aca="false">(F114/(1+F28))-F51</f>
        <v>3.07000824232434</v>
      </c>
      <c r="G121" s="9" t="n">
        <f aca="false">(G114/(1+G28))-G51</f>
        <v>3.25188820394326</v>
      </c>
      <c r="H121" s="9" t="n">
        <f aca="false">(H114/(1+H28))-H51</f>
        <v>3.19979194715244</v>
      </c>
      <c r="I121" s="9" t="n">
        <f aca="false">(I114/(1+I28))-I51</f>
        <v>3.49708050003434</v>
      </c>
      <c r="J121" s="9" t="n">
        <f aca="false">(J114/(1+J28))-J51</f>
        <v>3.40113744075829</v>
      </c>
      <c r="K121" s="9" t="n">
        <f aca="false">(K114/(1+K28))-K51</f>
        <v>3.34259841502984</v>
      </c>
      <c r="L121" s="9" t="n">
        <f aca="false">(L114/(1+L28))-L51</f>
        <v>3.45729878170483</v>
      </c>
      <c r="M121" s="9" t="n">
        <f aca="false">(M114/(1+M28))-M51</f>
        <v>3.38572604289548</v>
      </c>
      <c r="N121" s="9" t="n">
        <f aca="false">(N114/(1+N28))-N51</f>
        <v>3.5313046763032</v>
      </c>
      <c r="O121" s="9" t="n">
        <f aca="false">(O114/(1+O28))-O51</f>
        <v>3.81394738185282</v>
      </c>
      <c r="P121" s="9" t="n">
        <f aca="false">(P114/(1+P28))-P51</f>
        <v>3.86493178841064</v>
      </c>
      <c r="Q121" s="9" t="n">
        <f aca="false">(Q114/(1+Q28))-Q51</f>
        <v>3.50113986016941</v>
      </c>
      <c r="R121" s="9" t="n">
        <f aca="false">(R114/(1+R28))-R51</f>
        <v>3.54315353849144</v>
      </c>
      <c r="S121" s="9" t="n">
        <f aca="false">(S114/(1+S28))-S51</f>
        <v>3.58567138095334</v>
      </c>
      <c r="T121" s="9" t="n">
        <f aca="false">(T114/(1+T28))-T51</f>
        <v>3.62869943752478</v>
      </c>
      <c r="U121" s="9" t="n">
        <f aca="false">(U114/(1+U28))-U51</f>
        <v>3.67224383077508</v>
      </c>
      <c r="V121" s="9" t="n">
        <f aca="false">(V114/(1+V28))-V51</f>
        <v>3.71631075674438</v>
      </c>
      <c r="W121" s="9" t="n">
        <f aca="false">(W114/(1+W28))-W51</f>
        <v>3.76090648582531</v>
      </c>
      <c r="X121" s="9" t="n">
        <f aca="false">(X114/(1+X28))-X51</f>
        <v>3.80603736365522</v>
      </c>
      <c r="Y121" s="9" t="n">
        <f aca="false">(Y114/(1+Y28))-Y51</f>
        <v>3.85170981201908</v>
      </c>
      <c r="Z121" s="9" t="n">
        <f aca="false">(Z114/(1+Z28))-Z51</f>
        <v>3.89793032976331</v>
      </c>
      <c r="AA121" s="9" t="n">
        <f aca="false">(AA114/(1+AA28))-AA51</f>
        <v>3.94470549372047</v>
      </c>
      <c r="AB121" s="9" t="n">
        <f aca="false">(AB114/(1+AB28))-AB51</f>
        <v>3.99204195964512</v>
      </c>
      <c r="AC121" s="9" t="n">
        <f aca="false">(AC114/(1+AC28))-AC51</f>
        <v>4.03994646316086</v>
      </c>
      <c r="AD121" s="9" t="n">
        <f aca="false">(AD114/(1+AD28))-AD51</f>
        <v>4.08842582071879</v>
      </c>
      <c r="AE121" s="9" t="n">
        <f aca="false">(AE114/(1+AE28))-AE51</f>
        <v>4.13748693056741</v>
      </c>
      <c r="AF121" s="9" t="n">
        <f aca="false">(AF114/(1+AF28))-AF51</f>
        <v>4.18713677373422</v>
      </c>
      <c r="AG121" s="9" t="n">
        <f aca="false">(AG114/(1+AG28))-AG51</f>
        <v>4.23738241501903</v>
      </c>
      <c r="AH121" s="9" t="n">
        <f aca="false">(AH114/(1+AH28))-AH51</f>
        <v>4.28823100399926</v>
      </c>
      <c r="AI121" s="9" t="n">
        <f aca="false">(AI114/(1+AI28))-AI51</f>
        <v>4.33968977604725</v>
      </c>
      <c r="AJ121" s="9" t="n">
        <f aca="false">(AJ114/(1+AJ28))-AJ51</f>
        <v>4.39176605335982</v>
      </c>
      <c r="AK121" s="9" t="n">
        <f aca="false">(AK114/(1+AK28))-AK51</f>
        <v>4.44446724600014</v>
      </c>
      <c r="AL121" s="9" t="n">
        <f aca="false">(AL114/(1+AL28))-AL51</f>
        <v>4.49780085295214</v>
      </c>
      <c r="AM121" s="9" t="n">
        <f aca="false">(AM114/(1+AM28))-AM51</f>
        <v>4.55177446318757</v>
      </c>
      <c r="AN121" s="9" t="n">
        <f aca="false">(AN114/(1+AN28))-AN51</f>
        <v>4.60639575674582</v>
      </c>
      <c r="AO121" s="9" t="n">
        <f aca="false">(AO114/(1+AO28))-AO51</f>
        <v>4.66167250582677</v>
      </c>
      <c r="AP121" s="9" t="n">
        <f aca="false">(AP114/(1+AP28))-AP51</f>
        <v>4.71761257589669</v>
      </c>
      <c r="AQ121" s="9" t="n">
        <f aca="false">(AQ114/(1+AQ28))-AQ51</f>
        <v>4.77422392680745</v>
      </c>
      <c r="AR121" s="9" t="n">
        <f aca="false">(AR114/(1+AR28))-AR51</f>
        <v>4.83151461392914</v>
      </c>
      <c r="AS121" s="9" t="n">
        <f aca="false">(AS114/(1+AS28))-AS51</f>
        <v>4.88949278929629</v>
      </c>
      <c r="AT121" s="9" t="n">
        <f aca="false">(AT114/(1+AT28))-AT51</f>
        <v>4.94816670276784</v>
      </c>
      <c r="AU121" s="9" t="n">
        <f aca="false">(AU114/(1+AU28))-AU51</f>
        <v>5.00754470320106</v>
      </c>
      <c r="AV121" s="9" t="n">
        <f aca="false">(AV114/(1+AV28))-AV51</f>
        <v>5.06763523963947</v>
      </c>
      <c r="AW121" s="9" t="n">
        <f aca="false">(AW114/(1+AW28))-AW51</f>
        <v>5.12844686251514</v>
      </c>
      <c r="AX121" s="9" t="n">
        <f aca="false">(AX114/(1+AX28))-AX51</f>
        <v>5.18998822486532</v>
      </c>
      <c r="AY121" s="9" t="n">
        <f aca="false">(AY114/(1+AY28))-AY51</f>
        <v>5.25226808356371</v>
      </c>
      <c r="AZ121" s="9" t="n">
        <f aca="false">(AZ114/(1+AZ28))-AZ51</f>
        <v>5.31529530056647</v>
      </c>
      <c r="BA121" s="9" t="n">
        <f aca="false">(BA114/(1+BA28))-BA51</f>
        <v>5.37907884417327</v>
      </c>
      <c r="BB121" s="9" t="n">
        <f aca="false">(BB114/(1+BB28))-BB51</f>
        <v>5.44362779030335</v>
      </c>
      <c r="BC121" s="9" t="n">
        <f aca="false">(BC114/(1+BC28))-BC51</f>
        <v>5.50895132378699</v>
      </c>
      <c r="BD121" s="9" t="n">
        <f aca="false">(BD114/(1+BD28))-BD51</f>
        <v>5.57505873967243</v>
      </c>
      <c r="BE121" s="9" t="n">
        <f aca="false">(BE114/(1+BE28))-BE51</f>
        <v>5.6419594445485</v>
      </c>
      <c r="BF121" s="9" t="n">
        <f aca="false">(BF114/(1+BF28))-BF51</f>
        <v>5.70966295788308</v>
      </c>
      <c r="BG121" s="9" t="n">
        <f aca="false">(BG114/(1+BG28))-BG51</f>
        <v>5.77817891337768</v>
      </c>
      <c r="BH121" s="9" t="n">
        <f aca="false">(BH114/(1+BH28))-BH51</f>
        <v>5.84751706033821</v>
      </c>
      <c r="BI121" s="9" t="n">
        <f aca="false">(BI114/(1+BI28))-BI51</f>
        <v>5.91768726506227</v>
      </c>
      <c r="BJ121" s="9" t="n">
        <f aca="false">(BJ114/(1+BJ28))-BJ51</f>
        <v>5.98869951224302</v>
      </c>
      <c r="BL121" s="18" t="n">
        <f aca="false">(X121/P121)^(1/(X$2-P$2))-1</f>
        <v>-0.00191759000575287</v>
      </c>
      <c r="BM121" s="18" t="n">
        <f aca="false">(Y121/Q121)^(1/(Y$2-Q$2))-1</f>
        <v>0.012</v>
      </c>
      <c r="BN121" s="18" t="n">
        <f aca="false">(AK121/Q121)^(1/(AK$2-Q$2))-1</f>
        <v>0.012</v>
      </c>
      <c r="BO121" s="18" t="n">
        <f aca="false">(AZ121/AK121)^(1/(AZ$2-AK$2))-1</f>
        <v>0.012</v>
      </c>
      <c r="BP121" s="19" t="n">
        <f aca="false">(AP121/Q121)^(1/(AP$2-Q$2))-1</f>
        <v>0.012</v>
      </c>
      <c r="BQ121" s="20" t="n">
        <f aca="false">AK121/Q121-1</f>
        <v>0.269434362380794</v>
      </c>
      <c r="BR121" s="20" t="n">
        <f aca="false">AZ121/Q121-1</f>
        <v>0.518161373967299</v>
      </c>
    </row>
    <row r="122" customFormat="false" ht="15" hidden="false" customHeight="false" outlineLevel="0" collapsed="false">
      <c r="A122" s="6" t="s">
        <v>27</v>
      </c>
      <c r="B122" s="9" t="n">
        <f aca="false">(B115/(1+B29))-B52</f>
        <v>5.09386137422313</v>
      </c>
      <c r="C122" s="9" t="n">
        <f aca="false">(C115/(1+C29))-C52</f>
        <v>5.31633691432836</v>
      </c>
      <c r="D122" s="9" t="n">
        <f aca="false">(D115/(1+D29))-D52</f>
        <v>5.41718881439655</v>
      </c>
      <c r="E122" s="9" t="n">
        <f aca="false">(E115/(1+E29))-E52</f>
        <v>5.30694075341901</v>
      </c>
      <c r="F122" s="9" t="n">
        <f aca="false">(F115/(1+F29))-F52</f>
        <v>5.21319722753769</v>
      </c>
      <c r="G122" s="9" t="n">
        <f aca="false">(G115/(1+G29))-G52</f>
        <v>5.36771852204403</v>
      </c>
      <c r="H122" s="9" t="n">
        <f aca="false">(H115/(1+H29))-H52</f>
        <v>5.72856117660038</v>
      </c>
      <c r="I122" s="9" t="n">
        <f aca="false">(I115/(1+I29))-I52</f>
        <v>5.81259835462235</v>
      </c>
      <c r="J122" s="9" t="n">
        <f aca="false">(J115/(1+J29))-J52</f>
        <v>6.09507904315577</v>
      </c>
      <c r="K122" s="9" t="n">
        <f aca="false">(K115/(1+K29))-K52</f>
        <v>6.5595147892517</v>
      </c>
      <c r="L122" s="9" t="n">
        <f aca="false">(L115/(1+L29))-L52</f>
        <v>6.48274929463581</v>
      </c>
      <c r="M122" s="9" t="n">
        <f aca="false">(M115/(1+M29))-M52</f>
        <v>6.67163437299069</v>
      </c>
      <c r="N122" s="9" t="n">
        <f aca="false">(N115/(1+N29))-N52</f>
        <v>6.89162457437122</v>
      </c>
      <c r="O122" s="9" t="n">
        <f aca="false">(O115/(1+O29))-O52</f>
        <v>7.31015570373218</v>
      </c>
      <c r="P122" s="9" t="n">
        <f aca="false">(P115/(1+P29))-P52</f>
        <v>7.47922733205401</v>
      </c>
      <c r="Q122" s="9" t="n">
        <f aca="false">(Q115/(1+Q29))-Q52</f>
        <v>7.69874396702302</v>
      </c>
      <c r="R122" s="9" t="n">
        <f aca="false">(R115/(1+R29))-R52</f>
        <v>7.79000826562873</v>
      </c>
      <c r="S122" s="9" t="n">
        <f aca="false">(S115/(1+S29))-S52</f>
        <v>7.88430315661967</v>
      </c>
      <c r="T122" s="9" t="n">
        <f aca="false">(T115/(1+T29))-T52</f>
        <v>7.98567123327524</v>
      </c>
      <c r="U122" s="9" t="n">
        <f aca="false">(U115/(1+U29))-U52</f>
        <v>8.09229998929581</v>
      </c>
      <c r="V122" s="9" t="n">
        <f aca="false">(V115/(1+V29))-V52</f>
        <v>8.20005442866909</v>
      </c>
      <c r="W122" s="9" t="n">
        <f aca="false">(W115/(1+W29))-W52</f>
        <v>8.25816775173932</v>
      </c>
      <c r="X122" s="9" t="n">
        <f aca="false">(X115/(1+X29))-X52</f>
        <v>8.31453430215233</v>
      </c>
      <c r="Y122" s="9" t="n">
        <f aca="false">(Y115/(1+Y29))-Y52</f>
        <v>8.37167501137444</v>
      </c>
      <c r="Z122" s="9" t="n">
        <f aca="false">(Z115/(1+Z29))-Z52</f>
        <v>8.42188221160164</v>
      </c>
      <c r="AA122" s="9" t="n">
        <f aca="false">(AA115/(1+AA29))-AA52</f>
        <v>8.47399604995706</v>
      </c>
      <c r="AB122" s="9" t="n">
        <f aca="false">(AB115/(1+AB29))-AB52</f>
        <v>8.53021130636379</v>
      </c>
      <c r="AC122" s="9" t="n">
        <f aca="false">(AC115/(1+AC29))-AC52</f>
        <v>8.58747937552573</v>
      </c>
      <c r="AD122" s="9" t="n">
        <f aca="false">(AD115/(1+AD29))-AD52</f>
        <v>8.64308050980578</v>
      </c>
      <c r="AE122" s="9" t="n">
        <f aca="false">(AE115/(1+AE29))-AE52</f>
        <v>8.69439984914731</v>
      </c>
      <c r="AF122" s="9" t="n">
        <f aca="false">(AF115/(1+AF29))-AF52</f>
        <v>8.7389136100257</v>
      </c>
      <c r="AG122" s="9" t="n">
        <f aca="false">(AG115/(1+AG29))-AG52</f>
        <v>8.76359851340424</v>
      </c>
      <c r="AH122" s="9" t="n">
        <f aca="false">(AH115/(1+AH29))-AH52</f>
        <v>8.78848881189055</v>
      </c>
      <c r="AI122" s="9" t="n">
        <f aca="false">(AI115/(1+AI29))-AI52</f>
        <v>8.81358565876228</v>
      </c>
      <c r="AJ122" s="9" t="n">
        <f aca="false">(AJ115/(1+AJ29))-AJ52</f>
        <v>8.83889020852918</v>
      </c>
      <c r="AK122" s="9" t="n">
        <f aca="false">(AK115/(1+AK29))-AK52</f>
        <v>8.8644036169298</v>
      </c>
      <c r="AL122" s="9" t="n">
        <f aca="false">(AL115/(1+AL29))-AL52</f>
        <v>8.88260198159979</v>
      </c>
      <c r="AM122" s="9" t="n">
        <f aca="false">(AM115/(1+AM29))-AM52</f>
        <v>8.90091792555238</v>
      </c>
      <c r="AN122" s="9" t="n">
        <f aca="false">(AN115/(1+AN29))-AN52</f>
        <v>8.91935207543181</v>
      </c>
      <c r="AO122" s="9" t="n">
        <f aca="false">(AO115/(1+AO29))-AO52</f>
        <v>8.93790505999619</v>
      </c>
      <c r="AP122" s="9" t="n">
        <f aca="false">(AP115/(1+AP29))-AP52</f>
        <v>8.95657751012038</v>
      </c>
      <c r="AQ122" s="9" t="n">
        <f aca="false">(AQ115/(1+AQ29))-AQ52</f>
        <v>8.9723140207804</v>
      </c>
      <c r="AR122" s="9" t="n">
        <f aca="false">(AR115/(1+AR29))-AR52</f>
        <v>8.98815621461308</v>
      </c>
      <c r="AS122" s="9" t="n">
        <f aca="false">(AS115/(1+AS29))-AS52</f>
        <v>9.00410479050331</v>
      </c>
      <c r="AT122" s="9" t="n">
        <f aca="false">(AT115/(1+AT29))-AT52</f>
        <v>9.02016045071202</v>
      </c>
      <c r="AU122" s="9" t="n">
        <f aca="false">(AU115/(1+AU29))-AU52</f>
        <v>9.0363239008758</v>
      </c>
      <c r="AV122" s="9" t="n">
        <f aca="false">(AV115/(1+AV29))-AV52</f>
        <v>9.05145175619109</v>
      </c>
      <c r="AW122" s="9" t="n">
        <f aca="false">(AW115/(1+AW29))-AW52</f>
        <v>9.06668664173433</v>
      </c>
      <c r="AX122" s="9" t="n">
        <f aca="false">(AX115/(1+AX29))-AX52</f>
        <v>9.08202931578171</v>
      </c>
      <c r="AY122" s="9" t="n">
        <f aca="false">(AY115/(1+AY29))-AY52</f>
        <v>9.09748054034949</v>
      </c>
      <c r="AZ122" s="9" t="n">
        <f aca="false">(AZ115/(1+AZ29))-AZ52</f>
        <v>9.11304108118936</v>
      </c>
      <c r="BA122" s="9" t="n">
        <f aca="false">(BA115/(1+BA29))-BA52</f>
        <v>9.12871170778362</v>
      </c>
      <c r="BB122" s="9" t="n">
        <f aca="false">(BB115/(1+BB29))-BB52</f>
        <v>9.14449319334005</v>
      </c>
      <c r="BC122" s="9" t="n">
        <f aca="false">(BC115/(1+BC29))-BC52</f>
        <v>9.16038631478664</v>
      </c>
      <c r="BD122" s="9" t="n">
        <f aca="false">(BD115/(1+BD29))-BD52</f>
        <v>9.17639185276604</v>
      </c>
      <c r="BE122" s="9" t="n">
        <f aca="false">(BE115/(1+BE29))-BE52</f>
        <v>9.19251059162989</v>
      </c>
      <c r="BF122" s="9" t="n">
        <f aca="false">(BF115/(1+BF29))-BF52</f>
        <v>9.2087433194328</v>
      </c>
      <c r="BG122" s="9" t="n">
        <f aca="false">(BG115/(1+BG29))-BG52</f>
        <v>9.22509082792626</v>
      </c>
      <c r="BH122" s="9" t="n">
        <f aca="false">(BH115/(1+BH29))-BH52</f>
        <v>9.24155391255225</v>
      </c>
      <c r="BI122" s="9" t="n">
        <f aca="false">(BI115/(1+BI29))-BI52</f>
        <v>9.25813337243672</v>
      </c>
      <c r="BJ122" s="9" t="n">
        <f aca="false">(BJ115/(1+BJ29))-BJ52</f>
        <v>9.27483001038279</v>
      </c>
      <c r="BL122" s="18" t="n">
        <f aca="false">(X122/P122)^(1/(X$2-P$2))-1</f>
        <v>0.0133224148929674</v>
      </c>
      <c r="BM122" s="18" t="n">
        <f aca="false">(Y122/Q122)^(1/(Y$2-Q$2))-1</f>
        <v>0.0105296495196074</v>
      </c>
      <c r="BN122" s="18" t="n">
        <f aca="false">(AK122/Q122)^(1/(AK$2-Q$2))-1</f>
        <v>0.00707422841626215</v>
      </c>
      <c r="BO122" s="18" t="n">
        <f aca="false">(AZ122/AK122)^(1/(AZ$2-AK$2))-1</f>
        <v>0.00184588890004989</v>
      </c>
      <c r="BP122" s="19" t="n">
        <f aca="false">(AP122/Q122)^(1/(AP$2-Q$2))-1</f>
        <v>0.00607159728898221</v>
      </c>
      <c r="BQ122" s="20" t="n">
        <f aca="false">AK122/Q122-1</f>
        <v>0.151409068141477</v>
      </c>
      <c r="BR122" s="20" t="n">
        <f aca="false">AZ122/Q122-1</f>
        <v>0.183704916051809</v>
      </c>
    </row>
  </sheetData>
  <mergeCells count="1">
    <mergeCell ref="BL109:BO10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BQ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S2" activePane="bottomRight" state="frozen"/>
      <selection pane="topLeft" activeCell="A1" activeCellId="0" sqref="A1"/>
      <selection pane="topRight" activeCell="S1" activeCellId="0" sqref="S1"/>
      <selection pane="bottomLeft" activeCell="A2" activeCellId="0" sqref="A2"/>
      <selection pane="bottomRight" activeCell="X25" activeCellId="0" sqref="X25"/>
    </sheetView>
  </sheetViews>
  <sheetFormatPr defaultRowHeight="15"/>
  <cols>
    <col collapsed="false" hidden="false" max="1" min="1" style="0" width="109.423469387755"/>
    <col collapsed="false" hidden="false" max="17" min="2" style="0" width="11.4183673469388"/>
    <col collapsed="false" hidden="false" max="19" min="18" style="0" width="20.2857142857143"/>
    <col collapsed="false" hidden="false" max="1025" min="20" style="0" width="10.7295918367347"/>
  </cols>
  <sheetData>
    <row r="1" s="2" customFormat="true" ht="15" hidden="false" customHeight="false" outlineLevel="0" collapsed="false">
      <c r="A1" s="2" t="s">
        <v>0</v>
      </c>
      <c r="B1" s="3" t="n">
        <v>2000</v>
      </c>
      <c r="C1" s="3" t="n">
        <v>2001</v>
      </c>
      <c r="D1" s="3" t="n">
        <v>2002</v>
      </c>
      <c r="E1" s="3" t="n">
        <v>2003</v>
      </c>
      <c r="F1" s="3" t="n">
        <v>2004</v>
      </c>
      <c r="G1" s="3" t="n">
        <v>2005</v>
      </c>
      <c r="H1" s="3" t="n">
        <v>2006</v>
      </c>
      <c r="I1" s="3" t="n">
        <v>2007</v>
      </c>
      <c r="J1" s="3" t="n">
        <v>2008</v>
      </c>
      <c r="K1" s="3" t="n">
        <v>2009</v>
      </c>
      <c r="L1" s="3" t="n">
        <v>2010</v>
      </c>
      <c r="M1" s="3" t="n">
        <v>2011</v>
      </c>
      <c r="N1" s="3" t="n">
        <v>2012</v>
      </c>
      <c r="O1" s="3" t="n">
        <v>2013</v>
      </c>
      <c r="P1" s="3" t="n">
        <v>2014</v>
      </c>
      <c r="Q1" s="3" t="n">
        <v>2015</v>
      </c>
      <c r="R1" s="3" t="n">
        <v>2016</v>
      </c>
      <c r="S1" s="3" t="n">
        <v>2017</v>
      </c>
      <c r="T1" s="3" t="n">
        <v>2018</v>
      </c>
      <c r="U1" s="3" t="n">
        <v>2019</v>
      </c>
      <c r="V1" s="3" t="n">
        <v>2020</v>
      </c>
      <c r="W1" s="3" t="n">
        <v>2021</v>
      </c>
      <c r="X1" s="3" t="n">
        <v>2022</v>
      </c>
      <c r="Y1" s="3" t="n">
        <v>2023</v>
      </c>
      <c r="Z1" s="3" t="n">
        <v>2024</v>
      </c>
      <c r="AA1" s="3" t="n">
        <v>2025</v>
      </c>
      <c r="AB1" s="3" t="n">
        <v>2026</v>
      </c>
      <c r="AC1" s="3" t="n">
        <v>2027</v>
      </c>
      <c r="AD1" s="3" t="n">
        <v>2028</v>
      </c>
      <c r="AE1" s="3" t="n">
        <v>2029</v>
      </c>
      <c r="AF1" s="3" t="n">
        <v>2030</v>
      </c>
      <c r="AG1" s="3" t="n">
        <v>2031</v>
      </c>
      <c r="AH1" s="3" t="n">
        <v>2032</v>
      </c>
      <c r="AI1" s="3" t="n">
        <v>2033</v>
      </c>
      <c r="AJ1" s="3" t="n">
        <v>2034</v>
      </c>
      <c r="AK1" s="3" t="n">
        <v>2035</v>
      </c>
      <c r="AL1" s="3" t="n">
        <v>2036</v>
      </c>
      <c r="AM1" s="3" t="n">
        <v>2037</v>
      </c>
      <c r="AN1" s="3" t="n">
        <v>2038</v>
      </c>
      <c r="AO1" s="3" t="n">
        <v>2039</v>
      </c>
      <c r="AP1" s="3" t="n">
        <v>2040</v>
      </c>
      <c r="AQ1" s="3" t="n">
        <v>2041</v>
      </c>
      <c r="AR1" s="3" t="n">
        <v>2042</v>
      </c>
      <c r="AS1" s="3" t="n">
        <v>2043</v>
      </c>
      <c r="AT1" s="3" t="n">
        <v>2044</v>
      </c>
      <c r="AU1" s="3" t="n">
        <v>2045</v>
      </c>
      <c r="AV1" s="3" t="n">
        <v>2046</v>
      </c>
      <c r="AW1" s="3" t="n">
        <v>2047</v>
      </c>
      <c r="AX1" s="3" t="n">
        <v>2048</v>
      </c>
      <c r="AY1" s="3" t="n">
        <v>2049</v>
      </c>
      <c r="AZ1" s="3" t="n">
        <v>2050</v>
      </c>
      <c r="BA1" s="3" t="n">
        <v>2051</v>
      </c>
      <c r="BB1" s="3" t="n">
        <v>2052</v>
      </c>
      <c r="BC1" s="3" t="n">
        <v>2053</v>
      </c>
      <c r="BD1" s="3" t="n">
        <v>2054</v>
      </c>
      <c r="BE1" s="3" t="n">
        <v>2055</v>
      </c>
      <c r="BF1" s="3" t="n">
        <v>2056</v>
      </c>
      <c r="BG1" s="3" t="n">
        <v>2057</v>
      </c>
      <c r="BH1" s="3" t="n">
        <v>2058</v>
      </c>
      <c r="BI1" s="3" t="n">
        <v>2059</v>
      </c>
      <c r="BJ1" s="3" t="n">
        <v>2060</v>
      </c>
      <c r="BK1" s="3"/>
      <c r="BL1" s="2" t="s">
        <v>3</v>
      </c>
      <c r="BM1" s="2" t="s">
        <v>4</v>
      </c>
      <c r="BN1" s="2" t="s">
        <v>5</v>
      </c>
      <c r="BO1" s="2" t="s">
        <v>6</v>
      </c>
      <c r="BP1" s="2" t="s">
        <v>7</v>
      </c>
      <c r="BQ1" s="2" t="s">
        <v>8</v>
      </c>
    </row>
    <row r="2" s="2" customFormat="true" ht="15" hidden="false" customHeight="false" outlineLevel="0" collapsed="false">
      <c r="A2" s="0"/>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0"/>
      <c r="BM2" s="0"/>
      <c r="BN2" s="0"/>
      <c r="BO2" s="0"/>
      <c r="BP2" s="0"/>
      <c r="BQ2" s="0"/>
    </row>
    <row r="3" customFormat="false" ht="15" hidden="false" customHeight="false" outlineLevel="0" collapsed="false">
      <c r="A3" s="2" t="s">
        <v>13</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row>
    <row r="4" customFormat="false" ht="15" hidden="false" customHeight="false" outlineLevel="0" collapsed="false">
      <c r="A4" s="2" t="s">
        <v>11</v>
      </c>
      <c r="B4" s="44" t="n">
        <v>85.7454484436614</v>
      </c>
      <c r="C4" s="44" t="n">
        <v>87.1717425958554</v>
      </c>
      <c r="D4" s="44" t="n">
        <v>88.8497357160836</v>
      </c>
      <c r="E4" s="44" t="n">
        <v>90.6955281483346</v>
      </c>
      <c r="F4" s="44" t="n">
        <v>92.625220236597</v>
      </c>
      <c r="G4" s="44" t="n">
        <v>94.3032133568252</v>
      </c>
      <c r="H4" s="44" t="n">
        <v>95.8385770618341</v>
      </c>
      <c r="I4" s="44" t="n">
        <v>97.2564812484269</v>
      </c>
      <c r="J4" s="44" t="n">
        <v>100</v>
      </c>
      <c r="K4" s="44" t="n">
        <v>100.083899656011</v>
      </c>
      <c r="L4" s="44" t="n">
        <v>101.602483429818</v>
      </c>
      <c r="M4" s="44" t="n">
        <v>103.75031462371</v>
      </c>
      <c r="N4" s="45" t="n">
        <v>105.789076264787</v>
      </c>
      <c r="O4" s="44" t="n">
        <v>106.719798657718</v>
      </c>
      <c r="P4" s="44" t="n">
        <v>108.198570551926</v>
      </c>
      <c r="Q4" s="44" t="n">
        <v>108.292423203263</v>
      </c>
      <c r="R4" s="44" t="n">
        <v>108.622712341624</v>
      </c>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row>
    <row r="5" customFormat="false" ht="15" hidden="false" customHeight="false" outlineLevel="0" collapsed="false">
      <c r="A5" s="2" t="s">
        <v>12</v>
      </c>
      <c r="B5" s="47"/>
      <c r="C5" s="44" t="n">
        <f aca="false">(C4/B4-1)*100</f>
        <v>1.66340508806262</v>
      </c>
      <c r="D5" s="44" t="n">
        <f aca="false">(D4/C4-1)*100</f>
        <v>1.92492781520692</v>
      </c>
      <c r="E5" s="44" t="n">
        <f aca="false">(E4/D4-1)*100</f>
        <v>2.07743153918789</v>
      </c>
      <c r="F5" s="44" t="n">
        <f aca="false">(F4/E4-1)*100</f>
        <v>2.1276595744681</v>
      </c>
      <c r="G5" s="44" t="n">
        <f aca="false">(G4/F4-1)*100</f>
        <v>1.81159420289856</v>
      </c>
      <c r="H5" s="44" t="n">
        <f aca="false">(H4/G4-1)*100</f>
        <v>1.62811387900355</v>
      </c>
      <c r="I5" s="44" t="n">
        <f aca="false">(I4/H4-1)*100</f>
        <v>1.47947124223058</v>
      </c>
      <c r="J5" s="44" t="n">
        <f aca="false">(J4/I4-1)*100</f>
        <v>2.82091097308488</v>
      </c>
      <c r="K5" s="44" t="n">
        <f aca="false">(K4/J4-1)*100</f>
        <v>0.0838996560114103</v>
      </c>
      <c r="L5" s="44" t="n">
        <f aca="false">(L4/K4-1)*100</f>
        <v>1.51731075530219</v>
      </c>
      <c r="M5" s="44" t="n">
        <f aca="false">(M4/L4-1)*100</f>
        <v>2.1139554087531</v>
      </c>
      <c r="N5" s="44" t="n">
        <f aca="false">(N4/M4-1)*100</f>
        <v>1.96506550218341</v>
      </c>
      <c r="O5" s="44" t="n">
        <v>0.879790641711664</v>
      </c>
      <c r="P5" s="44" t="n">
        <v>1.38565843714769</v>
      </c>
      <c r="Q5" s="44" t="n">
        <v>0.0867411194608758</v>
      </c>
      <c r="R5" s="44" t="n">
        <v>0.304997458354506</v>
      </c>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row>
    <row r="6" customFormat="false" ht="15" hidden="false" customHeight="false" outlineLevel="0" collapsed="false">
      <c r="B6" s="44"/>
      <c r="C6" s="44"/>
      <c r="D6" s="44"/>
      <c r="E6" s="44"/>
      <c r="F6" s="44"/>
      <c r="G6" s="44"/>
      <c r="H6" s="44"/>
      <c r="I6" s="44"/>
      <c r="J6" s="44"/>
      <c r="K6" s="44"/>
      <c r="L6" s="44"/>
      <c r="M6" s="44"/>
      <c r="N6" s="44"/>
      <c r="O6" s="44"/>
      <c r="P6" s="44"/>
      <c r="Q6" s="44"/>
      <c r="R6" s="44"/>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row>
    <row r="7" customFormat="false" ht="15" hidden="false" customHeight="false" outlineLevel="0" collapsed="false">
      <c r="A7" s="2" t="s">
        <v>79</v>
      </c>
      <c r="B7" s="44"/>
      <c r="C7" s="44"/>
      <c r="D7" s="44"/>
      <c r="E7" s="44"/>
      <c r="F7" s="44"/>
      <c r="G7" s="44"/>
      <c r="H7" s="44"/>
      <c r="I7" s="44"/>
      <c r="J7" s="44"/>
      <c r="K7" s="44"/>
      <c r="L7" s="44"/>
      <c r="M7" s="44"/>
      <c r="N7" s="44"/>
      <c r="O7" s="44"/>
      <c r="P7" s="44"/>
      <c r="Q7" s="44"/>
      <c r="R7" s="44"/>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row>
    <row r="8" s="1" customFormat="true" ht="15" hidden="false" customHeight="false" outlineLevel="0" collapsed="false">
      <c r="A8" s="1" t="s">
        <v>80</v>
      </c>
      <c r="B8" s="48" t="n">
        <v>4.6825</v>
      </c>
      <c r="C8" s="48" t="n">
        <v>4.9683</v>
      </c>
      <c r="D8" s="48" t="n">
        <v>5.16</v>
      </c>
      <c r="E8" s="48" t="n">
        <v>5.16</v>
      </c>
      <c r="F8" s="48" t="n">
        <v>5.1767</v>
      </c>
      <c r="G8" s="48" t="n">
        <v>5.4267</v>
      </c>
      <c r="H8" s="48" t="n">
        <v>5.8858</v>
      </c>
      <c r="I8" s="48" t="n">
        <v>6.0605</v>
      </c>
      <c r="J8" s="48" t="n">
        <v>6.5135</v>
      </c>
      <c r="K8" s="48" t="n">
        <v>7.0157</v>
      </c>
      <c r="L8" s="48" t="n">
        <v>7.0388</v>
      </c>
      <c r="M8" s="48" t="n">
        <v>7.3734</v>
      </c>
      <c r="N8" s="48" t="n">
        <v>7.7662</v>
      </c>
      <c r="O8" s="48" t="n">
        <v>8.2837</v>
      </c>
      <c r="P8" s="48" t="n">
        <v>8.5375</v>
      </c>
      <c r="Q8" s="48" t="n">
        <v>8.7957</v>
      </c>
      <c r="R8" s="48" t="n">
        <v>9.6503</v>
      </c>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row>
    <row r="9" customFormat="false" ht="15" hidden="false" customHeight="false" outlineLevel="0" collapsed="false">
      <c r="A9" s="1" t="s">
        <v>81</v>
      </c>
      <c r="B9" s="50" t="n">
        <f aca="false">B8*100/B4</f>
        <v>5.46093126223092</v>
      </c>
      <c r="C9" s="50" t="n">
        <f aca="false">C8*100/C4</f>
        <v>5.69943866217517</v>
      </c>
      <c r="D9" s="50" t="n">
        <f aca="false">D8*100/D4</f>
        <v>5.80755807365439</v>
      </c>
      <c r="E9" s="50" t="n">
        <f aca="false">E8*100/E4</f>
        <v>5.68936540240518</v>
      </c>
      <c r="F9" s="50" t="n">
        <f aca="false">F8*100/F4</f>
        <v>5.58886660326087</v>
      </c>
      <c r="G9" s="50" t="n">
        <f aca="false">G8*100/G4</f>
        <v>5.75452289145908</v>
      </c>
      <c r="H9" s="50" t="n">
        <f aca="false">H8*100/H4</f>
        <v>6.14136830955091</v>
      </c>
      <c r="I9" s="50" t="n">
        <f aca="false">I8*100/I4</f>
        <v>6.23146130952381</v>
      </c>
      <c r="J9" s="50" t="n">
        <f aca="false">J8*100/J4</f>
        <v>6.5135</v>
      </c>
      <c r="K9" s="50" t="n">
        <f aca="false">K8*100/K4</f>
        <v>7.0098187861514</v>
      </c>
      <c r="L9" s="50" t="n">
        <f aca="false">L8*100/L4</f>
        <v>6.92778341866226</v>
      </c>
      <c r="M9" s="50" t="n">
        <f aca="false">M8*100/M4</f>
        <v>7.10687001455604</v>
      </c>
      <c r="N9" s="50" t="n">
        <f aca="false">N8*100/N4</f>
        <v>7.34121165833928</v>
      </c>
      <c r="O9" s="50" t="n">
        <f aca="false">O8*100/O4</f>
        <v>7.76210235044415</v>
      </c>
      <c r="P9" s="50" t="n">
        <f aca="false">P8*100/P4</f>
        <v>7.89058483531698</v>
      </c>
      <c r="Q9" s="50" t="n">
        <f aca="false">Q8*100/Q4</f>
        <v>8.12217488520929</v>
      </c>
      <c r="R9" s="50" t="n">
        <f aca="false">R8*100/R4</f>
        <v>8.88423773625661</v>
      </c>
    </row>
    <row r="11" customFormat="false" ht="15" hidden="false" customHeight="false" outlineLevel="0" collapsed="false">
      <c r="A11" s="2" t="s">
        <v>82</v>
      </c>
    </row>
    <row r="13" customFormat="false" ht="15" hidden="false" customHeight="false" outlineLevel="0" collapsed="false">
      <c r="A13" s="0" t="s">
        <v>83</v>
      </c>
      <c r="B13" s="51" t="n">
        <v>0.6</v>
      </c>
      <c r="C13" s="51" t="n">
        <v>0.6</v>
      </c>
      <c r="D13" s="51" t="n">
        <v>0.6</v>
      </c>
      <c r="E13" s="51" t="n">
        <v>0.6</v>
      </c>
      <c r="F13" s="51" t="n">
        <v>0.6</v>
      </c>
      <c r="G13" s="51" t="n">
        <v>0.6</v>
      </c>
      <c r="H13" s="51" t="n">
        <v>0.6</v>
      </c>
      <c r="I13" s="51" t="n">
        <v>0.6</v>
      </c>
      <c r="J13" s="51" t="n">
        <v>0.6</v>
      </c>
      <c r="K13" s="51" t="n">
        <v>0.6</v>
      </c>
      <c r="L13" s="51" t="n">
        <v>0.6</v>
      </c>
      <c r="M13" s="51" t="n">
        <v>0.6</v>
      </c>
      <c r="N13" s="51" t="n">
        <v>0.6</v>
      </c>
      <c r="O13" s="51" t="n">
        <v>0.6</v>
      </c>
      <c r="P13" s="51" t="n">
        <v>0.6</v>
      </c>
      <c r="Q13" s="51" t="n">
        <v>0.6</v>
      </c>
      <c r="R13" s="51" t="n">
        <v>0.6</v>
      </c>
      <c r="S13" s="51" t="n">
        <v>0.6</v>
      </c>
      <c r="T13" s="51" t="n">
        <v>0.6</v>
      </c>
      <c r="U13" s="51" t="n">
        <v>0.6</v>
      </c>
      <c r="V13" s="51" t="n">
        <v>0.6</v>
      </c>
      <c r="W13" s="51" t="n">
        <v>0.6</v>
      </c>
      <c r="X13" s="51" t="n">
        <v>0.6</v>
      </c>
      <c r="Y13" s="51" t="n">
        <v>0.6</v>
      </c>
      <c r="Z13" s="51" t="n">
        <v>0.6</v>
      </c>
      <c r="AA13" s="51" t="n">
        <v>0.6</v>
      </c>
      <c r="AB13" s="51" t="n">
        <v>0.6</v>
      </c>
      <c r="AC13" s="51" t="n">
        <v>0.6</v>
      </c>
      <c r="AD13" s="51" t="n">
        <v>0.6</v>
      </c>
      <c r="AE13" s="51" t="n">
        <v>0.6</v>
      </c>
      <c r="AF13" s="51" t="n">
        <v>0.6</v>
      </c>
      <c r="AG13" s="51" t="n">
        <v>0.6</v>
      </c>
      <c r="AH13" s="51" t="n">
        <v>0.6</v>
      </c>
      <c r="AI13" s="51" t="n">
        <v>0.6</v>
      </c>
      <c r="AJ13" s="51" t="n">
        <v>0.6</v>
      </c>
      <c r="AK13" s="51" t="n">
        <v>0.6</v>
      </c>
      <c r="AL13" s="51" t="n">
        <v>0.6</v>
      </c>
      <c r="AM13" s="51" t="n">
        <v>0.6</v>
      </c>
      <c r="AN13" s="51" t="n">
        <v>0.6</v>
      </c>
      <c r="AO13" s="51" t="n">
        <v>0.6</v>
      </c>
      <c r="AP13" s="51" t="n">
        <v>0.6</v>
      </c>
      <c r="AQ13" s="51" t="n">
        <v>0.6</v>
      </c>
      <c r="AR13" s="51" t="n">
        <v>0.6</v>
      </c>
      <c r="AS13" s="51" t="n">
        <v>0.6</v>
      </c>
      <c r="AT13" s="51" t="n">
        <v>0.6</v>
      </c>
      <c r="AU13" s="51" t="n">
        <v>0.6</v>
      </c>
      <c r="AV13" s="51" t="n">
        <v>0.6</v>
      </c>
      <c r="AW13" s="51" t="n">
        <v>0.6</v>
      </c>
      <c r="AX13" s="51" t="n">
        <v>0.6</v>
      </c>
      <c r="AY13" s="51" t="n">
        <v>0.6</v>
      </c>
      <c r="AZ13" s="51" t="n">
        <v>0.6</v>
      </c>
      <c r="BA13" s="51" t="n">
        <v>0.6</v>
      </c>
      <c r="BB13" s="51" t="n">
        <v>0.6</v>
      </c>
      <c r="BC13" s="51" t="n">
        <v>0.6</v>
      </c>
      <c r="BD13" s="51" t="n">
        <v>0.6</v>
      </c>
      <c r="BE13" s="51" t="n">
        <v>0.6</v>
      </c>
      <c r="BF13" s="51" t="n">
        <v>0.6</v>
      </c>
      <c r="BG13" s="51" t="n">
        <v>0.6</v>
      </c>
      <c r="BH13" s="51" t="n">
        <v>0.6</v>
      </c>
      <c r="BI13" s="51" t="n">
        <v>0.6</v>
      </c>
      <c r="BJ13" s="51" t="n">
        <v>0.6</v>
      </c>
    </row>
    <row r="14" customFormat="false" ht="15" hidden="false" customHeight="false" outlineLevel="0" collapsed="false">
      <c r="A14" s="0" t="s">
        <v>84</v>
      </c>
      <c r="B14" s="51" t="n">
        <v>0.4</v>
      </c>
      <c r="C14" s="51" t="n">
        <v>0.4</v>
      </c>
      <c r="D14" s="51" t="n">
        <v>0.4</v>
      </c>
      <c r="E14" s="51" t="n">
        <v>0.4</v>
      </c>
      <c r="F14" s="51" t="n">
        <v>0.4</v>
      </c>
      <c r="G14" s="51" t="n">
        <v>0.4</v>
      </c>
      <c r="H14" s="51" t="n">
        <v>0.4</v>
      </c>
      <c r="I14" s="51" t="n">
        <v>0.4</v>
      </c>
      <c r="J14" s="51" t="n">
        <v>0.4</v>
      </c>
      <c r="K14" s="51" t="n">
        <v>0.4</v>
      </c>
      <c r="L14" s="51" t="n">
        <v>0.4</v>
      </c>
      <c r="M14" s="51" t="n">
        <v>0.4</v>
      </c>
      <c r="N14" s="51" t="n">
        <v>0.4</v>
      </c>
      <c r="O14" s="51" t="n">
        <v>0.4</v>
      </c>
      <c r="P14" s="51" t="n">
        <v>0.4</v>
      </c>
      <c r="Q14" s="51" t="n">
        <v>0.4</v>
      </c>
      <c r="R14" s="51" t="n">
        <v>0.4</v>
      </c>
      <c r="S14" s="51" t="n">
        <v>0.4</v>
      </c>
      <c r="T14" s="51" t="n">
        <v>0.4</v>
      </c>
      <c r="U14" s="51" t="n">
        <v>0.4</v>
      </c>
      <c r="V14" s="51" t="n">
        <v>0.4</v>
      </c>
      <c r="W14" s="51" t="n">
        <v>0.4</v>
      </c>
      <c r="X14" s="51" t="n">
        <v>0.4</v>
      </c>
      <c r="Y14" s="51" t="n">
        <v>0.4</v>
      </c>
      <c r="Z14" s="51" t="n">
        <v>0.4</v>
      </c>
      <c r="AA14" s="51" t="n">
        <v>0.4</v>
      </c>
      <c r="AB14" s="51" t="n">
        <v>0.4</v>
      </c>
      <c r="AC14" s="51" t="n">
        <v>0.4</v>
      </c>
      <c r="AD14" s="51" t="n">
        <v>0.4</v>
      </c>
      <c r="AE14" s="51" t="n">
        <v>0.4</v>
      </c>
      <c r="AF14" s="51" t="n">
        <v>0.4</v>
      </c>
      <c r="AG14" s="51" t="n">
        <v>0.4</v>
      </c>
      <c r="AH14" s="51" t="n">
        <v>0.4</v>
      </c>
      <c r="AI14" s="51" t="n">
        <v>0.4</v>
      </c>
      <c r="AJ14" s="51" t="n">
        <v>0.4</v>
      </c>
      <c r="AK14" s="51" t="n">
        <v>0.4</v>
      </c>
      <c r="AL14" s="51" t="n">
        <v>0.4</v>
      </c>
      <c r="AM14" s="51" t="n">
        <v>0.4</v>
      </c>
      <c r="AN14" s="51" t="n">
        <v>0.4</v>
      </c>
      <c r="AO14" s="51" t="n">
        <v>0.4</v>
      </c>
      <c r="AP14" s="51" t="n">
        <v>0.4</v>
      </c>
      <c r="AQ14" s="51" t="n">
        <v>0.4</v>
      </c>
      <c r="AR14" s="51" t="n">
        <v>0.4</v>
      </c>
      <c r="AS14" s="51" t="n">
        <v>0.4</v>
      </c>
      <c r="AT14" s="51" t="n">
        <v>0.4</v>
      </c>
      <c r="AU14" s="51" t="n">
        <v>0.4</v>
      </c>
      <c r="AV14" s="51" t="n">
        <v>0.4</v>
      </c>
      <c r="AW14" s="51" t="n">
        <v>0.4</v>
      </c>
      <c r="AX14" s="51" t="n">
        <v>0.4</v>
      </c>
      <c r="AY14" s="51" t="n">
        <v>0.4</v>
      </c>
      <c r="AZ14" s="51" t="n">
        <v>0.4</v>
      </c>
      <c r="BA14" s="51" t="n">
        <v>0.4</v>
      </c>
      <c r="BB14" s="51" t="n">
        <v>0.4</v>
      </c>
      <c r="BC14" s="51" t="n">
        <v>0.4</v>
      </c>
      <c r="BD14" s="51" t="n">
        <v>0.4</v>
      </c>
      <c r="BE14" s="51" t="n">
        <v>0.4</v>
      </c>
      <c r="BF14" s="51" t="n">
        <v>0.4</v>
      </c>
      <c r="BG14" s="51" t="n">
        <v>0.4</v>
      </c>
      <c r="BH14" s="51" t="n">
        <v>0.4</v>
      </c>
      <c r="BI14" s="51" t="n">
        <v>0.4</v>
      </c>
      <c r="BJ14" s="51" t="n">
        <v>0.4</v>
      </c>
    </row>
    <row r="16" customFormat="false" ht="15" hidden="false" customHeight="false" outlineLevel="0" collapsed="false">
      <c r="A16" s="0" t="s">
        <v>85</v>
      </c>
      <c r="B16" s="0" t="n">
        <f aca="false">B$9*B13</f>
        <v>3.27655875733855</v>
      </c>
      <c r="C16" s="0" t="n">
        <f aca="false">C$9*C13</f>
        <v>3.4196631973051</v>
      </c>
      <c r="D16" s="0" t="n">
        <f aca="false">D$9*D13</f>
        <v>3.48453484419263</v>
      </c>
      <c r="E16" s="0" t="n">
        <f aca="false">E$9*E13</f>
        <v>3.41361924144311</v>
      </c>
      <c r="F16" s="0" t="n">
        <f aca="false">F$9*F13</f>
        <v>3.35331996195652</v>
      </c>
      <c r="G16" s="0" t="n">
        <f aca="false">G$9*G13</f>
        <v>3.45271373487545</v>
      </c>
      <c r="H16" s="0" t="n">
        <f aca="false">H$9*H13</f>
        <v>3.68482098573054</v>
      </c>
      <c r="I16" s="0" t="n">
        <f aca="false">I$9*I13</f>
        <v>3.73887678571429</v>
      </c>
      <c r="J16" s="0" t="n">
        <f aca="false">J$9*J13</f>
        <v>3.9081</v>
      </c>
      <c r="K16" s="0" t="n">
        <f aca="false">K$9*K13</f>
        <v>4.20589127169084</v>
      </c>
      <c r="L16" s="0" t="n">
        <f aca="false">L$9*L13</f>
        <v>4.15667005119736</v>
      </c>
      <c r="M16" s="0" t="n">
        <f aca="false">M$9*M13</f>
        <v>4.26412200873363</v>
      </c>
      <c r="N16" s="0" t="n">
        <f aca="false">N$9*N13</f>
        <v>4.40472699500357</v>
      </c>
      <c r="O16" s="0" t="n">
        <f aca="false">O$9*O13</f>
        <v>4.65726141026649</v>
      </c>
      <c r="P16" s="0" t="n">
        <f aca="false">P$9*P13</f>
        <v>4.73435090119019</v>
      </c>
      <c r="Q16" s="0" t="n">
        <f aca="false">Q$9*Q13</f>
        <v>4.87330493112557</v>
      </c>
      <c r="R16" s="50" t="n">
        <f aca="false">R13*R$9</f>
        <v>5.33054264175397</v>
      </c>
      <c r="S16" s="50" t="n">
        <f aca="false">R16</f>
        <v>5.33054264175397</v>
      </c>
      <c r="T16" s="50" t="n">
        <f aca="false">S16</f>
        <v>5.33054264175397</v>
      </c>
      <c r="U16" s="50" t="n">
        <f aca="false">T16</f>
        <v>5.33054264175397</v>
      </c>
      <c r="V16" s="50" t="n">
        <f aca="false">U16</f>
        <v>5.33054264175397</v>
      </c>
      <c r="W16" s="50" t="n">
        <f aca="false">V16</f>
        <v>5.33054264175397</v>
      </c>
      <c r="X16" s="50" t="n">
        <f aca="false">W16</f>
        <v>5.33054264175397</v>
      </c>
      <c r="Y16" s="50" t="n">
        <f aca="false">X16</f>
        <v>5.33054264175397</v>
      </c>
      <c r="Z16" s="50" t="n">
        <f aca="false">Y16</f>
        <v>5.33054264175397</v>
      </c>
      <c r="AA16" s="50" t="n">
        <f aca="false">Z16</f>
        <v>5.33054264175397</v>
      </c>
      <c r="AB16" s="50" t="n">
        <f aca="false">AA16</f>
        <v>5.33054264175397</v>
      </c>
      <c r="AC16" s="50" t="n">
        <f aca="false">AB16</f>
        <v>5.33054264175397</v>
      </c>
      <c r="AD16" s="50" t="n">
        <f aca="false">AC16</f>
        <v>5.33054264175397</v>
      </c>
      <c r="AE16" s="50" t="n">
        <f aca="false">AD16</f>
        <v>5.33054264175397</v>
      </c>
      <c r="AF16" s="50" t="n">
        <f aca="false">AE16</f>
        <v>5.33054264175397</v>
      </c>
      <c r="AG16" s="50" t="n">
        <f aca="false">AF16</f>
        <v>5.33054264175397</v>
      </c>
      <c r="AH16" s="50" t="n">
        <f aca="false">AG16</f>
        <v>5.33054264175397</v>
      </c>
      <c r="AI16" s="50" t="n">
        <f aca="false">AH16</f>
        <v>5.33054264175397</v>
      </c>
      <c r="AJ16" s="50" t="n">
        <f aca="false">AI16</f>
        <v>5.33054264175397</v>
      </c>
      <c r="AK16" s="50" t="n">
        <f aca="false">AJ16</f>
        <v>5.33054264175397</v>
      </c>
      <c r="AL16" s="50" t="n">
        <f aca="false">AK16</f>
        <v>5.33054264175397</v>
      </c>
      <c r="AM16" s="50" t="n">
        <f aca="false">AL16</f>
        <v>5.33054264175397</v>
      </c>
      <c r="AN16" s="50" t="n">
        <f aca="false">AM16</f>
        <v>5.33054264175397</v>
      </c>
      <c r="AO16" s="50" t="n">
        <f aca="false">AN16</f>
        <v>5.33054264175397</v>
      </c>
      <c r="AP16" s="50" t="n">
        <f aca="false">AO16</f>
        <v>5.33054264175397</v>
      </c>
      <c r="AQ16" s="50" t="n">
        <f aca="false">AP16</f>
        <v>5.33054264175397</v>
      </c>
      <c r="AR16" s="50" t="n">
        <f aca="false">AQ16</f>
        <v>5.33054264175397</v>
      </c>
      <c r="AS16" s="50" t="n">
        <f aca="false">AR16</f>
        <v>5.33054264175397</v>
      </c>
      <c r="AT16" s="50" t="n">
        <f aca="false">AS16</f>
        <v>5.33054264175397</v>
      </c>
      <c r="AU16" s="50" t="n">
        <f aca="false">AT16</f>
        <v>5.33054264175397</v>
      </c>
      <c r="AV16" s="50" t="n">
        <f aca="false">AU16</f>
        <v>5.33054264175397</v>
      </c>
      <c r="AW16" s="50" t="n">
        <f aca="false">AV16</f>
        <v>5.33054264175397</v>
      </c>
      <c r="AX16" s="50" t="n">
        <f aca="false">AW16</f>
        <v>5.33054264175397</v>
      </c>
      <c r="AY16" s="50" t="n">
        <f aca="false">AX16</f>
        <v>5.33054264175397</v>
      </c>
      <c r="AZ16" s="50" t="n">
        <f aca="false">AY16</f>
        <v>5.33054264175397</v>
      </c>
      <c r="BA16" s="50" t="n">
        <f aca="false">AZ16</f>
        <v>5.33054264175397</v>
      </c>
      <c r="BB16" s="50" t="n">
        <f aca="false">BA16</f>
        <v>5.33054264175397</v>
      </c>
      <c r="BC16" s="50" t="n">
        <f aca="false">BB16</f>
        <v>5.33054264175397</v>
      </c>
      <c r="BD16" s="50" t="n">
        <f aca="false">BC16</f>
        <v>5.33054264175397</v>
      </c>
      <c r="BE16" s="50" t="n">
        <f aca="false">BD16</f>
        <v>5.33054264175397</v>
      </c>
      <c r="BF16" s="50" t="n">
        <f aca="false">BE16</f>
        <v>5.33054264175397</v>
      </c>
      <c r="BG16" s="50" t="n">
        <f aca="false">BF16</f>
        <v>5.33054264175397</v>
      </c>
      <c r="BH16" s="50" t="n">
        <f aca="false">BG16</f>
        <v>5.33054264175397</v>
      </c>
      <c r="BI16" s="50" t="n">
        <f aca="false">BH16</f>
        <v>5.33054264175397</v>
      </c>
      <c r="BJ16" s="50" t="n">
        <f aca="false">BI16</f>
        <v>5.33054264175397</v>
      </c>
    </row>
    <row r="17" customFormat="false" ht="13.8" hidden="false" customHeight="false" outlineLevel="0" collapsed="false">
      <c r="R17" s="50"/>
    </row>
    <row r="18" customFormat="false" ht="15" hidden="false" customHeight="false" outlineLevel="0" collapsed="false">
      <c r="A18" s="2" t="s">
        <v>86</v>
      </c>
      <c r="R18" s="50"/>
    </row>
    <row r="19" customFormat="false" ht="15" hidden="false" customHeight="false" outlineLevel="0" collapsed="false">
      <c r="A19" s="0" t="s">
        <v>87</v>
      </c>
      <c r="B19" s="52" t="n">
        <v>0.055</v>
      </c>
      <c r="C19" s="52" t="n">
        <v>0.055</v>
      </c>
      <c r="D19" s="52" t="n">
        <v>0.055</v>
      </c>
      <c r="E19" s="52" t="n">
        <v>0.055</v>
      </c>
      <c r="F19" s="52" t="n">
        <v>0.055</v>
      </c>
      <c r="G19" s="52" t="n">
        <v>0.055</v>
      </c>
      <c r="H19" s="52" t="n">
        <v>0.055</v>
      </c>
      <c r="I19" s="52" t="n">
        <v>0.055</v>
      </c>
      <c r="J19" s="52" t="n">
        <v>0.055</v>
      </c>
      <c r="K19" s="52" t="n">
        <v>0.055</v>
      </c>
      <c r="L19" s="52" t="n">
        <v>0.055</v>
      </c>
      <c r="M19" s="52" t="n">
        <v>0.055</v>
      </c>
      <c r="N19" s="52" t="n">
        <v>0.055</v>
      </c>
      <c r="O19" s="52" t="n">
        <v>0.055</v>
      </c>
      <c r="P19" s="52" t="n">
        <v>0.055</v>
      </c>
      <c r="Q19" s="52" t="n">
        <v>0.055</v>
      </c>
      <c r="R19" s="52" t="n">
        <v>0.055</v>
      </c>
      <c r="S19" s="52" t="n">
        <v>0.055</v>
      </c>
      <c r="T19" s="52" t="n">
        <v>0.055</v>
      </c>
      <c r="U19" s="52" t="n">
        <v>0.055</v>
      </c>
      <c r="V19" s="52" t="n">
        <v>0.055</v>
      </c>
      <c r="W19" s="52" t="n">
        <v>0.055</v>
      </c>
      <c r="X19" s="52" t="n">
        <v>0.055</v>
      </c>
      <c r="Y19" s="52" t="n">
        <v>0.055</v>
      </c>
      <c r="Z19" s="52" t="n">
        <v>0.055</v>
      </c>
      <c r="AA19" s="52" t="n">
        <v>0.055</v>
      </c>
      <c r="AB19" s="52" t="n">
        <v>0.055</v>
      </c>
      <c r="AC19" s="52" t="n">
        <v>0.055</v>
      </c>
      <c r="AD19" s="52" t="n">
        <v>0.055</v>
      </c>
      <c r="AE19" s="52" t="n">
        <v>0.055</v>
      </c>
      <c r="AF19" s="52" t="n">
        <v>0.055</v>
      </c>
      <c r="AG19" s="52" t="n">
        <v>0.055</v>
      </c>
      <c r="AH19" s="52" t="n">
        <v>0.055</v>
      </c>
      <c r="AI19" s="52" t="n">
        <v>0.055</v>
      </c>
      <c r="AJ19" s="52" t="n">
        <v>0.055</v>
      </c>
      <c r="AK19" s="52" t="n">
        <v>0.055</v>
      </c>
      <c r="AL19" s="52" t="n">
        <v>0.055</v>
      </c>
      <c r="AM19" s="52" t="n">
        <v>0.055</v>
      </c>
      <c r="AN19" s="52" t="n">
        <v>0.055</v>
      </c>
      <c r="AO19" s="52" t="n">
        <v>0.055</v>
      </c>
      <c r="AP19" s="52" t="n">
        <v>0.055</v>
      </c>
      <c r="AQ19" s="52" t="n">
        <v>0.055</v>
      </c>
      <c r="AR19" s="52" t="n">
        <v>0.055</v>
      </c>
      <c r="AS19" s="52" t="n">
        <v>0.055</v>
      </c>
      <c r="AT19" s="52" t="n">
        <v>0.055</v>
      </c>
      <c r="AU19" s="52" t="n">
        <v>0.055</v>
      </c>
      <c r="AV19" s="52" t="n">
        <v>0.055</v>
      </c>
      <c r="AW19" s="52" t="n">
        <v>0.055</v>
      </c>
      <c r="AX19" s="52" t="n">
        <v>0.055</v>
      </c>
      <c r="AY19" s="52" t="n">
        <v>0.055</v>
      </c>
      <c r="AZ19" s="52" t="n">
        <v>0.055</v>
      </c>
      <c r="BA19" s="52" t="n">
        <v>0.055</v>
      </c>
      <c r="BB19" s="52" t="n">
        <v>0.055</v>
      </c>
      <c r="BC19" s="52" t="n">
        <v>0.055</v>
      </c>
      <c r="BD19" s="52" t="n">
        <v>0.055</v>
      </c>
      <c r="BE19" s="52" t="n">
        <v>0.055</v>
      </c>
      <c r="BF19" s="52" t="n">
        <v>0.055</v>
      </c>
      <c r="BG19" s="52" t="n">
        <v>0.055</v>
      </c>
      <c r="BH19" s="52" t="n">
        <v>0.055</v>
      </c>
      <c r="BI19" s="52" t="n">
        <v>0.055</v>
      </c>
      <c r="BJ19" s="52" t="n">
        <v>0.055</v>
      </c>
    </row>
    <row r="20" customFormat="false" ht="15" hidden="false" customHeight="false" outlineLevel="0" collapsed="false">
      <c r="A20" s="0" t="s">
        <v>88</v>
      </c>
      <c r="B20" s="52" t="n">
        <f aca="false">(0.5-B26)/0.196 * 0.055 + (1-(0.5-B26)/0.5)*0.055</f>
        <v>0.0976530612244898</v>
      </c>
      <c r="C20" s="52" t="n">
        <f aca="false">(0.5-C26)/0.196 * 0.055 + (1-(0.5-C26)/0.5)*0.055</f>
        <v>0.0976530612244898</v>
      </c>
      <c r="D20" s="52" t="n">
        <f aca="false">(0.5-D26)/0.196 * 0.055 + (1-(0.5-D26)/0.5)*0.055</f>
        <v>0.0976530612244898</v>
      </c>
      <c r="E20" s="52" t="n">
        <f aca="false">(0.5-E26)/0.196 * 0.055 + (1-(0.5-E26)/0.5)*0.055</f>
        <v>0.0976530612244898</v>
      </c>
      <c r="F20" s="52" t="n">
        <f aca="false">(0.5-F26)/0.196 * 0.055 + (1-(0.5-F26)/0.5)*0.055</f>
        <v>0.0976530612244898</v>
      </c>
      <c r="G20" s="52" t="n">
        <f aca="false">(0.5-G26)/0.196 * 0.055 + (1-(0.5-G26)/0.5)*0.055</f>
        <v>0.0976530612244898</v>
      </c>
      <c r="H20" s="52" t="n">
        <f aca="false">(0.5-H26)/0.196 * 0.055 + (1-(0.5-H26)/0.5)*0.055</f>
        <v>0.0976530612244898</v>
      </c>
      <c r="I20" s="52" t="n">
        <f aca="false">(0.5-I26)/0.196 * 0.055 + (1-(0.5-I26)/0.5)*0.055</f>
        <v>0.0976530612244898</v>
      </c>
      <c r="J20" s="52" t="n">
        <f aca="false">(0.5-J26)/0.196 * 0.055 + (1-(0.5-J26)/0.5)*0.055</f>
        <v>0.0891224489795918</v>
      </c>
      <c r="K20" s="52" t="n">
        <f aca="false">(0.5-K26)/0.196 * 0.055 + (1-(0.5-K26)/0.5)*0.055</f>
        <v>0.0891224489795918</v>
      </c>
      <c r="L20" s="52" t="n">
        <f aca="false">(0.5-L26)/0.196 * 0.055 + (1-(0.5-L26)/0.5)*0.055</f>
        <v>0.0891224489795918</v>
      </c>
      <c r="M20" s="52" t="n">
        <f aca="false">(0.5-M26)/0.196 * 0.055 + (1-(0.5-M26)/0.5)*0.055</f>
        <v>0.0805918367346939</v>
      </c>
      <c r="N20" s="52" t="n">
        <f aca="false">(0.5-N26)/0.196 * 0.055 + (1-(0.5-N26)/0.5)*0.055</f>
        <v>0.0805918367346939</v>
      </c>
      <c r="O20" s="52" t="n">
        <f aca="false">(0.5-O26)/0.196 * 0.055 + (1-(0.5-O26)/0.5)*0.055</f>
        <v>0.0720612244897959</v>
      </c>
      <c r="P20" s="52" t="n">
        <f aca="false">(0.5-P26)/0.196 * 0.055 + (1-(0.5-P26)/0.5)*0.055</f>
        <v>0.055</v>
      </c>
      <c r="Q20" s="52" t="n">
        <f aca="false">P20</f>
        <v>0.055</v>
      </c>
      <c r="R20" s="52" t="n">
        <f aca="false">Q20</f>
        <v>0.055</v>
      </c>
      <c r="S20" s="52" t="n">
        <f aca="false">R20</f>
        <v>0.055</v>
      </c>
      <c r="T20" s="52" t="n">
        <f aca="false">S20</f>
        <v>0.055</v>
      </c>
      <c r="U20" s="52" t="n">
        <f aca="false">T20</f>
        <v>0.055</v>
      </c>
      <c r="V20" s="52" t="n">
        <f aca="false">U20</f>
        <v>0.055</v>
      </c>
      <c r="W20" s="52" t="n">
        <f aca="false">V20</f>
        <v>0.055</v>
      </c>
      <c r="X20" s="52" t="n">
        <f aca="false">W20</f>
        <v>0.055</v>
      </c>
      <c r="Y20" s="52" t="n">
        <f aca="false">X20</f>
        <v>0.055</v>
      </c>
      <c r="Z20" s="52" t="n">
        <f aca="false">Y20</f>
        <v>0.055</v>
      </c>
      <c r="AA20" s="52" t="n">
        <f aca="false">Z20</f>
        <v>0.055</v>
      </c>
      <c r="AB20" s="52" t="n">
        <f aca="false">AA20</f>
        <v>0.055</v>
      </c>
      <c r="AC20" s="52" t="n">
        <f aca="false">AB20</f>
        <v>0.055</v>
      </c>
      <c r="AD20" s="52" t="n">
        <f aca="false">AC20</f>
        <v>0.055</v>
      </c>
      <c r="AE20" s="52" t="n">
        <f aca="false">AD20</f>
        <v>0.055</v>
      </c>
      <c r="AF20" s="52" t="n">
        <f aca="false">AE20</f>
        <v>0.055</v>
      </c>
      <c r="AG20" s="52" t="n">
        <f aca="false">AF20</f>
        <v>0.055</v>
      </c>
      <c r="AH20" s="52" t="n">
        <f aca="false">AG20</f>
        <v>0.055</v>
      </c>
      <c r="AI20" s="52" t="n">
        <f aca="false">AH20</f>
        <v>0.055</v>
      </c>
      <c r="AJ20" s="52" t="n">
        <f aca="false">AI20</f>
        <v>0.055</v>
      </c>
      <c r="AK20" s="52" t="n">
        <f aca="false">AJ20</f>
        <v>0.055</v>
      </c>
      <c r="AL20" s="52" t="n">
        <f aca="false">AK20</f>
        <v>0.055</v>
      </c>
      <c r="AM20" s="52" t="n">
        <f aca="false">AL20</f>
        <v>0.055</v>
      </c>
      <c r="AN20" s="52" t="n">
        <f aca="false">AM20</f>
        <v>0.055</v>
      </c>
      <c r="AO20" s="52" t="n">
        <f aca="false">AN20</f>
        <v>0.055</v>
      </c>
      <c r="AP20" s="52" t="n">
        <f aca="false">AO20</f>
        <v>0.055</v>
      </c>
      <c r="AQ20" s="52" t="n">
        <f aca="false">AP20</f>
        <v>0.055</v>
      </c>
      <c r="AR20" s="52" t="n">
        <f aca="false">AQ20</f>
        <v>0.055</v>
      </c>
      <c r="AS20" s="52" t="n">
        <f aca="false">AR20</f>
        <v>0.055</v>
      </c>
      <c r="AT20" s="52" t="n">
        <f aca="false">AS20</f>
        <v>0.055</v>
      </c>
      <c r="AU20" s="52" t="n">
        <f aca="false">AT20</f>
        <v>0.055</v>
      </c>
      <c r="AV20" s="52" t="n">
        <f aca="false">AU20</f>
        <v>0.055</v>
      </c>
      <c r="AW20" s="52" t="n">
        <f aca="false">AV20</f>
        <v>0.055</v>
      </c>
      <c r="AX20" s="52" t="n">
        <f aca="false">AW20</f>
        <v>0.055</v>
      </c>
      <c r="AY20" s="52" t="n">
        <f aca="false">AX20</f>
        <v>0.055</v>
      </c>
      <c r="AZ20" s="52" t="n">
        <f aca="false">AY20</f>
        <v>0.055</v>
      </c>
      <c r="BA20" s="52" t="n">
        <f aca="false">AZ20</f>
        <v>0.055</v>
      </c>
      <c r="BB20" s="52" t="n">
        <f aca="false">BA20</f>
        <v>0.055</v>
      </c>
      <c r="BC20" s="52" t="n">
        <f aca="false">BB20</f>
        <v>0.055</v>
      </c>
      <c r="BD20" s="52" t="n">
        <f aca="false">BC20</f>
        <v>0.055</v>
      </c>
      <c r="BE20" s="52" t="n">
        <f aca="false">BD20</f>
        <v>0.055</v>
      </c>
      <c r="BF20" s="52" t="n">
        <f aca="false">BE20</f>
        <v>0.055</v>
      </c>
      <c r="BG20" s="52" t="n">
        <f aca="false">BF20</f>
        <v>0.055</v>
      </c>
      <c r="BH20" s="52" t="n">
        <f aca="false">BG20</f>
        <v>0.055</v>
      </c>
      <c r="BI20" s="52" t="n">
        <f aca="false">BH20</f>
        <v>0.055</v>
      </c>
      <c r="BJ20" s="52" t="n">
        <f aca="false">BI20</f>
        <v>0.055</v>
      </c>
    </row>
    <row r="22" customFormat="false" ht="15" hidden="false" customHeight="false" outlineLevel="0" collapsed="false">
      <c r="A22" s="2" t="s">
        <v>89</v>
      </c>
    </row>
    <row r="23" customFormat="false" ht="15" hidden="false" customHeight="false" outlineLevel="0" collapsed="false">
      <c r="A23" s="0" t="s">
        <v>38</v>
      </c>
      <c r="B23" s="53" t="n">
        <v>0.75</v>
      </c>
      <c r="C23" s="53" t="n">
        <v>0.75</v>
      </c>
      <c r="D23" s="53" t="n">
        <v>0.75</v>
      </c>
      <c r="E23" s="53" t="n">
        <v>0.75</v>
      </c>
      <c r="F23" s="53" t="n">
        <v>0.75</v>
      </c>
      <c r="G23" s="53" t="n">
        <v>0.75</v>
      </c>
      <c r="H23" s="53" t="n">
        <v>0.75</v>
      </c>
      <c r="I23" s="53" t="n">
        <v>0.75</v>
      </c>
      <c r="J23" s="53" t="n">
        <v>0.7</v>
      </c>
      <c r="K23" s="53" t="n">
        <v>0.7</v>
      </c>
      <c r="L23" s="53" t="n">
        <v>0.7</v>
      </c>
      <c r="M23" s="53" t="n">
        <v>0.65</v>
      </c>
      <c r="N23" s="53" t="n">
        <v>0.65</v>
      </c>
      <c r="O23" s="53" t="n">
        <v>0.6</v>
      </c>
      <c r="P23" s="51" t="n">
        <f aca="false">'mix urbain'!B13</f>
        <v>0.5</v>
      </c>
      <c r="Q23" s="51" t="n">
        <f aca="false">P23*(1+'mix urbain'!$D14)</f>
        <v>0.494180766557874</v>
      </c>
      <c r="R23" s="51" t="n">
        <f aca="false">Q23*(1+'mix urbain'!$D14)</f>
        <v>0.488429260071456</v>
      </c>
      <c r="S23" s="51" t="n">
        <f aca="false">R23*(1+'mix urbain'!$D14)</f>
        <v>0.482744692302815</v>
      </c>
      <c r="T23" s="51" t="n">
        <f aca="false">S23*(1+'mix urbain'!$D14)</f>
        <v>0.4771262841879</v>
      </c>
      <c r="U23" s="51" t="n">
        <f aca="false">T23*(1+'mix urbain'!$D14)</f>
        <v>0.471573265729773</v>
      </c>
      <c r="V23" s="51" t="n">
        <f aca="false">U23*(1+'mix urbain'!$D14)</f>
        <v>0.466084875893079</v>
      </c>
      <c r="W23" s="51" t="n">
        <f aca="false">V23*(1+'mix urbain'!$D14)</f>
        <v>0.460660362499747</v>
      </c>
      <c r="X23" s="51" t="n">
        <f aca="false">W23*(1+'mix urbain'!$D14)</f>
        <v>0.455298982125906</v>
      </c>
      <c r="Y23" s="51" t="n">
        <f aca="false">X23*(1+'mix urbain'!$D14)</f>
        <v>0.45</v>
      </c>
      <c r="Z23" s="51" t="n">
        <f aca="false">Y23</f>
        <v>0.45</v>
      </c>
      <c r="AA23" s="51" t="n">
        <f aca="false">Z23</f>
        <v>0.45</v>
      </c>
      <c r="AB23" s="51" t="n">
        <f aca="false">AA23</f>
        <v>0.45</v>
      </c>
      <c r="AC23" s="51" t="n">
        <f aca="false">AB23</f>
        <v>0.45</v>
      </c>
      <c r="AD23" s="51" t="n">
        <f aca="false">AC23</f>
        <v>0.45</v>
      </c>
      <c r="AE23" s="51" t="n">
        <f aca="false">AD23</f>
        <v>0.45</v>
      </c>
      <c r="AF23" s="51" t="n">
        <f aca="false">AE23</f>
        <v>0.45</v>
      </c>
      <c r="AG23" s="51" t="n">
        <f aca="false">AF23</f>
        <v>0.45</v>
      </c>
      <c r="AH23" s="51" t="n">
        <f aca="false">AG23</f>
        <v>0.45</v>
      </c>
      <c r="AI23" s="51" t="n">
        <f aca="false">AH23</f>
        <v>0.45</v>
      </c>
      <c r="AJ23" s="51" t="n">
        <f aca="false">AI23</f>
        <v>0.45</v>
      </c>
      <c r="AK23" s="51" t="n">
        <f aca="false">AJ23</f>
        <v>0.45</v>
      </c>
      <c r="AL23" s="51" t="n">
        <f aca="false">AK23</f>
        <v>0.45</v>
      </c>
      <c r="AM23" s="51" t="n">
        <f aca="false">AL23</f>
        <v>0.45</v>
      </c>
      <c r="AN23" s="51" t="n">
        <f aca="false">AM23</f>
        <v>0.45</v>
      </c>
      <c r="AO23" s="51" t="n">
        <f aca="false">AN23</f>
        <v>0.45</v>
      </c>
      <c r="AP23" s="51" t="n">
        <f aca="false">AO23</f>
        <v>0.45</v>
      </c>
      <c r="AQ23" s="51" t="n">
        <f aca="false">AP23</f>
        <v>0.45</v>
      </c>
      <c r="AR23" s="51" t="n">
        <f aca="false">AQ23</f>
        <v>0.45</v>
      </c>
      <c r="AS23" s="51" t="n">
        <f aca="false">AR23</f>
        <v>0.45</v>
      </c>
      <c r="AT23" s="51" t="n">
        <f aca="false">AS23</f>
        <v>0.45</v>
      </c>
      <c r="AU23" s="51" t="n">
        <f aca="false">AT23</f>
        <v>0.45</v>
      </c>
      <c r="AV23" s="51" t="n">
        <f aca="false">AU23</f>
        <v>0.45</v>
      </c>
      <c r="AW23" s="51" t="n">
        <f aca="false">AV23</f>
        <v>0.45</v>
      </c>
      <c r="AX23" s="51" t="n">
        <f aca="false">AW23</f>
        <v>0.45</v>
      </c>
      <c r="AY23" s="51" t="n">
        <f aca="false">AX23</f>
        <v>0.45</v>
      </c>
      <c r="AZ23" s="51" t="n">
        <f aca="false">AY23</f>
        <v>0.45</v>
      </c>
      <c r="BA23" s="51" t="n">
        <f aca="false">AZ23</f>
        <v>0.45</v>
      </c>
      <c r="BB23" s="51" t="n">
        <f aca="false">BA23</f>
        <v>0.45</v>
      </c>
      <c r="BC23" s="51" t="n">
        <f aca="false">BB23</f>
        <v>0.45</v>
      </c>
      <c r="BD23" s="51" t="n">
        <f aca="false">BC23</f>
        <v>0.45</v>
      </c>
      <c r="BE23" s="51" t="n">
        <f aca="false">BD23</f>
        <v>0.45</v>
      </c>
      <c r="BF23" s="51" t="n">
        <f aca="false">BE23</f>
        <v>0.45</v>
      </c>
      <c r="BG23" s="51" t="n">
        <f aca="false">BF23</f>
        <v>0.45</v>
      </c>
      <c r="BH23" s="51" t="n">
        <f aca="false">BG23</f>
        <v>0.45</v>
      </c>
      <c r="BI23" s="51" t="n">
        <f aca="false">BH23</f>
        <v>0.45</v>
      </c>
      <c r="BJ23" s="51" t="n">
        <f aca="false">BI23</f>
        <v>0.45</v>
      </c>
    </row>
    <row r="24" customFormat="false" ht="15" hidden="false" customHeight="false" outlineLevel="0" collapsed="false">
      <c r="A24" s="0" t="s">
        <v>90</v>
      </c>
      <c r="B24" s="53"/>
      <c r="C24" s="53"/>
      <c r="D24" s="53"/>
      <c r="E24" s="53"/>
      <c r="F24" s="53"/>
      <c r="G24" s="53"/>
      <c r="H24" s="53"/>
      <c r="I24" s="53"/>
      <c r="J24" s="53"/>
      <c r="K24" s="53"/>
      <c r="L24" s="53"/>
      <c r="M24" s="53"/>
      <c r="N24" s="53"/>
      <c r="O24" s="53"/>
      <c r="P24" s="51" t="n">
        <f aca="false">'mix urbain'!B15</f>
        <v>0.145413870246085</v>
      </c>
      <c r="Q24" s="51" t="n">
        <f aca="false">P24*(1+'mix urbain'!$D16)</f>
        <v>0.155034311457331</v>
      </c>
      <c r="R24" s="51" t="n">
        <f aca="false">Q24*(1+'mix urbain'!$D16)</f>
        <v>0.165291231767458</v>
      </c>
      <c r="S24" s="51" t="n">
        <f aca="false">R24*(1+'mix urbain'!$D16)</f>
        <v>0.176226740018921</v>
      </c>
      <c r="T24" s="51" t="n">
        <f aca="false">S24*(1+'mix urbain'!$D16)</f>
        <v>0.187885730934522</v>
      </c>
      <c r="U24" s="51" t="n">
        <f aca="false">T24*(1+'mix urbain'!$D16)</f>
        <v>0.200316069428564</v>
      </c>
      <c r="V24" s="51" t="n">
        <f aca="false">U24*(1+'mix urbain'!$D16)</f>
        <v>0.21356878711185</v>
      </c>
      <c r="W24" s="51" t="n">
        <f aca="false">V24*(1+'mix urbain'!$D16)</f>
        <v>0.227698291797266</v>
      </c>
      <c r="X24" s="51" t="n">
        <f aca="false">W24*(1+'mix urbain'!$D16)</f>
        <v>0.242762590866052</v>
      </c>
      <c r="Y24" s="51" t="n">
        <f aca="false">X24*(1+'mix urbain'!$D16)</f>
        <v>0.258823529411765</v>
      </c>
      <c r="Z24" s="51" t="n">
        <f aca="false">Y24</f>
        <v>0.258823529411765</v>
      </c>
      <c r="AA24" s="51" t="n">
        <f aca="false">Z24</f>
        <v>0.258823529411765</v>
      </c>
      <c r="AB24" s="51" t="n">
        <f aca="false">AA24</f>
        <v>0.258823529411765</v>
      </c>
      <c r="AC24" s="51" t="n">
        <f aca="false">AB24</f>
        <v>0.258823529411765</v>
      </c>
      <c r="AD24" s="51" t="n">
        <f aca="false">AC24</f>
        <v>0.258823529411765</v>
      </c>
      <c r="AE24" s="51" t="n">
        <f aca="false">AD24</f>
        <v>0.258823529411765</v>
      </c>
      <c r="AF24" s="51" t="n">
        <f aca="false">AE24</f>
        <v>0.258823529411765</v>
      </c>
      <c r="AG24" s="51" t="n">
        <f aca="false">AF24</f>
        <v>0.258823529411765</v>
      </c>
      <c r="AH24" s="51" t="n">
        <f aca="false">AG24</f>
        <v>0.258823529411765</v>
      </c>
      <c r="AI24" s="51" t="n">
        <f aca="false">AH24</f>
        <v>0.258823529411765</v>
      </c>
      <c r="AJ24" s="51" t="n">
        <f aca="false">AI24</f>
        <v>0.258823529411765</v>
      </c>
      <c r="AK24" s="51" t="n">
        <f aca="false">AJ24</f>
        <v>0.258823529411765</v>
      </c>
      <c r="AL24" s="51" t="n">
        <f aca="false">AK24</f>
        <v>0.258823529411765</v>
      </c>
      <c r="AM24" s="51" t="n">
        <f aca="false">AL24</f>
        <v>0.258823529411765</v>
      </c>
      <c r="AN24" s="51" t="n">
        <f aca="false">AM24</f>
        <v>0.258823529411765</v>
      </c>
      <c r="AO24" s="51" t="n">
        <f aca="false">AN24</f>
        <v>0.258823529411765</v>
      </c>
      <c r="AP24" s="51" t="n">
        <f aca="false">AO24</f>
        <v>0.258823529411765</v>
      </c>
      <c r="AQ24" s="51" t="n">
        <f aca="false">AP24</f>
        <v>0.258823529411765</v>
      </c>
      <c r="AR24" s="51" t="n">
        <f aca="false">AQ24</f>
        <v>0.258823529411765</v>
      </c>
      <c r="AS24" s="51" t="n">
        <f aca="false">AR24</f>
        <v>0.258823529411765</v>
      </c>
      <c r="AT24" s="51" t="n">
        <f aca="false">AS24</f>
        <v>0.258823529411765</v>
      </c>
      <c r="AU24" s="51" t="n">
        <f aca="false">AT24</f>
        <v>0.258823529411765</v>
      </c>
      <c r="AV24" s="51" t="n">
        <f aca="false">AU24</f>
        <v>0.258823529411765</v>
      </c>
      <c r="AW24" s="51" t="n">
        <f aca="false">AV24</f>
        <v>0.258823529411765</v>
      </c>
      <c r="AX24" s="51" t="n">
        <f aca="false">AW24</f>
        <v>0.258823529411765</v>
      </c>
      <c r="AY24" s="51" t="n">
        <f aca="false">AX24</f>
        <v>0.258823529411765</v>
      </c>
      <c r="AZ24" s="51" t="n">
        <f aca="false">AY24</f>
        <v>0.258823529411765</v>
      </c>
      <c r="BA24" s="51" t="n">
        <f aca="false">AZ24</f>
        <v>0.258823529411765</v>
      </c>
      <c r="BB24" s="51" t="n">
        <f aca="false">BA24</f>
        <v>0.258823529411765</v>
      </c>
      <c r="BC24" s="51" t="n">
        <f aca="false">BB24</f>
        <v>0.258823529411765</v>
      </c>
      <c r="BD24" s="51" t="n">
        <f aca="false">BC24</f>
        <v>0.258823529411765</v>
      </c>
      <c r="BE24" s="51" t="n">
        <f aca="false">BD24</f>
        <v>0.258823529411765</v>
      </c>
      <c r="BF24" s="51" t="n">
        <f aca="false">BE24</f>
        <v>0.258823529411765</v>
      </c>
      <c r="BG24" s="51" t="n">
        <f aca="false">BF24</f>
        <v>0.258823529411765</v>
      </c>
      <c r="BH24" s="51" t="n">
        <f aca="false">BG24</f>
        <v>0.258823529411765</v>
      </c>
      <c r="BI24" s="51" t="n">
        <f aca="false">BH24</f>
        <v>0.258823529411765</v>
      </c>
      <c r="BJ24" s="51" t="n">
        <f aca="false">BI24</f>
        <v>0.258823529411765</v>
      </c>
    </row>
    <row r="25" customFormat="false" ht="15" hidden="false" customHeight="true" outlineLevel="0" collapsed="false">
      <c r="A25" s="0" t="s">
        <v>91</v>
      </c>
      <c r="B25" s="51"/>
      <c r="C25" s="51"/>
      <c r="D25" s="51"/>
      <c r="E25" s="51"/>
      <c r="F25" s="51"/>
      <c r="G25" s="51"/>
      <c r="H25" s="51"/>
      <c r="I25" s="51"/>
      <c r="J25" s="51"/>
      <c r="K25" s="51"/>
      <c r="L25" s="51"/>
      <c r="M25" s="51"/>
      <c r="N25" s="51"/>
      <c r="O25" s="51"/>
      <c r="P25" s="51" t="n">
        <f aca="false">'mix urbain'!B17</f>
        <v>0.354586129753915</v>
      </c>
      <c r="Q25" s="51" t="n">
        <f aca="false">P25*(1+'mix urbain'!$D18)</f>
        <v>0.346908123229329</v>
      </c>
      <c r="R25" s="51" t="n">
        <f aca="false">Q25*(1+'mix urbain'!$D18)</f>
        <v>0.339396371894229</v>
      </c>
      <c r="S25" s="51" t="n">
        <f aca="false">R25*(1+'mix urbain'!$D18)</f>
        <v>0.332047275753234</v>
      </c>
      <c r="T25" s="51" t="n">
        <f aca="false">S25*(1+'mix urbain'!$D18)</f>
        <v>0.324857312763215</v>
      </c>
      <c r="U25" s="51" t="n">
        <f aca="false">T25*(1+'mix urbain'!$D18)</f>
        <v>0.317823037145366</v>
      </c>
      <c r="V25" s="51" t="n">
        <f aca="false">U25*(1+'mix urbain'!$D18)</f>
        <v>0.310941077733813</v>
      </c>
      <c r="W25" s="51" t="n">
        <f aca="false">V25*(1+'mix urbain'!$D18)</f>
        <v>0.304208136359995</v>
      </c>
      <c r="X25" s="51" t="n">
        <f aca="false">W25*(1+'mix urbain'!$D18)</f>
        <v>0.297620986272017</v>
      </c>
      <c r="Y25" s="51" t="n">
        <f aca="false">X25*(1+'mix urbain'!$D18)</f>
        <v>0.291176470588235</v>
      </c>
      <c r="Z25" s="51" t="n">
        <f aca="false">Y25</f>
        <v>0.291176470588235</v>
      </c>
      <c r="AA25" s="51" t="n">
        <f aca="false">Z25</f>
        <v>0.291176470588235</v>
      </c>
      <c r="AB25" s="51" t="n">
        <f aca="false">AA25</f>
        <v>0.291176470588235</v>
      </c>
      <c r="AC25" s="51" t="n">
        <f aca="false">AB25</f>
        <v>0.291176470588235</v>
      </c>
      <c r="AD25" s="51" t="n">
        <f aca="false">AC25</f>
        <v>0.291176470588235</v>
      </c>
      <c r="AE25" s="51" t="n">
        <f aca="false">AD25</f>
        <v>0.291176470588235</v>
      </c>
      <c r="AF25" s="51" t="n">
        <f aca="false">AE25</f>
        <v>0.291176470588235</v>
      </c>
      <c r="AG25" s="51" t="n">
        <f aca="false">AF25</f>
        <v>0.291176470588235</v>
      </c>
      <c r="AH25" s="51" t="n">
        <f aca="false">AG25</f>
        <v>0.291176470588235</v>
      </c>
      <c r="AI25" s="51" t="n">
        <f aca="false">AH25</f>
        <v>0.291176470588235</v>
      </c>
      <c r="AJ25" s="51" t="n">
        <f aca="false">AI25</f>
        <v>0.291176470588235</v>
      </c>
      <c r="AK25" s="51" t="n">
        <f aca="false">AJ25</f>
        <v>0.291176470588235</v>
      </c>
      <c r="AL25" s="51" t="n">
        <f aca="false">AK25</f>
        <v>0.291176470588235</v>
      </c>
      <c r="AM25" s="51" t="n">
        <f aca="false">AL25</f>
        <v>0.291176470588235</v>
      </c>
      <c r="AN25" s="51" t="n">
        <f aca="false">AM25</f>
        <v>0.291176470588235</v>
      </c>
      <c r="AO25" s="51" t="n">
        <f aca="false">AN25</f>
        <v>0.291176470588235</v>
      </c>
      <c r="AP25" s="51" t="n">
        <f aca="false">AO25</f>
        <v>0.291176470588235</v>
      </c>
      <c r="AQ25" s="51" t="n">
        <f aca="false">AP25</f>
        <v>0.291176470588235</v>
      </c>
      <c r="AR25" s="51" t="n">
        <f aca="false">AQ25</f>
        <v>0.291176470588235</v>
      </c>
      <c r="AS25" s="51" t="n">
        <f aca="false">AR25</f>
        <v>0.291176470588235</v>
      </c>
      <c r="AT25" s="51" t="n">
        <f aca="false">AS25</f>
        <v>0.291176470588235</v>
      </c>
      <c r="AU25" s="51" t="n">
        <f aca="false">AT25</f>
        <v>0.291176470588235</v>
      </c>
      <c r="AV25" s="51" t="n">
        <f aca="false">AU25</f>
        <v>0.291176470588235</v>
      </c>
      <c r="AW25" s="51" t="n">
        <f aca="false">AV25</f>
        <v>0.291176470588235</v>
      </c>
      <c r="AX25" s="51" t="n">
        <f aca="false">AW25</f>
        <v>0.291176470588235</v>
      </c>
      <c r="AY25" s="51" t="n">
        <f aca="false">AX25</f>
        <v>0.291176470588235</v>
      </c>
      <c r="AZ25" s="51" t="n">
        <f aca="false">AY25</f>
        <v>0.291176470588235</v>
      </c>
      <c r="BA25" s="51" t="n">
        <f aca="false">AZ25</f>
        <v>0.291176470588235</v>
      </c>
      <c r="BB25" s="51" t="n">
        <f aca="false">BA25</f>
        <v>0.291176470588235</v>
      </c>
      <c r="BC25" s="51" t="n">
        <f aca="false">BB25</f>
        <v>0.291176470588235</v>
      </c>
      <c r="BD25" s="51" t="n">
        <f aca="false">BC25</f>
        <v>0.291176470588235</v>
      </c>
      <c r="BE25" s="51" t="n">
        <f aca="false">BD25</f>
        <v>0.291176470588235</v>
      </c>
      <c r="BF25" s="51" t="n">
        <f aca="false">BE25</f>
        <v>0.291176470588235</v>
      </c>
      <c r="BG25" s="51" t="n">
        <f aca="false">BF25</f>
        <v>0.291176470588235</v>
      </c>
      <c r="BH25" s="51" t="n">
        <f aca="false">BG25</f>
        <v>0.291176470588235</v>
      </c>
      <c r="BI25" s="51" t="n">
        <f aca="false">BH25</f>
        <v>0.291176470588235</v>
      </c>
      <c r="BJ25" s="51" t="n">
        <f aca="false">BI25</f>
        <v>0.291176470588235</v>
      </c>
    </row>
    <row r="26" customFormat="false" ht="15" hidden="false" customHeight="true" outlineLevel="0" collapsed="false">
      <c r="A26" s="0" t="s">
        <v>92</v>
      </c>
      <c r="B26" s="51" t="n">
        <f aca="false">1-B23</f>
        <v>0.25</v>
      </c>
      <c r="C26" s="51" t="n">
        <f aca="false">1-C23</f>
        <v>0.25</v>
      </c>
      <c r="D26" s="51" t="n">
        <f aca="false">1-D23</f>
        <v>0.25</v>
      </c>
      <c r="E26" s="51" t="n">
        <f aca="false">1-E23</f>
        <v>0.25</v>
      </c>
      <c r="F26" s="51" t="n">
        <f aca="false">1-F23</f>
        <v>0.25</v>
      </c>
      <c r="G26" s="51" t="n">
        <f aca="false">1-G23</f>
        <v>0.25</v>
      </c>
      <c r="H26" s="51" t="n">
        <f aca="false">1-H23</f>
        <v>0.25</v>
      </c>
      <c r="I26" s="51" t="n">
        <f aca="false">1-I23</f>
        <v>0.25</v>
      </c>
      <c r="J26" s="51" t="n">
        <f aca="false">1-J23</f>
        <v>0.3</v>
      </c>
      <c r="K26" s="51" t="n">
        <f aca="false">1-K23</f>
        <v>0.3</v>
      </c>
      <c r="L26" s="51" t="n">
        <f aca="false">1-L23</f>
        <v>0.3</v>
      </c>
      <c r="M26" s="51" t="n">
        <f aca="false">1-M23</f>
        <v>0.35</v>
      </c>
      <c r="N26" s="51" t="n">
        <f aca="false">1-N23</f>
        <v>0.35</v>
      </c>
      <c r="O26" s="51" t="n">
        <f aca="false">1-O23</f>
        <v>0.4</v>
      </c>
      <c r="P26" s="51" t="n">
        <f aca="false">SUM(P24:P25)</f>
        <v>0.5</v>
      </c>
      <c r="Q26" s="51" t="n">
        <f aca="false">SUM(Q24:Q25)</f>
        <v>0.501942434686659</v>
      </c>
      <c r="R26" s="51" t="n">
        <f aca="false">SUM(R24:R25)</f>
        <v>0.504687603661686</v>
      </c>
      <c r="S26" s="51" t="n">
        <f aca="false">SUM(S24:S25)</f>
        <v>0.508274015772154</v>
      </c>
      <c r="T26" s="51" t="n">
        <f aca="false">SUM(T24:T25)</f>
        <v>0.512743043697737</v>
      </c>
      <c r="U26" s="51" t="n">
        <f aca="false">SUM(U24:U25)</f>
        <v>0.518139106573929</v>
      </c>
      <c r="V26" s="51" t="n">
        <f aca="false">SUM(V24:V25)</f>
        <v>0.524509864845663</v>
      </c>
      <c r="W26" s="51" t="n">
        <f aca="false">SUM(W24:W25)</f>
        <v>0.531906428157261</v>
      </c>
      <c r="X26" s="51" t="n">
        <f aca="false">SUM(X24:X25)</f>
        <v>0.540383577138069</v>
      </c>
      <c r="Y26" s="51" t="n">
        <f aca="false">SUM(Y24:Y25)</f>
        <v>0.55</v>
      </c>
      <c r="Z26" s="51" t="n">
        <f aca="false">SUM(Z24:Z25)</f>
        <v>0.55</v>
      </c>
      <c r="AA26" s="51" t="n">
        <f aca="false">SUM(AA24:AA25)</f>
        <v>0.55</v>
      </c>
      <c r="AB26" s="51" t="n">
        <f aca="false">SUM(AB24:AB25)</f>
        <v>0.55</v>
      </c>
      <c r="AC26" s="51" t="n">
        <f aca="false">SUM(AC24:AC25)</f>
        <v>0.55</v>
      </c>
      <c r="AD26" s="51" t="n">
        <f aca="false">SUM(AD24:AD25)</f>
        <v>0.55</v>
      </c>
      <c r="AE26" s="51" t="n">
        <f aca="false">SUM(AE24:AE25)</f>
        <v>0.55</v>
      </c>
      <c r="AF26" s="51" t="n">
        <f aca="false">SUM(AF24:AF25)</f>
        <v>0.55</v>
      </c>
      <c r="AG26" s="51" t="n">
        <f aca="false">SUM(AG24:AG25)</f>
        <v>0.55</v>
      </c>
      <c r="AH26" s="51" t="n">
        <f aca="false">SUM(AH24:AH25)</f>
        <v>0.55</v>
      </c>
      <c r="AI26" s="51" t="n">
        <f aca="false">SUM(AI24:AI25)</f>
        <v>0.55</v>
      </c>
      <c r="AJ26" s="51" t="n">
        <f aca="false">SUM(AJ24:AJ25)</f>
        <v>0.55</v>
      </c>
      <c r="AK26" s="51" t="n">
        <f aca="false">SUM(AK24:AK25)</f>
        <v>0.55</v>
      </c>
      <c r="AL26" s="51" t="n">
        <f aca="false">SUM(AL24:AL25)</f>
        <v>0.55</v>
      </c>
      <c r="AM26" s="51" t="n">
        <f aca="false">SUM(AM24:AM25)</f>
        <v>0.55</v>
      </c>
      <c r="AN26" s="51" t="n">
        <f aca="false">SUM(AN24:AN25)</f>
        <v>0.55</v>
      </c>
      <c r="AO26" s="51" t="n">
        <f aca="false">SUM(AO24:AO25)</f>
        <v>0.55</v>
      </c>
      <c r="AP26" s="51" t="n">
        <f aca="false">SUM(AP24:AP25)</f>
        <v>0.55</v>
      </c>
      <c r="AQ26" s="51" t="n">
        <f aca="false">SUM(AQ24:AQ25)</f>
        <v>0.55</v>
      </c>
      <c r="AR26" s="51" t="n">
        <f aca="false">SUM(AR24:AR25)</f>
        <v>0.55</v>
      </c>
      <c r="AS26" s="51" t="n">
        <f aca="false">SUM(AS24:AS25)</f>
        <v>0.55</v>
      </c>
      <c r="AT26" s="51" t="n">
        <f aca="false">SUM(AT24:AT25)</f>
        <v>0.55</v>
      </c>
      <c r="AU26" s="51" t="n">
        <f aca="false">SUM(AU24:AU25)</f>
        <v>0.55</v>
      </c>
      <c r="AV26" s="51" t="n">
        <f aca="false">SUM(AV24:AV25)</f>
        <v>0.55</v>
      </c>
      <c r="AW26" s="51" t="n">
        <f aca="false">SUM(AW24:AW25)</f>
        <v>0.55</v>
      </c>
      <c r="AX26" s="51" t="n">
        <f aca="false">SUM(AX24:AX25)</f>
        <v>0.55</v>
      </c>
      <c r="AY26" s="51" t="n">
        <f aca="false">SUM(AY24:AY25)</f>
        <v>0.55</v>
      </c>
      <c r="AZ26" s="51" t="n">
        <f aca="false">SUM(AZ24:AZ25)</f>
        <v>0.55</v>
      </c>
      <c r="BA26" s="51" t="n">
        <f aca="false">SUM(BA24:BA25)</f>
        <v>0.55</v>
      </c>
      <c r="BB26" s="51" t="n">
        <f aca="false">SUM(BB24:BB25)</f>
        <v>0.55</v>
      </c>
      <c r="BC26" s="51" t="n">
        <f aca="false">SUM(BC24:BC25)</f>
        <v>0.55</v>
      </c>
      <c r="BD26" s="51" t="n">
        <f aca="false">SUM(BD24:BD25)</f>
        <v>0.55</v>
      </c>
      <c r="BE26" s="51" t="n">
        <f aca="false">SUM(BE24:BE25)</f>
        <v>0.55</v>
      </c>
      <c r="BF26" s="51" t="n">
        <f aca="false">SUM(BF24:BF25)</f>
        <v>0.55</v>
      </c>
      <c r="BG26" s="51" t="n">
        <f aca="false">SUM(BG24:BG25)</f>
        <v>0.55</v>
      </c>
      <c r="BH26" s="51" t="n">
        <f aca="false">SUM(BH24:BH25)</f>
        <v>0.55</v>
      </c>
      <c r="BI26" s="51" t="n">
        <f aca="false">SUM(BI24:BI25)</f>
        <v>0.55</v>
      </c>
      <c r="BJ26" s="51" t="n">
        <f aca="false">SUM(BJ24:BJ25)</f>
        <v>0.55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RowHeight="15.75"/>
  <cols>
    <col collapsed="false" hidden="false" max="1" min="1" style="54" width="55.2857142857143"/>
    <col collapsed="false" hidden="false" max="3" min="2" style="54" width="11.4183673469388"/>
    <col collapsed="false" hidden="false" max="4" min="4" style="54" width="11.9948979591837"/>
    <col collapsed="false" hidden="false" max="6" min="5" style="54" width="11.4183673469388"/>
    <col collapsed="false" hidden="false" max="8" min="7" style="54" width="14.4285714285714"/>
    <col collapsed="false" hidden="false" max="1025" min="9" style="54" width="11.4183673469388"/>
  </cols>
  <sheetData>
    <row r="1" customFormat="false" ht="15.75" hidden="false" customHeight="false" outlineLevel="0" collapsed="false">
      <c r="A1" s="55" t="s">
        <v>93</v>
      </c>
      <c r="B1" s="0"/>
      <c r="C1" s="0"/>
      <c r="D1" s="0"/>
      <c r="E1" s="0"/>
      <c r="G1" s="0"/>
    </row>
    <row r="2" customFormat="false" ht="15.75" hidden="false" customHeight="false" outlineLevel="0" collapsed="false">
      <c r="A2" s="54" t="s">
        <v>94</v>
      </c>
      <c r="B2" s="0"/>
      <c r="C2" s="0"/>
      <c r="D2" s="0"/>
      <c r="E2" s="0"/>
      <c r="G2" s="0"/>
    </row>
    <row r="3" customFormat="false" ht="16.5" hidden="false" customHeight="true" outlineLevel="0" collapsed="false">
      <c r="A3" s="56"/>
      <c r="B3" s="57" t="n">
        <v>2014</v>
      </c>
      <c r="C3" s="57" t="n">
        <v>2018</v>
      </c>
      <c r="D3" s="57" t="n">
        <v>2023</v>
      </c>
      <c r="E3" s="57" t="s">
        <v>95</v>
      </c>
      <c r="G3" s="0"/>
    </row>
    <row r="4" customFormat="false" ht="15.75" hidden="false" customHeight="false" outlineLevel="0" collapsed="false">
      <c r="A4" s="58" t="s">
        <v>96</v>
      </c>
      <c r="B4" s="59"/>
      <c r="C4" s="59"/>
      <c r="D4" s="59"/>
      <c r="E4" s="59"/>
      <c r="G4" s="0"/>
    </row>
    <row r="5" customFormat="false" ht="15.75" hidden="false" customHeight="false" outlineLevel="0" collapsed="false">
      <c r="A5" s="59" t="s">
        <v>90</v>
      </c>
      <c r="B5" s="60" t="n">
        <v>0.26</v>
      </c>
      <c r="C5" s="60" t="n">
        <v>0.54</v>
      </c>
      <c r="D5" s="60" t="n">
        <v>0.88</v>
      </c>
      <c r="E5" s="60" t="n">
        <v>1.02</v>
      </c>
      <c r="G5" s="0"/>
    </row>
    <row r="6" customFormat="false" ht="15.75" hidden="false" customHeight="false" outlineLevel="0" collapsed="false">
      <c r="A6" s="59" t="s">
        <v>97</v>
      </c>
      <c r="B6" s="60" t="n">
        <v>0.05</v>
      </c>
      <c r="C6" s="60" t="n">
        <v>0.08</v>
      </c>
      <c r="D6" s="60" t="n">
        <v>0.14</v>
      </c>
      <c r="E6" s="60" t="n">
        <v>0.19</v>
      </c>
      <c r="G6" s="0"/>
    </row>
    <row r="7" customFormat="false" ht="15.75" hidden="false" customHeight="false" outlineLevel="0" collapsed="false">
      <c r="A7" s="59" t="s">
        <v>98</v>
      </c>
      <c r="B7" s="60" t="n">
        <v>0.51</v>
      </c>
      <c r="C7" s="60" t="n">
        <v>0.56</v>
      </c>
      <c r="D7" s="60" t="n">
        <v>0.6</v>
      </c>
      <c r="E7" s="60" t="n">
        <v>0.6</v>
      </c>
      <c r="G7" s="0"/>
    </row>
    <row r="8" customFormat="false" ht="15.75" hidden="false" customHeight="false" outlineLevel="0" collapsed="false">
      <c r="A8" s="59" t="s">
        <v>99</v>
      </c>
      <c r="B8" s="60" t="n">
        <v>0.07</v>
      </c>
      <c r="C8" s="60" t="n">
        <v>0.14</v>
      </c>
      <c r="D8" s="60" t="n">
        <v>0.22</v>
      </c>
      <c r="E8" s="60" t="n">
        <v>0.4</v>
      </c>
      <c r="G8" s="0"/>
    </row>
    <row r="9" customFormat="false" ht="15.75" hidden="false" customHeight="false" outlineLevel="0" collapsed="false">
      <c r="A9" s="59" t="s">
        <v>100</v>
      </c>
      <c r="B9" s="60" t="n">
        <v>0.004</v>
      </c>
      <c r="C9" s="60" t="n">
        <v>0.01</v>
      </c>
      <c r="D9" s="60" t="n">
        <v>0.01</v>
      </c>
      <c r="E9" s="60" t="n">
        <v>0.02</v>
      </c>
      <c r="G9" s="0"/>
    </row>
    <row r="10" customFormat="false" ht="15.75" hidden="false" customHeight="false" outlineLevel="0" collapsed="false">
      <c r="A10" s="59" t="s">
        <v>101</v>
      </c>
      <c r="B10" s="60" t="n">
        <v>0</v>
      </c>
      <c r="C10" s="60" t="n">
        <v>0.01</v>
      </c>
      <c r="D10" s="60" t="n">
        <v>0.02</v>
      </c>
      <c r="E10" s="60" t="n">
        <v>0.07</v>
      </c>
      <c r="G10" s="0"/>
    </row>
    <row r="11" customFormat="false" ht="15.75" hidden="false" customHeight="false" outlineLevel="0" collapsed="false">
      <c r="A11" s="61" t="s">
        <v>102</v>
      </c>
      <c r="B11" s="62" t="n">
        <v>0.894</v>
      </c>
      <c r="C11" s="62" t="n">
        <v>1.34</v>
      </c>
      <c r="D11" s="62" t="n">
        <v>1.87</v>
      </c>
      <c r="E11" s="62" t="n">
        <v>2.3</v>
      </c>
      <c r="G11" s="63"/>
    </row>
    <row r="12" customFormat="false" ht="15.75" hidden="false" customHeight="false" outlineLevel="0" collapsed="false">
      <c r="A12" s="58" t="s">
        <v>103</v>
      </c>
      <c r="B12" s="60"/>
      <c r="C12" s="60"/>
      <c r="D12" s="60"/>
      <c r="E12" s="60"/>
      <c r="G12" s="64"/>
    </row>
    <row r="13" customFormat="false" ht="15.75" hidden="false" customHeight="false" outlineLevel="0" collapsed="false">
      <c r="A13" s="58" t="s">
        <v>104</v>
      </c>
      <c r="B13" s="65" t="n">
        <v>0.5</v>
      </c>
      <c r="C13" s="66"/>
      <c r="D13" s="65" t="n">
        <v>0.45</v>
      </c>
      <c r="E13" s="66"/>
      <c r="G13" s="63"/>
    </row>
    <row r="14" customFormat="false" ht="15.75" hidden="false" customHeight="false" outlineLevel="0" collapsed="false">
      <c r="A14" s="59" t="s">
        <v>105</v>
      </c>
      <c r="B14" s="66"/>
      <c r="C14" s="66"/>
      <c r="D14" s="67" t="n">
        <f aca="false">(D13/B13)^(1/(D$3-B$3))-1</f>
        <v>-0.0116384668842517</v>
      </c>
      <c r="E14" s="66"/>
      <c r="G14" s="63"/>
    </row>
    <row r="15" customFormat="false" ht="15.75" hidden="false" customHeight="false" outlineLevel="0" collapsed="false">
      <c r="A15" s="59" t="s">
        <v>106</v>
      </c>
      <c r="B15" s="65" t="n">
        <f aca="false">B5/B20</f>
        <v>0.145413870246085</v>
      </c>
      <c r="C15" s="66"/>
      <c r="D15" s="65" t="n">
        <f aca="false">D5/D20</f>
        <v>0.258823529411765</v>
      </c>
      <c r="E15" s="66"/>
      <c r="G15" s="63"/>
    </row>
    <row r="16" customFormat="false" ht="15.75" hidden="false" customHeight="false" outlineLevel="0" collapsed="false">
      <c r="A16" s="59" t="s">
        <v>105</v>
      </c>
      <c r="B16" s="66"/>
      <c r="C16" s="66"/>
      <c r="D16" s="67" t="n">
        <f aca="false">(D15/B15)^(1/(D$3-B$3))-1</f>
        <v>0.0661590341757981</v>
      </c>
      <c r="E16" s="66"/>
      <c r="G16" s="63"/>
    </row>
    <row r="17" customFormat="false" ht="15.75" hidden="false" customHeight="false" outlineLevel="0" collapsed="false">
      <c r="A17" s="59" t="s">
        <v>107</v>
      </c>
      <c r="B17" s="65" t="n">
        <f aca="false">SUM(B6:B10)/B20</f>
        <v>0.354586129753915</v>
      </c>
      <c r="C17" s="66"/>
      <c r="D17" s="65" t="n">
        <f aca="false">SUM(D6:D10)/D20</f>
        <v>0.291176470588235</v>
      </c>
      <c r="E17" s="66"/>
      <c r="G17" s="63"/>
    </row>
    <row r="18" customFormat="false" ht="15.75" hidden="false" customHeight="false" outlineLevel="0" collapsed="false">
      <c r="A18" s="59" t="s">
        <v>105</v>
      </c>
      <c r="B18" s="66"/>
      <c r="C18" s="66"/>
      <c r="D18" s="67" t="n">
        <f aca="false">(D17/B17)^(1/(D$3-B$3))-1</f>
        <v>-0.0216534316497803</v>
      </c>
      <c r="E18" s="66"/>
      <c r="G18" s="63"/>
    </row>
    <row r="19" customFormat="false" ht="15.75" hidden="false" customHeight="false" outlineLevel="0" collapsed="false">
      <c r="A19" s="59"/>
      <c r="B19" s="66"/>
      <c r="C19" s="66"/>
      <c r="D19" s="67"/>
      <c r="E19" s="66"/>
      <c r="G19" s="63"/>
    </row>
    <row r="20" customFormat="false" ht="15.75" hidden="false" customHeight="false" outlineLevel="0" collapsed="false">
      <c r="A20" s="61" t="s">
        <v>108</v>
      </c>
      <c r="B20" s="62" t="n">
        <f aca="false">B11/(1-B13)</f>
        <v>1.788</v>
      </c>
      <c r="C20" s="62"/>
      <c r="D20" s="62" t="n">
        <f aca="false">D11/(1-D13)</f>
        <v>3.4</v>
      </c>
      <c r="E20" s="62"/>
      <c r="G20" s="64"/>
    </row>
    <row r="21" customFormat="false" ht="15" hidden="false" customHeight="false" outlineLevel="0" collapsed="false">
      <c r="A21" s="59"/>
      <c r="B21" s="59"/>
      <c r="C21" s="59"/>
      <c r="D21" s="59"/>
      <c r="E21" s="59"/>
    </row>
    <row r="22" customFormat="false" ht="15.75" hidden="false" customHeight="false" outlineLevel="0" collapsed="false">
      <c r="A22" s="59"/>
      <c r="B22" s="59"/>
      <c r="C22" s="59"/>
      <c r="D22" s="59"/>
      <c r="E22" s="59"/>
    </row>
    <row r="23" customFormat="false" ht="15.75" hidden="false" customHeight="false" outlineLevel="0" collapsed="false">
      <c r="A23" s="59"/>
      <c r="B23" s="59"/>
      <c r="C23" s="59"/>
      <c r="D23" s="59"/>
      <c r="E23" s="59"/>
    </row>
    <row r="24" customFormat="false" ht="15.75" hidden="false" customHeight="false" outlineLevel="0" collapsed="false">
      <c r="A24" s="59"/>
      <c r="B24" s="59"/>
      <c r="C24" s="59"/>
      <c r="D24" s="59"/>
      <c r="E24" s="59"/>
    </row>
    <row r="25" customFormat="false" ht="15.75" hidden="false" customHeight="false" outlineLevel="0" collapsed="false">
      <c r="A25" s="59"/>
      <c r="B25" s="59"/>
      <c r="C25" s="59"/>
      <c r="D25" s="59"/>
      <c r="E25" s="59"/>
    </row>
    <row r="26" customFormat="false" ht="15.75" hidden="false" customHeight="false" outlineLevel="0" collapsed="false">
      <c r="A26" s="59"/>
      <c r="B26" s="59"/>
      <c r="C26" s="59"/>
      <c r="D26" s="59"/>
      <c r="E26" s="59"/>
    </row>
    <row r="27" customFormat="false" ht="15.75" hidden="false" customHeight="false" outlineLevel="0" collapsed="false">
      <c r="A27" s="68" t="s">
        <v>109</v>
      </c>
    </row>
    <row r="28" customFormat="false" ht="141.75" hidden="false" customHeight="false" outlineLevel="0" collapsed="false">
      <c r="A28" s="69" t="s">
        <v>110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8" activeCellId="0" sqref="I8"/>
    </sheetView>
  </sheetViews>
  <sheetFormatPr defaultRowHeight="15"/>
  <cols>
    <col collapsed="false" hidden="false" max="1025" min="1" style="0" width="10.7295918367347"/>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F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G38" activeCellId="0" sqref="G38"/>
    </sheetView>
  </sheetViews>
  <sheetFormatPr defaultRowHeight="15"/>
  <cols>
    <col collapsed="false" hidden="false" max="1" min="1" style="0" width="61.9948979591837"/>
    <col collapsed="false" hidden="false" max="1025" min="2" style="0" width="10.7295918367347"/>
  </cols>
  <sheetData>
    <row r="1" customFormat="false" ht="15" hidden="false" customHeight="false" outlineLevel="0" collapsed="false">
      <c r="A1" s="0" t="n">
        <v>1</v>
      </c>
      <c r="B1" s="0" t="n">
        <v>15</v>
      </c>
      <c r="C1" s="0" t="n">
        <v>16</v>
      </c>
      <c r="D1" s="0" t="n">
        <v>17</v>
      </c>
      <c r="E1" s="0" t="n">
        <v>18</v>
      </c>
      <c r="F1" s="0" t="n">
        <v>19</v>
      </c>
    </row>
    <row r="2" s="2" customFormat="true" ht="15" hidden="false" customHeight="false" outlineLevel="0" collapsed="false">
      <c r="A2" s="2" t="s">
        <v>0</v>
      </c>
      <c r="B2" s="3" t="n">
        <v>2013</v>
      </c>
      <c r="C2" s="3" t="n">
        <v>2014</v>
      </c>
      <c r="D2" s="3" t="n">
        <v>2015</v>
      </c>
      <c r="E2" s="3" t="n">
        <v>2016</v>
      </c>
      <c r="F2" s="3" t="n">
        <v>2017</v>
      </c>
    </row>
    <row r="3" customFormat="false" ht="15" hidden="false" customHeight="false" outlineLevel="0" collapsed="false">
      <c r="B3" s="46"/>
      <c r="C3" s="46"/>
      <c r="D3" s="46"/>
      <c r="E3" s="46"/>
      <c r="F3" s="46"/>
    </row>
    <row r="4" customFormat="false" ht="15" hidden="false" customHeight="false" outlineLevel="0" collapsed="false">
      <c r="A4" s="2" t="s">
        <v>111</v>
      </c>
      <c r="B4" s="46"/>
      <c r="C4" s="46"/>
      <c r="D4" s="46"/>
      <c r="E4" s="46"/>
      <c r="F4" s="46"/>
    </row>
    <row r="5" customFormat="false" ht="15" hidden="false" customHeight="false" outlineLevel="0" collapsed="false">
      <c r="A5" s="0" t="s">
        <v>112</v>
      </c>
      <c r="B5" s="70" t="n">
        <f aca="false">'Taxes Gaz et Fioul'!D23</f>
        <v>0.119</v>
      </c>
      <c r="C5" s="70" t="n">
        <f aca="false">'Taxes Gaz et Fioul'!E23</f>
        <v>0.141</v>
      </c>
      <c r="D5" s="70" t="n">
        <f aca="false">'Taxes Gaz et Fioul'!F23</f>
        <v>0.293</v>
      </c>
      <c r="E5" s="70" t="n">
        <f aca="false">'Taxes Gaz et Fioul'!G23</f>
        <v>0.434</v>
      </c>
      <c r="F5" s="70" t="n">
        <f aca="false">'Taxes Gaz et Fioul'!H23</f>
        <v>0.588</v>
      </c>
    </row>
    <row r="6" customFormat="false" ht="15" hidden="false" customHeight="false" outlineLevel="0" collapsed="false">
      <c r="A6" s="0" t="s">
        <v>113</v>
      </c>
      <c r="B6" s="70" t="n">
        <f aca="false">'Taxes Gaz et Fioul'!D8</f>
        <v>0.566</v>
      </c>
      <c r="C6" s="70" t="n">
        <f aca="false">'Taxes Gaz et Fioul'!E8</f>
        <v>0.566</v>
      </c>
      <c r="D6" s="70" t="n">
        <f aca="false">'Taxes Gaz et Fioul'!F8</f>
        <v>0.764</v>
      </c>
      <c r="E6" s="70" t="n">
        <f aca="false">'Taxes Gaz et Fioul'!G8</f>
        <v>0.963</v>
      </c>
      <c r="F6" s="70" t="n">
        <f aca="false">'Taxes Gaz et Fioul'!H8</f>
        <v>1.189</v>
      </c>
    </row>
    <row r="7" customFormat="false" ht="15" hidden="false" customHeight="false" outlineLevel="0" collapsed="false">
      <c r="A7" s="0" t="s">
        <v>114</v>
      </c>
      <c r="B7" s="71" t="n">
        <f aca="false">'Taxes Electricité'!D11</f>
        <v>0.403658664962057</v>
      </c>
      <c r="C7" s="71" t="n">
        <f aca="false">'Taxes Electricité'!E11</f>
        <v>0.377582727119072</v>
      </c>
      <c r="D7" s="71" t="n">
        <f aca="false">'Taxes Electricité'!F11</f>
        <v>0.374892659386457</v>
      </c>
      <c r="E7" s="72"/>
      <c r="F7" s="73"/>
    </row>
    <row r="8" customFormat="false" ht="15" hidden="false" customHeight="false" outlineLevel="0" collapsed="false">
      <c r="A8" s="0" t="s">
        <v>35</v>
      </c>
      <c r="B8" s="71" t="n">
        <v>0</v>
      </c>
      <c r="C8" s="71" t="n">
        <v>0</v>
      </c>
      <c r="D8" s="72"/>
      <c r="E8" s="72"/>
      <c r="F8" s="73"/>
    </row>
    <row r="9" customFormat="false" ht="15" hidden="false" customHeight="false" outlineLevel="0" collapsed="false">
      <c r="B9" s="46"/>
      <c r="C9" s="46"/>
      <c r="D9" s="46"/>
      <c r="E9" s="46"/>
      <c r="F9" s="46"/>
    </row>
    <row r="10" customFormat="false" ht="15" hidden="false" customHeight="false" outlineLevel="0" collapsed="false">
      <c r="A10" s="2" t="s">
        <v>115</v>
      </c>
      <c r="B10" s="46"/>
      <c r="C10" s="46"/>
      <c r="D10" s="46"/>
      <c r="E10" s="46"/>
      <c r="F10" s="46"/>
    </row>
    <row r="11" customFormat="false" ht="15" hidden="false" customHeight="false" outlineLevel="0" collapsed="false">
      <c r="A11" s="0" t="s">
        <v>32</v>
      </c>
      <c r="B11" s="70" t="n">
        <f aca="false">'Taxes Gaz et Fioul'!D27</f>
        <v>0</v>
      </c>
      <c r="C11" s="70" t="n">
        <f aca="false">'Taxes Gaz et Fioul'!E27</f>
        <v>0.1498</v>
      </c>
      <c r="D11" s="70" t="n">
        <f aca="false">'Taxes Gaz et Fioul'!F27</f>
        <v>0.3103</v>
      </c>
      <c r="E11" s="70" t="n">
        <f aca="false">'Taxes Gaz et Fioul'!G27</f>
        <v>0.4708</v>
      </c>
      <c r="F11" s="70" t="n">
        <f aca="false">'Taxes Gaz et Fioul'!H27</f>
        <v>0.6527</v>
      </c>
    </row>
    <row r="12" customFormat="false" ht="15" hidden="false" customHeight="false" outlineLevel="0" collapsed="false">
      <c r="A12" s="0" t="s">
        <v>33</v>
      </c>
      <c r="B12" s="70" t="n">
        <f aca="false">'Taxes Gaz et Fioul'!D13</f>
        <v>0</v>
      </c>
      <c r="C12" s="70" t="n">
        <f aca="false">'Taxes Gaz et Fioul'!E13</f>
        <v>0.20412</v>
      </c>
      <c r="D12" s="70" t="n">
        <f aca="false">'Taxes Gaz et Fioul'!F13</f>
        <v>0.42282</v>
      </c>
      <c r="E12" s="70" t="n">
        <f aca="false">'Taxes Gaz et Fioul'!G13</f>
        <v>0.64152</v>
      </c>
      <c r="F12" s="70" t="n">
        <f aca="false">'Taxes Gaz et Fioul'!H13</f>
        <v>0.88938</v>
      </c>
    </row>
    <row r="13" customFormat="false" ht="15" hidden="false" customHeight="false" outlineLevel="0" collapsed="false">
      <c r="A13" s="0" t="s">
        <v>34</v>
      </c>
      <c r="B13" s="71" t="n">
        <f aca="false">'Taxes Electricité'!D23</f>
        <v>0</v>
      </c>
      <c r="C13" s="71" t="n">
        <f aca="false">'Taxes Electricité'!E23</f>
        <v>0</v>
      </c>
      <c r="D13" s="71" t="n">
        <f aca="false">'Taxes Electricité'!F23</f>
        <v>0</v>
      </c>
      <c r="E13" s="71" t="n">
        <f aca="false">'Taxes Electricité'!G23</f>
        <v>0</v>
      </c>
      <c r="F13" s="71" t="n">
        <f aca="false">'Taxes Electricité'!H23</f>
        <v>0</v>
      </c>
    </row>
    <row r="14" customFormat="false" ht="15" hidden="false" customHeight="false" outlineLevel="0" collapsed="false">
      <c r="A14" s="0" t="s">
        <v>35</v>
      </c>
      <c r="B14" s="71" t="n">
        <v>0</v>
      </c>
      <c r="C14" s="71" t="n">
        <v>0</v>
      </c>
      <c r="D14" s="71" t="n">
        <v>0</v>
      </c>
      <c r="E14" s="71" t="n">
        <v>0</v>
      </c>
      <c r="F14" s="71" t="n">
        <v>0</v>
      </c>
    </row>
    <row r="15" customFormat="false" ht="15" hidden="false" customHeight="false" outlineLevel="0" collapsed="false">
      <c r="B15" s="46"/>
      <c r="C15" s="46"/>
      <c r="D15" s="46"/>
      <c r="E15" s="46"/>
      <c r="F15" s="46"/>
    </row>
    <row r="16" customFormat="false" ht="15" hidden="false" customHeight="false" outlineLevel="0" collapsed="false">
      <c r="A16" s="74" t="s">
        <v>116</v>
      </c>
      <c r="B16" s="46"/>
      <c r="C16" s="46"/>
      <c r="D16" s="46"/>
      <c r="E16" s="46"/>
      <c r="F16" s="46"/>
    </row>
    <row r="17" customFormat="false" ht="15" hidden="false" customHeight="false" outlineLevel="0" collapsed="false">
      <c r="A17" s="1" t="s">
        <v>32</v>
      </c>
      <c r="B17" s="46" t="n">
        <f aca="false">B5-B11</f>
        <v>0.119</v>
      </c>
      <c r="C17" s="46" t="n">
        <f aca="false">C5-C11</f>
        <v>-0.00879999999999997</v>
      </c>
      <c r="D17" s="46" t="n">
        <f aca="false">D5-D11</f>
        <v>-0.0173</v>
      </c>
      <c r="E17" s="46" t="n">
        <f aca="false">E5-E11</f>
        <v>-0.0368</v>
      </c>
      <c r="F17" s="46" t="n">
        <f aca="false">F5-F11</f>
        <v>-0.0647</v>
      </c>
    </row>
    <row r="18" customFormat="false" ht="15" hidden="false" customHeight="false" outlineLevel="0" collapsed="false">
      <c r="A18" s="1" t="s">
        <v>24</v>
      </c>
      <c r="B18" s="46" t="n">
        <f aca="false">B6-B12</f>
        <v>0.566</v>
      </c>
      <c r="C18" s="46" t="n">
        <f aca="false">C6-C12</f>
        <v>0.36188</v>
      </c>
      <c r="D18" s="46" t="n">
        <f aca="false">D6-D12</f>
        <v>0.34118</v>
      </c>
      <c r="E18" s="46" t="n">
        <f aca="false">E6-E12</f>
        <v>0.32148</v>
      </c>
      <c r="F18" s="46" t="n">
        <f aca="false">F6-F12</f>
        <v>0.29962</v>
      </c>
    </row>
    <row r="19" customFormat="false" ht="15" hidden="false" customHeight="false" outlineLevel="0" collapsed="false">
      <c r="A19" s="1" t="s">
        <v>117</v>
      </c>
      <c r="B19" s="46" t="n">
        <f aca="false">B7-B13</f>
        <v>0.403658664962057</v>
      </c>
      <c r="C19" s="46" t="n">
        <f aca="false">C7-C13</f>
        <v>0.377582727119072</v>
      </c>
      <c r="D19" s="46" t="n">
        <f aca="false">D7-D13</f>
        <v>0.374892659386457</v>
      </c>
      <c r="E19" s="46" t="n">
        <f aca="false">E7-E13</f>
        <v>0</v>
      </c>
      <c r="F19" s="46" t="n">
        <f aca="false">F7-F13</f>
        <v>0</v>
      </c>
    </row>
    <row r="20" customFormat="false" ht="15" hidden="false" customHeight="false" outlineLevel="0" collapsed="false">
      <c r="A20" s="1" t="s">
        <v>35</v>
      </c>
      <c r="B20" s="46" t="n">
        <f aca="false">B8-B14</f>
        <v>0</v>
      </c>
      <c r="C20" s="46" t="n">
        <f aca="false">C8-C14</f>
        <v>0</v>
      </c>
      <c r="D20" s="46" t="n">
        <f aca="false">D8-D14</f>
        <v>0</v>
      </c>
      <c r="E20" s="46" t="n">
        <f aca="false">E8-E14</f>
        <v>0</v>
      </c>
      <c r="F20" s="46" t="n">
        <f aca="false">F8-F14</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U29"/>
  <sheetViews>
    <sheetView windowProtection="true" showFormulas="false" showGridLines="true" showRowColHeaders="true" showZeros="true" rightToLeft="false" tabSelected="false" showOutlineSymbols="true" defaultGridColor="true" view="normal" topLeftCell="A4" colorId="64" zoomScale="100" zoomScaleNormal="100" zoomScalePageLayoutView="100" workbookViewId="0">
      <pane xSplit="2" ySplit="3" topLeftCell="C14" activePane="bottomRight" state="frozen"/>
      <selection pane="topLeft" activeCell="A4" activeCellId="0" sqref="A4"/>
      <selection pane="topRight" activeCell="C4" activeCellId="0" sqref="C4"/>
      <selection pane="bottomLeft" activeCell="A14" activeCellId="0" sqref="A14"/>
      <selection pane="bottomRight" activeCell="H14" activeCellId="0" sqref="H14"/>
    </sheetView>
  </sheetViews>
  <sheetFormatPr defaultRowHeight="15"/>
  <cols>
    <col collapsed="false" hidden="false" max="1" min="1" style="0" width="60.4234693877551"/>
    <col collapsed="false" hidden="false" max="2" min="2" style="0" width="18.2857142857143"/>
    <col collapsed="false" hidden="false" max="3" min="3" style="0" width="10.7295918367347"/>
    <col collapsed="false" hidden="false" max="5" min="4" style="0" width="11.5714285714286"/>
    <col collapsed="false" hidden="false" max="7" min="6" style="0" width="12.5714285714286"/>
    <col collapsed="false" hidden="false" max="8" min="8" style="0" width="11.5714285714286"/>
    <col collapsed="false" hidden="false" max="1025" min="9" style="0" width="10.7295918367347"/>
  </cols>
  <sheetData>
    <row r="1" s="2" customFormat="true" ht="15" hidden="false" customHeight="false" outlineLevel="0" collapsed="false">
      <c r="A1" s="2" t="s">
        <v>118</v>
      </c>
    </row>
    <row r="2" customFormat="false" ht="15" hidden="false" customHeight="false" outlineLevel="0" collapsed="false">
      <c r="A2" s="2" t="s">
        <v>119</v>
      </c>
    </row>
    <row r="3" customFormat="false" ht="15" hidden="false" customHeight="false" outlineLevel="0" collapsed="false">
      <c r="A3" s="2" t="s">
        <v>120</v>
      </c>
    </row>
    <row r="4" customFormat="false" ht="15" hidden="false" customHeight="false" outlineLevel="0" collapsed="false">
      <c r="A4" s="2" t="s">
        <v>121</v>
      </c>
    </row>
    <row r="5" customFormat="false" ht="15" hidden="false" customHeight="false" outlineLevel="0" collapsed="false">
      <c r="A5" s="75" t="s">
        <v>122</v>
      </c>
      <c r="I5" s="76" t="s">
        <v>123</v>
      </c>
      <c r="J5" s="76"/>
      <c r="K5" s="76"/>
      <c r="L5" s="76"/>
      <c r="M5" s="76"/>
    </row>
    <row r="6" customFormat="false" ht="15" hidden="false" customHeight="false" outlineLevel="0" collapsed="false">
      <c r="A6" s="0" t="s">
        <v>124</v>
      </c>
      <c r="B6" s="0" t="s">
        <v>125</v>
      </c>
      <c r="D6" s="2" t="n">
        <v>2013</v>
      </c>
      <c r="E6" s="2" t="n">
        <v>2014</v>
      </c>
      <c r="F6" s="2" t="n">
        <v>2015</v>
      </c>
      <c r="G6" s="2" t="n">
        <v>2016</v>
      </c>
      <c r="H6" s="2" t="n">
        <v>2017</v>
      </c>
      <c r="I6" s="2" t="n">
        <v>2018</v>
      </c>
      <c r="J6" s="2" t="n">
        <v>2019</v>
      </c>
      <c r="K6" s="2" t="n">
        <v>2020</v>
      </c>
      <c r="L6" s="2" t="n">
        <v>2021</v>
      </c>
      <c r="M6" s="2" t="n">
        <v>2022</v>
      </c>
      <c r="N6" s="2" t="n">
        <v>2023</v>
      </c>
      <c r="O6" s="2" t="n">
        <v>2024</v>
      </c>
      <c r="P6" s="2" t="n">
        <v>2025</v>
      </c>
      <c r="Q6" s="2" t="n">
        <v>2026</v>
      </c>
      <c r="R6" s="2" t="n">
        <v>2027</v>
      </c>
      <c r="S6" s="2" t="n">
        <v>2028</v>
      </c>
      <c r="T6" s="2" t="n">
        <v>2029</v>
      </c>
      <c r="U6" s="2" t="n">
        <v>2030</v>
      </c>
    </row>
    <row r="7" customFormat="false" ht="15" hidden="false" customHeight="false" outlineLevel="0" collapsed="false">
      <c r="A7" s="2" t="s">
        <v>126</v>
      </c>
      <c r="B7" s="0" t="s">
        <v>127</v>
      </c>
      <c r="D7" s="0" t="n">
        <v>5.66</v>
      </c>
      <c r="E7" s="0" t="n">
        <v>5.66</v>
      </c>
      <c r="F7" s="0" t="n">
        <v>7.64</v>
      </c>
      <c r="G7" s="0" t="n">
        <v>9.63</v>
      </c>
      <c r="H7" s="0" t="n">
        <v>11.89</v>
      </c>
      <c r="I7" s="0" t="n">
        <v>15.62</v>
      </c>
      <c r="J7" s="0" t="n">
        <v>18.38</v>
      </c>
      <c r="K7" s="0" t="n">
        <v>21.14</v>
      </c>
      <c r="L7" s="0" t="n">
        <v>23.89</v>
      </c>
      <c r="M7" s="0" t="n">
        <v>26.65</v>
      </c>
    </row>
    <row r="8" customFormat="false" ht="15" hidden="false" customHeight="false" outlineLevel="0" collapsed="false">
      <c r="A8" s="77" t="s">
        <v>128</v>
      </c>
      <c r="B8" s="0" t="s">
        <v>129</v>
      </c>
      <c r="D8" s="0" t="n">
        <f aca="false">D7/10</f>
        <v>0.566</v>
      </c>
      <c r="E8" s="0" t="n">
        <f aca="false">E7/10</f>
        <v>0.566</v>
      </c>
      <c r="F8" s="0" t="n">
        <f aca="false">F7/10</f>
        <v>0.764</v>
      </c>
      <c r="G8" s="0" t="n">
        <f aca="false">G7/10</f>
        <v>0.963</v>
      </c>
      <c r="H8" s="0" t="n">
        <f aca="false">H7/10</f>
        <v>1.189</v>
      </c>
      <c r="I8" s="0" t="n">
        <f aca="false">I7/10</f>
        <v>1.562</v>
      </c>
      <c r="J8" s="0" t="n">
        <f aca="false">J7/10</f>
        <v>1.838</v>
      </c>
      <c r="K8" s="0" t="n">
        <f aca="false">K7/10</f>
        <v>2.114</v>
      </c>
      <c r="L8" s="0" t="n">
        <f aca="false">L7/10</f>
        <v>2.389</v>
      </c>
      <c r="M8" s="0" t="n">
        <f aca="false">M7/10</f>
        <v>2.665</v>
      </c>
    </row>
    <row r="9" customFormat="false" ht="15" hidden="false" customHeight="false" outlineLevel="0" collapsed="false">
      <c r="A9" s="77" t="s">
        <v>130</v>
      </c>
      <c r="B9" s="0" t="s">
        <v>131</v>
      </c>
      <c r="D9" s="0" t="n">
        <v>324</v>
      </c>
      <c r="E9" s="0" t="n">
        <v>324</v>
      </c>
      <c r="F9" s="0" t="n">
        <v>324</v>
      </c>
      <c r="G9" s="0" t="n">
        <v>324</v>
      </c>
      <c r="H9" s="0" t="n">
        <v>324</v>
      </c>
      <c r="I9" s="0" t="n">
        <v>324</v>
      </c>
      <c r="J9" s="0" t="n">
        <v>324</v>
      </c>
      <c r="K9" s="0" t="n">
        <v>324</v>
      </c>
      <c r="L9" s="0" t="n">
        <v>324</v>
      </c>
      <c r="M9" s="0" t="n">
        <v>324</v>
      </c>
      <c r="N9" s="0" t="n">
        <v>324</v>
      </c>
      <c r="O9" s="0" t="n">
        <v>324</v>
      </c>
      <c r="P9" s="0" t="n">
        <v>324</v>
      </c>
      <c r="Q9" s="0" t="n">
        <v>324</v>
      </c>
      <c r="R9" s="0" t="n">
        <v>324</v>
      </c>
      <c r="S9" s="0" t="n">
        <v>324</v>
      </c>
      <c r="T9" s="0" t="n">
        <v>324</v>
      </c>
      <c r="U9" s="0" t="n">
        <v>324</v>
      </c>
    </row>
    <row r="10" customFormat="false" ht="15" hidden="false" customHeight="false" outlineLevel="0" collapsed="false">
      <c r="A10" s="77" t="s">
        <v>132</v>
      </c>
      <c r="B10" s="0" t="s">
        <v>133</v>
      </c>
      <c r="D10" s="0" t="n">
        <f aca="false">0.9*D9</f>
        <v>291.6</v>
      </c>
      <c r="E10" s="0" t="n">
        <f aca="false">0.9*E9</f>
        <v>291.6</v>
      </c>
      <c r="F10" s="0" t="n">
        <f aca="false">0.9*F9</f>
        <v>291.6</v>
      </c>
      <c r="G10" s="0" t="n">
        <f aca="false">0.9*G9</f>
        <v>291.6</v>
      </c>
      <c r="H10" s="0" t="n">
        <f aca="false">0.9*H9</f>
        <v>291.6</v>
      </c>
      <c r="I10" s="0" t="n">
        <f aca="false">0.9*I9</f>
        <v>291.6</v>
      </c>
      <c r="J10" s="0" t="n">
        <f aca="false">0.9*J9</f>
        <v>291.6</v>
      </c>
      <c r="K10" s="0" t="n">
        <f aca="false">0.9*K9</f>
        <v>291.6</v>
      </c>
      <c r="L10" s="0" t="n">
        <f aca="false">0.9*L9</f>
        <v>291.6</v>
      </c>
      <c r="M10" s="0" t="n">
        <f aca="false">0.9*M9</f>
        <v>291.6</v>
      </c>
      <c r="N10" s="0" t="n">
        <f aca="false">0.9*N9</f>
        <v>291.6</v>
      </c>
      <c r="O10" s="0" t="n">
        <f aca="false">0.9*O9</f>
        <v>291.6</v>
      </c>
      <c r="P10" s="0" t="n">
        <f aca="false">0.9*P9</f>
        <v>291.6</v>
      </c>
      <c r="Q10" s="0" t="n">
        <f aca="false">0.9*Q9</f>
        <v>291.6</v>
      </c>
      <c r="R10" s="0" t="n">
        <f aca="false">0.9*R9</f>
        <v>291.6</v>
      </c>
      <c r="S10" s="0" t="n">
        <f aca="false">0.9*S9</f>
        <v>291.6</v>
      </c>
      <c r="T10" s="0" t="n">
        <f aca="false">0.9*T9</f>
        <v>291.6</v>
      </c>
      <c r="U10" s="0" t="n">
        <f aca="false">0.9*U9</f>
        <v>291.6</v>
      </c>
    </row>
    <row r="11" customFormat="false" ht="15" hidden="false" customHeight="false" outlineLevel="0" collapsed="false">
      <c r="A11" s="0" t="s">
        <v>128</v>
      </c>
      <c r="B11" s="0" t="s">
        <v>134</v>
      </c>
      <c r="D11" s="50" t="n">
        <f aca="false">D8/100/D10*1000000</f>
        <v>19.4101508916324</v>
      </c>
      <c r="E11" s="50" t="n">
        <f aca="false">E8/100/E10*1000000</f>
        <v>19.4101508916324</v>
      </c>
      <c r="F11" s="50" t="n">
        <f aca="false">F8/100/F10*1000000</f>
        <v>26.2002743484225</v>
      </c>
      <c r="G11" s="50" t="n">
        <f aca="false">G8/100/G10*1000000</f>
        <v>33.0246913580247</v>
      </c>
      <c r="H11" s="50" t="n">
        <f aca="false">H8/100/H10*1000000</f>
        <v>40.7750342935528</v>
      </c>
      <c r="I11" s="50" t="n">
        <f aca="false">I8/100/I10*1000000</f>
        <v>53.5665294924554</v>
      </c>
      <c r="J11" s="50" t="n">
        <f aca="false">J8/100/J10*1000000</f>
        <v>63.0315500685871</v>
      </c>
      <c r="K11" s="50" t="n">
        <f aca="false">K8/100/K10*1000000</f>
        <v>72.4965706447188</v>
      </c>
      <c r="L11" s="50" t="n">
        <f aca="false">L8/100/L10*1000000</f>
        <v>81.9272976680384</v>
      </c>
      <c r="M11" s="50" t="n">
        <f aca="false">M8/100/M10*1000000</f>
        <v>91.3923182441701</v>
      </c>
    </row>
    <row r="12" customFormat="false" ht="15" hidden="false" customHeight="false" outlineLevel="0" collapsed="false">
      <c r="A12" s="77" t="s">
        <v>135</v>
      </c>
      <c r="B12" s="0" t="s">
        <v>134</v>
      </c>
      <c r="E12" s="0" t="n">
        <v>7</v>
      </c>
      <c r="F12" s="0" t="n">
        <v>14.5</v>
      </c>
      <c r="G12" s="0" t="n">
        <v>22</v>
      </c>
      <c r="H12" s="0" t="n">
        <v>30.5</v>
      </c>
      <c r="I12" s="0" t="n">
        <v>39</v>
      </c>
      <c r="J12" s="0" t="n">
        <v>47.5</v>
      </c>
      <c r="K12" s="0" t="n">
        <v>56</v>
      </c>
      <c r="L12" s="0" t="n">
        <v>61.10526625</v>
      </c>
      <c r="M12" s="0" t="n">
        <v>65.51107292</v>
      </c>
      <c r="N12" s="0" t="n">
        <v>69.56424647</v>
      </c>
      <c r="O12" s="0" t="n">
        <v>73.61161334</v>
      </c>
      <c r="P12" s="0" t="n">
        <v>78</v>
      </c>
      <c r="Q12" s="0" t="n">
        <v>82.93866365</v>
      </c>
      <c r="R12" s="0" t="n">
        <v>88.08658451</v>
      </c>
      <c r="S12" s="0" t="n">
        <v>92.96517354</v>
      </c>
      <c r="T12" s="0" t="n">
        <v>97.09584172</v>
      </c>
      <c r="U12" s="0" t="n">
        <v>100</v>
      </c>
    </row>
    <row r="13" customFormat="false" ht="15" hidden="false" customHeight="false" outlineLevel="0" collapsed="false">
      <c r="A13" s="77" t="s">
        <v>136</v>
      </c>
      <c r="B13" s="0" t="s">
        <v>129</v>
      </c>
      <c r="D13" s="0" t="n">
        <f aca="false">D12*D10*100/1000000</f>
        <v>0</v>
      </c>
      <c r="E13" s="0" t="n">
        <f aca="false">E12*E10*100/1000000</f>
        <v>0.20412</v>
      </c>
      <c r="F13" s="0" t="n">
        <f aca="false">F12*F10*100/1000000</f>
        <v>0.42282</v>
      </c>
      <c r="G13" s="0" t="n">
        <f aca="false">G12*G10*100/1000000</f>
        <v>0.64152</v>
      </c>
      <c r="H13" s="0" t="n">
        <f aca="false">H12*H10*100/1000000</f>
        <v>0.88938</v>
      </c>
      <c r="I13" s="0" t="n">
        <f aca="false">I12*I10*100/1000000</f>
        <v>1.13724</v>
      </c>
      <c r="J13" s="0" t="n">
        <f aca="false">J12*J10*100/1000000</f>
        <v>1.3851</v>
      </c>
      <c r="K13" s="0" t="n">
        <f aca="false">K12*K10*100/1000000</f>
        <v>1.63296</v>
      </c>
      <c r="L13" s="0" t="n">
        <f aca="false">L12*L10*100/1000000</f>
        <v>1.78182956385</v>
      </c>
      <c r="M13" s="0" t="n">
        <f aca="false">M12*M10*100/1000000</f>
        <v>1.9103028863472</v>
      </c>
      <c r="N13" s="0" t="n">
        <f aca="false">N12*N10*100/1000000</f>
        <v>2.0284934270652</v>
      </c>
      <c r="O13" s="0" t="n">
        <f aca="false">O12*O10*100/1000000</f>
        <v>2.1465146449944</v>
      </c>
      <c r="P13" s="0" t="n">
        <f aca="false">P12*P10*100/1000000</f>
        <v>2.27448</v>
      </c>
      <c r="Q13" s="0" t="n">
        <f aca="false">Q12*Q10*100/1000000</f>
        <v>2.418491432034</v>
      </c>
      <c r="R13" s="0" t="n">
        <f aca="false">R12*R10*100/1000000</f>
        <v>2.5686048043116</v>
      </c>
      <c r="S13" s="0" t="n">
        <f aca="false">S12*S10*100/1000000</f>
        <v>2.7108644604264</v>
      </c>
      <c r="T13" s="0" t="n">
        <f aca="false">T12*T10*100/1000000</f>
        <v>2.8313147445552</v>
      </c>
      <c r="U13" s="0" t="n">
        <f aca="false">U12*U10*100/1000000</f>
        <v>2.916</v>
      </c>
    </row>
    <row r="14" customFormat="false" ht="15" hidden="false" customHeight="false" outlineLevel="0" collapsed="false">
      <c r="A14" s="77" t="s">
        <v>137</v>
      </c>
      <c r="B14" s="0" t="s">
        <v>134</v>
      </c>
      <c r="E14" s="53" t="n">
        <f aca="false">E12/E11</f>
        <v>0.360636042402827</v>
      </c>
      <c r="F14" s="53" t="n">
        <f aca="false">F12/F11</f>
        <v>0.553429319371728</v>
      </c>
      <c r="G14" s="53" t="n">
        <f aca="false">G12/G11</f>
        <v>0.666168224299065</v>
      </c>
      <c r="H14" s="53" t="n">
        <f aca="false">H12/H11</f>
        <v>0.748006728343146</v>
      </c>
      <c r="I14" s="53" t="n">
        <f aca="false">I12/I11</f>
        <v>0.728066581306018</v>
      </c>
      <c r="J14" s="53" t="n">
        <f aca="false">J12/J11</f>
        <v>0.753590859630033</v>
      </c>
      <c r="K14" s="53" t="n">
        <f aca="false">K12/K11</f>
        <v>0.772450331125828</v>
      </c>
      <c r="L14" s="53" t="n">
        <f aca="false">L12/L11</f>
        <v>0.745847452427794</v>
      </c>
      <c r="M14" s="53" t="n">
        <f aca="false">M12/M11</f>
        <v>0.716811589623715</v>
      </c>
    </row>
    <row r="15" customFormat="false" ht="15" hidden="false" customHeight="false" outlineLevel="0" collapsed="false">
      <c r="A15" s="77" t="s">
        <v>137</v>
      </c>
      <c r="B15" s="0" t="s">
        <v>129</v>
      </c>
      <c r="E15" s="53" t="n">
        <f aca="false">E13/E8</f>
        <v>0.360636042402827</v>
      </c>
      <c r="F15" s="53" t="n">
        <f aca="false">F13/F8</f>
        <v>0.553429319371728</v>
      </c>
      <c r="G15" s="53" t="n">
        <f aca="false">G13/G8</f>
        <v>0.666168224299065</v>
      </c>
      <c r="H15" s="53" t="n">
        <f aca="false">H13/H8</f>
        <v>0.748006728343146</v>
      </c>
      <c r="I15" s="53" t="n">
        <f aca="false">I13/I8</f>
        <v>0.728066581306018</v>
      </c>
      <c r="J15" s="53" t="n">
        <f aca="false">J13/J8</f>
        <v>0.753590859630033</v>
      </c>
      <c r="K15" s="53" t="n">
        <f aca="false">K13/K8</f>
        <v>0.772450331125828</v>
      </c>
      <c r="L15" s="53" t="n">
        <f aca="false">L13/L8</f>
        <v>0.745847452427794</v>
      </c>
      <c r="M15" s="53" t="n">
        <f aca="false">M13/M8</f>
        <v>0.716811589623715</v>
      </c>
    </row>
    <row r="16" customFormat="false" ht="15" hidden="false" customHeight="false" outlineLevel="0" collapsed="false">
      <c r="A16" s="2"/>
    </row>
    <row r="17" customFormat="false" ht="15" hidden="false" customHeight="false" outlineLevel="0" collapsed="false">
      <c r="F17" s="50"/>
      <c r="G17" s="50"/>
      <c r="H17" s="50"/>
    </row>
    <row r="18" customFormat="false" ht="15" hidden="false" customHeight="false" outlineLevel="0" collapsed="false">
      <c r="A18" s="2" t="s">
        <v>138</v>
      </c>
    </row>
    <row r="19" customFormat="false" ht="15" hidden="false" customHeight="false" outlineLevel="0" collapsed="false">
      <c r="A19" s="2" t="s">
        <v>139</v>
      </c>
      <c r="I19" s="76" t="s">
        <v>123</v>
      </c>
      <c r="J19" s="76"/>
      <c r="K19" s="76"/>
      <c r="L19" s="76"/>
      <c r="M19" s="76"/>
    </row>
    <row r="20" customFormat="false" ht="15" hidden="false" customHeight="false" outlineLevel="0" collapsed="false">
      <c r="A20" s="75" t="s">
        <v>140</v>
      </c>
      <c r="D20" s="2" t="n">
        <v>2013</v>
      </c>
      <c r="E20" s="2" t="n">
        <v>2014</v>
      </c>
      <c r="F20" s="2" t="n">
        <v>2015</v>
      </c>
      <c r="G20" s="2" t="n">
        <v>2016</v>
      </c>
      <c r="H20" s="2" t="n">
        <v>2017</v>
      </c>
      <c r="I20" s="2" t="n">
        <v>2018</v>
      </c>
      <c r="J20" s="2" t="n">
        <v>2019</v>
      </c>
      <c r="K20" s="2" t="n">
        <v>2020</v>
      </c>
      <c r="L20" s="2" t="n">
        <v>2021</v>
      </c>
      <c r="M20" s="2" t="n">
        <v>2022</v>
      </c>
      <c r="N20" s="2" t="n">
        <v>2023</v>
      </c>
      <c r="O20" s="2" t="n">
        <v>2024</v>
      </c>
      <c r="P20" s="2" t="n">
        <v>2025</v>
      </c>
      <c r="Q20" s="2" t="n">
        <v>2026</v>
      </c>
      <c r="R20" s="2" t="n">
        <v>2027</v>
      </c>
      <c r="S20" s="2" t="n">
        <v>2028</v>
      </c>
      <c r="T20" s="2" t="n">
        <v>2029</v>
      </c>
      <c r="U20" s="2" t="n">
        <v>2030</v>
      </c>
    </row>
    <row r="21" customFormat="false" ht="15" hidden="false" customHeight="false" outlineLevel="0" collapsed="false">
      <c r="A21" s="2" t="s">
        <v>141</v>
      </c>
    </row>
    <row r="22" customFormat="false" ht="15" hidden="false" customHeight="false" outlineLevel="0" collapsed="false">
      <c r="A22" s="2" t="s">
        <v>142</v>
      </c>
      <c r="B22" s="0" t="s">
        <v>143</v>
      </c>
      <c r="D22" s="0" t="n">
        <v>1.19</v>
      </c>
      <c r="E22" s="0" t="n">
        <v>1.41</v>
      </c>
      <c r="F22" s="0" t="n">
        <v>2.93</v>
      </c>
      <c r="G22" s="0" t="n">
        <v>4.34</v>
      </c>
      <c r="H22" s="0" t="n">
        <v>5.88</v>
      </c>
      <c r="I22" s="0" t="n">
        <v>8.45</v>
      </c>
      <c r="J22" s="0" t="n">
        <v>10.34</v>
      </c>
      <c r="K22" s="0" t="n">
        <v>12.24</v>
      </c>
      <c r="L22" s="0" t="n">
        <v>14.13</v>
      </c>
      <c r="M22" s="0" t="n">
        <v>16.02</v>
      </c>
    </row>
    <row r="23" customFormat="false" ht="15" hidden="false" customHeight="false" outlineLevel="0" collapsed="false">
      <c r="A23" s="77" t="s">
        <v>144</v>
      </c>
      <c r="B23" s="0" t="s">
        <v>129</v>
      </c>
      <c r="D23" s="0" t="n">
        <f aca="false">D22/10</f>
        <v>0.119</v>
      </c>
      <c r="E23" s="0" t="n">
        <f aca="false">E22/10</f>
        <v>0.141</v>
      </c>
      <c r="F23" s="0" t="n">
        <f aca="false">F22/10</f>
        <v>0.293</v>
      </c>
      <c r="G23" s="0" t="n">
        <f aca="false">G22/10</f>
        <v>0.434</v>
      </c>
      <c r="H23" s="0" t="n">
        <f aca="false">H22/10</f>
        <v>0.588</v>
      </c>
      <c r="I23" s="0" t="n">
        <f aca="false">I22/10</f>
        <v>0.845</v>
      </c>
      <c r="J23" s="0" t="n">
        <f aca="false">J22/10</f>
        <v>1.034</v>
      </c>
      <c r="K23" s="0" t="n">
        <f aca="false">K22/10</f>
        <v>1.224</v>
      </c>
      <c r="L23" s="0" t="n">
        <f aca="false">L22/10</f>
        <v>1.413</v>
      </c>
      <c r="M23" s="0" t="n">
        <f aca="false">M22/10</f>
        <v>1.602</v>
      </c>
    </row>
    <row r="24" customFormat="false" ht="15" hidden="false" customHeight="false" outlineLevel="0" collapsed="false">
      <c r="A24" s="77" t="s">
        <v>145</v>
      </c>
      <c r="B24" s="0" t="s">
        <v>133</v>
      </c>
      <c r="D24" s="0" t="n">
        <v>214</v>
      </c>
      <c r="E24" s="0" t="n">
        <v>214</v>
      </c>
      <c r="F24" s="0" t="n">
        <v>214</v>
      </c>
      <c r="G24" s="0" t="n">
        <v>214</v>
      </c>
      <c r="H24" s="0" t="n">
        <v>214</v>
      </c>
      <c r="I24" s="0" t="n">
        <v>214</v>
      </c>
      <c r="J24" s="0" t="n">
        <v>214</v>
      </c>
      <c r="K24" s="0" t="n">
        <v>214</v>
      </c>
      <c r="L24" s="0" t="n">
        <v>214</v>
      </c>
      <c r="M24" s="0" t="n">
        <v>214</v>
      </c>
      <c r="N24" s="0" t="n">
        <v>214</v>
      </c>
      <c r="O24" s="0" t="n">
        <v>214</v>
      </c>
      <c r="P24" s="0" t="n">
        <v>214</v>
      </c>
      <c r="Q24" s="0" t="n">
        <v>214</v>
      </c>
      <c r="R24" s="0" t="n">
        <v>214</v>
      </c>
      <c r="S24" s="0" t="n">
        <v>214</v>
      </c>
      <c r="T24" s="0" t="n">
        <v>214</v>
      </c>
      <c r="U24" s="0" t="n">
        <v>214</v>
      </c>
    </row>
    <row r="25" customFormat="false" ht="15" hidden="false" customHeight="false" outlineLevel="0" collapsed="false">
      <c r="A25" s="77" t="s">
        <v>144</v>
      </c>
      <c r="B25" s="0" t="s">
        <v>134</v>
      </c>
      <c r="D25" s="50" t="n">
        <f aca="false">D23/100/D24*1000000</f>
        <v>5.5607476635514</v>
      </c>
      <c r="E25" s="50" t="n">
        <f aca="false">E23/100/E24*1000000</f>
        <v>6.58878504672897</v>
      </c>
      <c r="F25" s="50" t="n">
        <f aca="false">F23/100/F24*1000000</f>
        <v>13.6915887850467</v>
      </c>
      <c r="G25" s="50" t="n">
        <f aca="false">G23/100/G24*1000000</f>
        <v>20.2803738317757</v>
      </c>
      <c r="H25" s="50" t="n">
        <f aca="false">H23/100/H24*1000000</f>
        <v>27.4766355140187</v>
      </c>
      <c r="I25" s="50" t="n">
        <f aca="false">I23/100/I24*1000000</f>
        <v>39.4859813084112</v>
      </c>
      <c r="J25" s="50" t="n">
        <f aca="false">J23/100/J24*1000000</f>
        <v>48.3177570093458</v>
      </c>
      <c r="K25" s="50" t="n">
        <f aca="false">K23/100/K24*1000000</f>
        <v>57.196261682243</v>
      </c>
      <c r="L25" s="50" t="n">
        <f aca="false">L23/100/L24*1000000</f>
        <v>66.0280373831776</v>
      </c>
      <c r="M25" s="50" t="n">
        <f aca="false">M23/100/M24*1000000</f>
        <v>74.8598130841121</v>
      </c>
    </row>
    <row r="26" customFormat="false" ht="15" hidden="false" customHeight="false" outlineLevel="0" collapsed="false">
      <c r="A26" s="77" t="s">
        <v>146</v>
      </c>
      <c r="B26" s="0" t="s">
        <v>134</v>
      </c>
      <c r="E26" s="0" t="n">
        <v>7</v>
      </c>
      <c r="F26" s="0" t="n">
        <v>14.5</v>
      </c>
      <c r="G26" s="0" t="n">
        <v>22</v>
      </c>
      <c r="H26" s="0" t="n">
        <v>30.5</v>
      </c>
      <c r="I26" s="0" t="n">
        <v>39</v>
      </c>
      <c r="J26" s="0" t="n">
        <v>47.5</v>
      </c>
      <c r="K26" s="0" t="n">
        <v>56</v>
      </c>
      <c r="L26" s="0" t="n">
        <v>61.10526625</v>
      </c>
      <c r="M26" s="0" t="n">
        <v>65.51107292</v>
      </c>
      <c r="N26" s="0" t="n">
        <v>69.56424647</v>
      </c>
      <c r="O26" s="0" t="n">
        <v>73.61161334</v>
      </c>
      <c r="P26" s="0" t="n">
        <v>78</v>
      </c>
      <c r="Q26" s="0" t="n">
        <v>82.93866365</v>
      </c>
      <c r="R26" s="0" t="n">
        <v>88.08658451</v>
      </c>
      <c r="S26" s="0" t="n">
        <v>92.96517354</v>
      </c>
      <c r="T26" s="0" t="n">
        <v>97.09584172</v>
      </c>
      <c r="U26" s="0" t="n">
        <v>100</v>
      </c>
    </row>
    <row r="27" customFormat="false" ht="15" hidden="false" customHeight="false" outlineLevel="0" collapsed="false">
      <c r="A27" s="77" t="s">
        <v>147</v>
      </c>
      <c r="B27" s="0" t="s">
        <v>129</v>
      </c>
      <c r="E27" s="0" t="n">
        <f aca="false">E26*100*E24/1000000</f>
        <v>0.1498</v>
      </c>
      <c r="F27" s="0" t="n">
        <f aca="false">F26*100*F24/1000000</f>
        <v>0.3103</v>
      </c>
      <c r="G27" s="0" t="n">
        <f aca="false">G26*100*G24/1000000</f>
        <v>0.4708</v>
      </c>
      <c r="H27" s="0" t="n">
        <f aca="false">H26*100*H24/1000000</f>
        <v>0.6527</v>
      </c>
      <c r="I27" s="0" t="n">
        <f aca="false">I26*100*I24/1000000</f>
        <v>0.8346</v>
      </c>
      <c r="J27" s="0" t="n">
        <f aca="false">J26*100*J24/1000000</f>
        <v>1.0165</v>
      </c>
      <c r="K27" s="0" t="n">
        <f aca="false">K26*100*K24/1000000</f>
        <v>1.1984</v>
      </c>
      <c r="L27" s="0" t="n">
        <f aca="false">L26*100*L24/1000000</f>
        <v>1.30765269775</v>
      </c>
      <c r="M27" s="0" t="n">
        <f aca="false">M26*100*M24/1000000</f>
        <v>1.401936960488</v>
      </c>
      <c r="N27" s="0" t="n">
        <f aca="false">N26*100*N24/1000000</f>
        <v>1.488674874458</v>
      </c>
      <c r="O27" s="0" t="n">
        <f aca="false">O26*100*O24/1000000</f>
        <v>1.575288525476</v>
      </c>
      <c r="P27" s="0" t="n">
        <f aca="false">P26*100*P24/1000000</f>
        <v>1.6692</v>
      </c>
      <c r="Q27" s="0" t="n">
        <f aca="false">Q26*100*Q24/1000000</f>
        <v>1.77488740211</v>
      </c>
      <c r="R27" s="0" t="n">
        <f aca="false">R26*100*R24/1000000</f>
        <v>1.885052908514</v>
      </c>
      <c r="S27" s="0" t="n">
        <f aca="false">S26*100*S24/1000000</f>
        <v>1.989454713756</v>
      </c>
      <c r="T27" s="0" t="n">
        <f aca="false">T26*100*T24/1000000</f>
        <v>2.077851012808</v>
      </c>
      <c r="U27" s="0" t="n">
        <f aca="false">U26*100*U24/1000000</f>
        <v>2.14</v>
      </c>
    </row>
    <row r="28" customFormat="false" ht="15" hidden="false" customHeight="false" outlineLevel="0" collapsed="false">
      <c r="A28" s="77" t="s">
        <v>148</v>
      </c>
      <c r="B28" s="0" t="s">
        <v>134</v>
      </c>
      <c r="E28" s="53" t="n">
        <f aca="false">E26/E25</f>
        <v>1.06241134751773</v>
      </c>
      <c r="F28" s="53" t="n">
        <f aca="false">F26/F25</f>
        <v>1.05904436860068</v>
      </c>
      <c r="G28" s="53" t="n">
        <f aca="false">G26/G25</f>
        <v>1.08479262672811</v>
      </c>
      <c r="H28" s="53" t="n">
        <f aca="false">H26/H25</f>
        <v>1.11003401360544</v>
      </c>
      <c r="I28" s="53" t="n">
        <f aca="false">I26/I25</f>
        <v>0.987692307692308</v>
      </c>
      <c r="J28" s="53" t="n">
        <f aca="false">J26/J25</f>
        <v>0.983075435203095</v>
      </c>
      <c r="K28" s="53" t="n">
        <f aca="false">K26/K25</f>
        <v>0.979084967320262</v>
      </c>
      <c r="L28" s="53" t="n">
        <f aca="false">L26/L25</f>
        <v>0.925444230537863</v>
      </c>
      <c r="M28" s="53" t="n">
        <f aca="false">M26/M25</f>
        <v>0.87511670442447</v>
      </c>
    </row>
    <row r="29" customFormat="false" ht="15" hidden="false" customHeight="false" outlineLevel="0" collapsed="false">
      <c r="A29" s="77" t="s">
        <v>148</v>
      </c>
      <c r="B29" s="0" t="s">
        <v>129</v>
      </c>
      <c r="E29" s="53" t="n">
        <f aca="false">E27/E23</f>
        <v>1.06241134751773</v>
      </c>
      <c r="F29" s="53" t="n">
        <f aca="false">F27/F23</f>
        <v>1.05904436860068</v>
      </c>
      <c r="G29" s="53" t="n">
        <f aca="false">G27/G23</f>
        <v>1.08479262672811</v>
      </c>
      <c r="H29" s="53" t="n">
        <f aca="false">H27/H23</f>
        <v>1.11003401360544</v>
      </c>
      <c r="I29" s="53" t="n">
        <f aca="false">I27/I23</f>
        <v>0.987692307692308</v>
      </c>
      <c r="J29" s="53" t="n">
        <f aca="false">J27/J23</f>
        <v>0.983075435203095</v>
      </c>
      <c r="K29" s="53" t="n">
        <f aca="false">K27/K23</f>
        <v>0.979084967320261</v>
      </c>
      <c r="L29" s="53" t="n">
        <f aca="false">L27/L23</f>
        <v>0.925444230537863</v>
      </c>
      <c r="M29" s="53" t="n">
        <f aca="false">M27/M23</f>
        <v>0.87511670442447</v>
      </c>
    </row>
  </sheetData>
  <mergeCells count="2">
    <mergeCell ref="I5:M5"/>
    <mergeCell ref="I19:M19"/>
  </mergeCells>
  <hyperlinks>
    <hyperlink ref="A5" r:id="rId2" display="https://www.legifrance.gouv.fr/affichCodeArticle.do?cidTexte=LEGITEXT000006071570&amp;idArticle=LEGIARTI000006615102&amp;dateTexte=&amp;categorieLien=cid"/>
    <hyperlink ref="A20" r:id="rId3" display="https://www.legifrance.gouv.fr/affichCodeArticle.do?cidTexte=LEGITEXT000006071570&amp;idArticle=LEGIARTI000006615168&amp;dateTexte=&amp;categorieLien=ci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8.xml><?xml version="1.0" encoding="utf-8"?>
<worksheet xmlns="http://schemas.openxmlformats.org/spreadsheetml/2006/main" xmlns:r="http://schemas.openxmlformats.org/officeDocument/2006/relationships">
  <sheetPr filterMode="false">
    <pageSetUpPr fitToPage="false"/>
  </sheetPr>
  <dimension ref="A1:H32"/>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F9" activeCellId="0" sqref="F9"/>
    </sheetView>
  </sheetViews>
  <sheetFormatPr defaultRowHeight="15"/>
  <cols>
    <col collapsed="false" hidden="false" max="1" min="1" style="0" width="36.8520408163265"/>
    <col collapsed="false" hidden="false" max="2" min="2" style="0" width="34"/>
    <col collapsed="false" hidden="false" max="3" min="3" style="0" width="31.5714285714286"/>
    <col collapsed="false" hidden="false" max="4" min="4" style="0" width="24.4234693877551"/>
    <col collapsed="false" hidden="false" max="5" min="5" style="0" width="13.7040816326531"/>
    <col collapsed="false" hidden="false" max="6" min="6" style="0" width="15"/>
    <col collapsed="false" hidden="false" max="1025" min="7" style="0" width="10.7295918367347"/>
  </cols>
  <sheetData>
    <row r="1" customFormat="false" ht="15" hidden="false" customHeight="false" outlineLevel="0" collapsed="false">
      <c r="A1" s="2" t="s">
        <v>58</v>
      </c>
    </row>
    <row r="2" customFormat="false" ht="15" hidden="false" customHeight="false" outlineLevel="0" collapsed="false">
      <c r="A2" s="0" t="s">
        <v>149</v>
      </c>
    </row>
    <row r="3" customFormat="false" ht="15" hidden="false" customHeight="false" outlineLevel="0" collapsed="false">
      <c r="A3" s="0" t="s">
        <v>150</v>
      </c>
    </row>
    <row r="4" customFormat="false" ht="15" hidden="false" customHeight="false" outlineLevel="0" collapsed="false">
      <c r="A4" s="75" t="s">
        <v>151</v>
      </c>
    </row>
    <row r="5" customFormat="false" ht="15" hidden="false" customHeight="false" outlineLevel="0" collapsed="false">
      <c r="D5" s="2" t="n">
        <v>2013</v>
      </c>
      <c r="E5" s="2" t="n">
        <v>2014</v>
      </c>
      <c r="F5" s="2" t="n">
        <v>2015</v>
      </c>
      <c r="G5" s="2" t="n">
        <v>2016</v>
      </c>
      <c r="H5" s="2" t="n">
        <v>2017</v>
      </c>
    </row>
    <row r="6" customFormat="false" ht="15" hidden="false" customHeight="false" outlineLevel="0" collapsed="false">
      <c r="A6" s="2" t="s">
        <v>152</v>
      </c>
      <c r="B6" s="0" t="s">
        <v>153</v>
      </c>
      <c r="D6" s="0" t="n">
        <v>0.5</v>
      </c>
      <c r="E6" s="0" t="n">
        <v>0.5</v>
      </c>
      <c r="F6" s="0" t="n">
        <v>0.5</v>
      </c>
      <c r="G6" s="0" t="n">
        <v>22.5</v>
      </c>
      <c r="H6" s="0" t="n">
        <v>22.5</v>
      </c>
    </row>
    <row r="7" customFormat="false" ht="15" hidden="false" customHeight="false" outlineLevel="0" collapsed="false">
      <c r="B7" s="0" t="s">
        <v>129</v>
      </c>
      <c r="D7" s="0" t="n">
        <f aca="false">D6/10</f>
        <v>0.05</v>
      </c>
      <c r="E7" s="0" t="n">
        <f aca="false">E6/10</f>
        <v>0.05</v>
      </c>
      <c r="F7" s="0" t="n">
        <f aca="false">F6/10</f>
        <v>0.05</v>
      </c>
      <c r="G7" s="0" t="n">
        <f aca="false">G6/10</f>
        <v>2.25</v>
      </c>
      <c r="H7" s="0" t="n">
        <f aca="false">H6/10</f>
        <v>2.25</v>
      </c>
    </row>
    <row r="8" customFormat="false" ht="15" hidden="false" customHeight="false" outlineLevel="0" collapsed="false">
      <c r="A8" s="2" t="s">
        <v>154</v>
      </c>
      <c r="B8" s="0" t="s">
        <v>153</v>
      </c>
      <c r="D8" s="78" t="n">
        <f aca="false">(D15+D17)/D21*1000000</f>
        <v>3.53658664962057</v>
      </c>
      <c r="E8" s="78" t="n">
        <f aca="false">(E15+E17)/E21*1000000</f>
        <v>3.27582727119072</v>
      </c>
      <c r="F8" s="78" t="n">
        <f aca="false">(F15+F17)/F21*1000000</f>
        <v>3.24892659386457</v>
      </c>
    </row>
    <row r="9" customFormat="false" ht="15" hidden="false" customHeight="false" outlineLevel="0" collapsed="false">
      <c r="B9" s="0" t="s">
        <v>129</v>
      </c>
      <c r="D9" s="79" t="n">
        <f aca="false">D8/10</f>
        <v>0.353658664962057</v>
      </c>
      <c r="E9" s="79" t="n">
        <f aca="false">E8/10</f>
        <v>0.327582727119072</v>
      </c>
      <c r="F9" s="79" t="n">
        <f aca="false">F8/10</f>
        <v>0.324892659386457</v>
      </c>
    </row>
    <row r="10" customFormat="false" ht="15" hidden="false" customHeight="false" outlineLevel="0" collapsed="false">
      <c r="A10" s="2" t="s">
        <v>155</v>
      </c>
      <c r="B10" s="0" t="s">
        <v>153</v>
      </c>
      <c r="D10" s="78" t="n">
        <f aca="false">D6+D8</f>
        <v>4.03658664962057</v>
      </c>
      <c r="E10" s="78" t="n">
        <f aca="false">E6+E8</f>
        <v>3.77582727119072</v>
      </c>
      <c r="F10" s="78" t="n">
        <f aca="false">F6+F8</f>
        <v>3.74892659386457</v>
      </c>
    </row>
    <row r="11" customFormat="false" ht="15" hidden="false" customHeight="false" outlineLevel="0" collapsed="false">
      <c r="B11" s="0" t="s">
        <v>129</v>
      </c>
      <c r="D11" s="78" t="n">
        <f aca="false">D10/10</f>
        <v>0.403658664962057</v>
      </c>
      <c r="E11" s="78" t="n">
        <f aca="false">E10/10</f>
        <v>0.377582727119072</v>
      </c>
      <c r="F11" s="78" t="n">
        <f aca="false">F10/10</f>
        <v>0.374892659386457</v>
      </c>
    </row>
    <row r="13" customFormat="false" ht="15" hidden="false" customHeight="false" outlineLevel="0" collapsed="false">
      <c r="A13" s="2" t="s">
        <v>156</v>
      </c>
    </row>
    <row r="14" customFormat="false" ht="30" hidden="false" customHeight="false" outlineLevel="0" collapsed="false">
      <c r="A14" s="80" t="s">
        <v>157</v>
      </c>
    </row>
    <row r="15" customFormat="false" ht="15" hidden="false" customHeight="false" outlineLevel="0" collapsed="false">
      <c r="A15" s="0" t="s">
        <v>158</v>
      </c>
      <c r="B15" s="0" t="s">
        <v>159</v>
      </c>
      <c r="D15" s="0" t="n">
        <v>852</v>
      </c>
      <c r="E15" s="0" t="n">
        <v>668</v>
      </c>
      <c r="F15" s="0" t="n">
        <v>675</v>
      </c>
      <c r="G15" s="0" t="n">
        <v>685</v>
      </c>
    </row>
    <row r="16" customFormat="false" ht="15" hidden="false" customHeight="false" outlineLevel="0" collapsed="false">
      <c r="A16" s="81" t="s">
        <v>160</v>
      </c>
    </row>
    <row r="17" customFormat="false" ht="15" hidden="false" customHeight="false" outlineLevel="0" collapsed="false">
      <c r="A17" s="0" t="s">
        <v>158</v>
      </c>
      <c r="B17" s="0" t="s">
        <v>159</v>
      </c>
      <c r="D17" s="0" t="n">
        <v>727</v>
      </c>
      <c r="E17" s="0" t="n">
        <v>710</v>
      </c>
      <c r="F17" s="0" t="n">
        <v>717</v>
      </c>
      <c r="G17" s="0" t="n">
        <v>728</v>
      </c>
    </row>
    <row r="19" customFormat="false" ht="15" hidden="false" customHeight="false" outlineLevel="0" collapsed="false">
      <c r="A19" s="81" t="s">
        <v>161</v>
      </c>
    </row>
    <row r="20" customFormat="false" ht="15" hidden="false" customHeight="false" outlineLevel="0" collapsed="false">
      <c r="A20" s="82" t="s">
        <v>162</v>
      </c>
      <c r="C20" s="0" t="n">
        <v>37.64</v>
      </c>
      <c r="D20" s="0" t="n">
        <v>38.39</v>
      </c>
      <c r="E20" s="0" t="n">
        <v>36.17</v>
      </c>
      <c r="F20" s="0" t="n">
        <v>36.84</v>
      </c>
    </row>
    <row r="21" customFormat="false" ht="15" hidden="false" customHeight="false" outlineLevel="0" collapsed="false">
      <c r="A21" s="82" t="s">
        <v>163</v>
      </c>
      <c r="C21" s="83" t="n">
        <f aca="false">C20*11.63*1000000</f>
        <v>437753200</v>
      </c>
      <c r="D21" s="83" t="n">
        <f aca="false">D20*11.63*1000000</f>
        <v>446475700</v>
      </c>
      <c r="E21" s="83" t="n">
        <f aca="false">E20*11.63*1000000</f>
        <v>420657100</v>
      </c>
      <c r="F21" s="83" t="n">
        <f aca="false">F20*11.63*1000000</f>
        <v>428449200</v>
      </c>
    </row>
    <row r="22" customFormat="false" ht="15" hidden="false" customHeight="false" outlineLevel="0" collapsed="false">
      <c r="A22" s="81"/>
      <c r="C22" s="83"/>
      <c r="D22" s="83"/>
      <c r="E22" s="83"/>
    </row>
    <row r="23" customFormat="false" ht="15" hidden="false" customHeight="false" outlineLevel="0" collapsed="false">
      <c r="A23" s="81"/>
      <c r="C23" s="83"/>
      <c r="D23" s="83"/>
      <c r="E23" s="83"/>
    </row>
    <row r="24" customFormat="false" ht="15" hidden="false" customHeight="false" outlineLevel="0" collapsed="false">
      <c r="A24" s="81"/>
    </row>
    <row r="25" customFormat="false" ht="14.25" hidden="false" customHeight="true" outlineLevel="0" collapsed="false">
      <c r="A25" s="84" t="s">
        <v>164</v>
      </c>
    </row>
    <row r="26" customFormat="false" ht="15" hidden="false" customHeight="false" outlineLevel="0" collapsed="false">
      <c r="A26" s="0" t="s">
        <v>165</v>
      </c>
    </row>
    <row r="27" customFormat="false" ht="15" hidden="false" customHeight="false" outlineLevel="0" collapsed="false">
      <c r="A27" s="0" t="s">
        <v>166</v>
      </c>
    </row>
    <row r="28" customFormat="false" ht="15" hidden="false" customHeight="false" outlineLevel="0" collapsed="false">
      <c r="A28" s="0" t="s">
        <v>167</v>
      </c>
    </row>
    <row r="29" s="82" customFormat="true" ht="15" hidden="false" customHeight="false" outlineLevel="0" collapsed="false">
      <c r="A29" s="82" t="s">
        <v>168</v>
      </c>
    </row>
    <row r="30" s="82" customFormat="true" ht="15" hidden="false" customHeight="false" outlineLevel="0" collapsed="false">
      <c r="A30" s="84" t="s">
        <v>169</v>
      </c>
    </row>
    <row r="31" s="82" customFormat="true" ht="15" hidden="false" customHeight="false" outlineLevel="0" collapsed="false">
      <c r="A31" s="82" t="s">
        <v>170</v>
      </c>
    </row>
    <row r="32" s="82" customFormat="true" ht="15" hidden="false" customHeight="false" outlineLevel="0" collapsed="false">
      <c r="A32" s="82" t="s">
        <v>171</v>
      </c>
    </row>
  </sheetData>
  <hyperlinks>
    <hyperlink ref="A4" r:id="rId2" display="https://www.legifrance.gouv.fr/affichCodeArticle.do?cidTexte=LEGITEXT000006071570&amp;idArticle=LEGIARTI00002844781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
  <legacyDrawing r:id="rId4"/>
</worksheet>
</file>

<file path=xl/worksheets/sheet9.xml><?xml version="1.0" encoding="utf-8"?>
<worksheet xmlns="http://schemas.openxmlformats.org/spreadsheetml/2006/main" xmlns:r="http://schemas.openxmlformats.org/officeDocument/2006/relationships">
  <sheetPr filterMode="false">
    <pageSetUpPr fitToPage="false"/>
  </sheetPr>
  <dimension ref="A1:BK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5"/>
  <cols>
    <col collapsed="false" hidden="false" max="1" min="1" style="0" width="47.1377551020408"/>
    <col collapsed="false" hidden="false" max="4" min="2" style="0" width="10.7295918367347"/>
    <col collapsed="false" hidden="false" max="5" min="5" style="0" width="20.5714285714286"/>
    <col collapsed="false" hidden="false" max="6" min="6" style="0" width="20.1428571428571"/>
    <col collapsed="false" hidden="false" max="1025" min="7" style="0" width="10.7295918367347"/>
  </cols>
  <sheetData>
    <row r="1" customFormat="false" ht="15" hidden="false" customHeight="false" outlineLevel="0" collapsed="false">
      <c r="A1" s="2" t="s">
        <v>172</v>
      </c>
    </row>
    <row r="2" customFormat="false" ht="15" hidden="false" customHeight="false" outlineLevel="0" collapsed="false">
      <c r="A2" s="0" t="s">
        <v>58</v>
      </c>
      <c r="E2" s="85"/>
      <c r="F2" s="85"/>
    </row>
    <row r="3" customFormat="false" ht="15" hidden="false" customHeight="false" outlineLevel="0" collapsed="false">
      <c r="B3" s="0" t="n">
        <v>2012</v>
      </c>
      <c r="C3" s="0" t="n">
        <v>2016</v>
      </c>
    </row>
    <row r="4" customFormat="false" ht="15" hidden="false" customHeight="false" outlineLevel="0" collapsed="false">
      <c r="A4" s="0" t="s">
        <v>173</v>
      </c>
      <c r="B4" s="0" t="n">
        <v>31.9</v>
      </c>
      <c r="C4" s="0" t="n">
        <v>29</v>
      </c>
      <c r="E4" s="53"/>
      <c r="F4" s="53"/>
    </row>
    <row r="5" customFormat="false" ht="15" hidden="false" customHeight="false" outlineLevel="0" collapsed="false">
      <c r="A5" s="0" t="s">
        <v>174</v>
      </c>
      <c r="B5" s="0" t="n">
        <v>37.2</v>
      </c>
      <c r="C5" s="0" t="n">
        <v>36</v>
      </c>
      <c r="E5" s="53"/>
      <c r="F5" s="53"/>
    </row>
    <row r="6" customFormat="false" ht="15" hidden="false" customHeight="false" outlineLevel="0" collapsed="false">
      <c r="A6" s="0" t="s">
        <v>175</v>
      </c>
      <c r="B6" s="0" t="n">
        <v>2</v>
      </c>
      <c r="C6" s="0" t="n">
        <v>2</v>
      </c>
      <c r="E6" s="53"/>
      <c r="F6" s="53"/>
    </row>
    <row r="7" customFormat="false" ht="15" hidden="false" customHeight="false" outlineLevel="0" collapsed="false">
      <c r="A7" s="0" t="s">
        <v>176</v>
      </c>
      <c r="B7" s="0" t="n">
        <v>14.9</v>
      </c>
      <c r="C7" s="0" t="n">
        <v>15</v>
      </c>
    </row>
    <row r="8" customFormat="false" ht="15" hidden="false" customHeight="false" outlineLevel="0" collapsed="false">
      <c r="A8" s="0" t="s">
        <v>177</v>
      </c>
      <c r="B8" s="0" t="n">
        <v>7.5</v>
      </c>
      <c r="C8" s="0" t="n">
        <v>6</v>
      </c>
    </row>
    <row r="9" customFormat="false" ht="15" hidden="false" customHeight="false" outlineLevel="0" collapsed="false">
      <c r="A9" s="0" t="s">
        <v>178</v>
      </c>
      <c r="B9" s="0" t="n">
        <v>6.5</v>
      </c>
      <c r="C9" s="0" t="n">
        <v>13</v>
      </c>
    </row>
    <row r="11" customFormat="false" ht="15" hidden="false" customHeight="false" outlineLevel="0" collapsed="false">
      <c r="A11" s="0" t="s">
        <v>38</v>
      </c>
      <c r="E11" s="85" t="s">
        <v>179</v>
      </c>
      <c r="F11" s="85"/>
    </row>
    <row r="12" customFormat="false" ht="15" hidden="false" customHeight="false" outlineLevel="0" collapsed="false">
      <c r="B12" s="0" t="n">
        <v>2012</v>
      </c>
      <c r="C12" s="0" t="n">
        <v>2016</v>
      </c>
      <c r="E12" s="0" t="n">
        <v>2012</v>
      </c>
      <c r="F12" s="0" t="n">
        <v>2016</v>
      </c>
    </row>
    <row r="13" customFormat="false" ht="15" hidden="false" customHeight="false" outlineLevel="0" collapsed="false">
      <c r="A13" s="0" t="s">
        <v>180</v>
      </c>
      <c r="B13" s="0" t="n">
        <v>6</v>
      </c>
      <c r="C13" s="0" t="n">
        <v>8</v>
      </c>
      <c r="D13" s="0" t="s">
        <v>174</v>
      </c>
      <c r="E13" s="53" t="n">
        <f aca="false">B16/(B13+B14+B15+B16+B17)</f>
        <v>0.635294117647059</v>
      </c>
      <c r="F13" s="53" t="n">
        <f aca="false">C16/(C13+C14+C15+C16+C17)</f>
        <v>0.455696202531646</v>
      </c>
    </row>
    <row r="14" customFormat="false" ht="15" hidden="false" customHeight="false" outlineLevel="0" collapsed="false">
      <c r="A14" s="0" t="s">
        <v>181</v>
      </c>
      <c r="B14" s="0" t="n">
        <v>4</v>
      </c>
      <c r="C14" s="0" t="n">
        <v>4</v>
      </c>
      <c r="D14" s="0" t="s">
        <v>182</v>
      </c>
      <c r="E14" s="53" t="n">
        <f aca="false">1-E13</f>
        <v>0.364705882352941</v>
      </c>
      <c r="F14" s="53" t="n">
        <f aca="false">1-F13</f>
        <v>0.544303797468354</v>
      </c>
    </row>
    <row r="15" customFormat="false" ht="15" hidden="false" customHeight="false" outlineLevel="0" collapsed="false">
      <c r="A15" s="0" t="s">
        <v>183</v>
      </c>
      <c r="B15" s="0" t="n">
        <v>19</v>
      </c>
      <c r="C15" s="0" t="n">
        <v>28</v>
      </c>
      <c r="F15" s="53"/>
    </row>
    <row r="16" customFormat="false" ht="15" hidden="false" customHeight="false" outlineLevel="0" collapsed="false">
      <c r="A16" s="0" t="s">
        <v>174</v>
      </c>
      <c r="B16" s="0" t="n">
        <v>54</v>
      </c>
      <c r="C16" s="0" t="n">
        <v>36</v>
      </c>
    </row>
    <row r="17" customFormat="false" ht="15" hidden="false" customHeight="false" outlineLevel="0" collapsed="false">
      <c r="A17" s="0" t="s">
        <v>175</v>
      </c>
      <c r="B17" s="0" t="n">
        <v>2</v>
      </c>
      <c r="C17" s="0" t="n">
        <v>3</v>
      </c>
    </row>
    <row r="18" customFormat="false" ht="15" hidden="false" customHeight="false" outlineLevel="0" collapsed="false">
      <c r="A18" s="0" t="s">
        <v>176</v>
      </c>
      <c r="B18" s="0" t="n">
        <v>15</v>
      </c>
      <c r="C18" s="0" t="n">
        <v>14</v>
      </c>
    </row>
    <row r="19" customFormat="false" ht="15" hidden="false" customHeight="false" outlineLevel="0" collapsed="false">
      <c r="A19" s="0" t="s">
        <v>184</v>
      </c>
      <c r="C19" s="0" t="n">
        <v>7</v>
      </c>
    </row>
    <row r="21" customFormat="false" ht="15" hidden="false" customHeight="false" outlineLevel="0" collapsed="false">
      <c r="D21" s="85" t="s">
        <v>179</v>
      </c>
      <c r="E21" s="85"/>
    </row>
    <row r="22" customFormat="false" ht="15" hidden="false" customHeight="false" outlineLevel="0" collapsed="false">
      <c r="A22" s="2" t="s">
        <v>185</v>
      </c>
      <c r="B22" s="0" t="n">
        <v>2015</v>
      </c>
      <c r="E22" s="0" t="n">
        <v>2015</v>
      </c>
    </row>
    <row r="23" customFormat="false" ht="15" hidden="false" customHeight="false" outlineLevel="0" collapsed="false">
      <c r="A23" s="0" t="s">
        <v>186</v>
      </c>
      <c r="B23" s="0" t="n">
        <v>50</v>
      </c>
      <c r="C23" s="0" t="s">
        <v>174</v>
      </c>
      <c r="D23" s="53"/>
      <c r="E23" s="53" t="n">
        <f aca="false">B23/(B23+B24+B25+B27)</f>
        <v>0.687757909215956</v>
      </c>
    </row>
    <row r="24" customFormat="false" ht="15" hidden="false" customHeight="false" outlineLevel="0" collapsed="false">
      <c r="A24" s="0" t="s">
        <v>187</v>
      </c>
      <c r="B24" s="0" t="n">
        <v>10</v>
      </c>
      <c r="C24" s="0" t="s">
        <v>182</v>
      </c>
      <c r="D24" s="53"/>
      <c r="E24" s="53" t="n">
        <f aca="false">1-E23</f>
        <v>0.312242090784044</v>
      </c>
    </row>
    <row r="25" customFormat="false" ht="15" hidden="false" customHeight="false" outlineLevel="0" collapsed="false">
      <c r="A25" s="0" t="s">
        <v>188</v>
      </c>
      <c r="B25" s="0" t="n">
        <v>0.7</v>
      </c>
    </row>
    <row r="26" customFormat="false" ht="15" hidden="false" customHeight="false" outlineLevel="0" collapsed="false">
      <c r="A26" s="0" t="s">
        <v>189</v>
      </c>
      <c r="B26" s="0" t="n">
        <v>28</v>
      </c>
    </row>
    <row r="27" customFormat="false" ht="15" hidden="false" customHeight="false" outlineLevel="0" collapsed="false">
      <c r="A27" s="0" t="s">
        <v>190</v>
      </c>
      <c r="B27" s="0" t="n">
        <v>12</v>
      </c>
    </row>
    <row r="29" s="2" customFormat="true" ht="15" hidden="false" customHeight="false" outlineLevel="0" collapsed="false">
      <c r="A29" s="2" t="s">
        <v>0</v>
      </c>
      <c r="B29" s="3" t="n">
        <v>2000</v>
      </c>
      <c r="C29" s="3" t="n">
        <v>2001</v>
      </c>
      <c r="D29" s="3" t="n">
        <v>2002</v>
      </c>
      <c r="E29" s="3" t="n">
        <v>2003</v>
      </c>
      <c r="F29" s="3" t="n">
        <v>2004</v>
      </c>
      <c r="G29" s="3" t="n">
        <v>2005</v>
      </c>
      <c r="H29" s="3" t="n">
        <v>2006</v>
      </c>
      <c r="I29" s="3" t="n">
        <v>2007</v>
      </c>
      <c r="J29" s="3" t="n">
        <v>2008</v>
      </c>
      <c r="K29" s="3" t="n">
        <v>2009</v>
      </c>
      <c r="L29" s="3" t="n">
        <v>2010</v>
      </c>
      <c r="M29" s="3" t="n">
        <v>2011</v>
      </c>
      <c r="N29" s="3" t="n">
        <v>2012</v>
      </c>
      <c r="O29" s="3" t="n">
        <v>2013</v>
      </c>
      <c r="P29" s="3" t="n">
        <v>2014</v>
      </c>
      <c r="Q29" s="3" t="n">
        <v>2015</v>
      </c>
      <c r="R29" s="3" t="n">
        <v>2016</v>
      </c>
      <c r="S29" s="3" t="n">
        <v>2017</v>
      </c>
      <c r="T29" s="3" t="n">
        <v>2018</v>
      </c>
      <c r="U29" s="3" t="n">
        <v>2019</v>
      </c>
      <c r="V29" s="3" t="n">
        <v>2020</v>
      </c>
      <c r="W29" s="3" t="n">
        <v>2021</v>
      </c>
      <c r="X29" s="3" t="n">
        <v>2022</v>
      </c>
      <c r="Y29" s="3" t="n">
        <v>2023</v>
      </c>
      <c r="Z29" s="3" t="n">
        <v>2024</v>
      </c>
      <c r="AA29" s="3" t="n">
        <v>2025</v>
      </c>
      <c r="AB29" s="3" t="n">
        <v>2026</v>
      </c>
      <c r="AC29" s="3" t="n">
        <v>2027</v>
      </c>
      <c r="AD29" s="3" t="n">
        <v>2028</v>
      </c>
      <c r="AE29" s="3" t="n">
        <v>2029</v>
      </c>
      <c r="AF29" s="3" t="n">
        <v>2030</v>
      </c>
      <c r="AG29" s="3" t="n">
        <v>2031</v>
      </c>
      <c r="AH29" s="3" t="n">
        <v>2032</v>
      </c>
      <c r="AI29" s="3" t="n">
        <v>2033</v>
      </c>
      <c r="AJ29" s="3" t="n">
        <v>2034</v>
      </c>
      <c r="AK29" s="3" t="n">
        <v>2035</v>
      </c>
      <c r="AL29" s="3" t="n">
        <v>2036</v>
      </c>
      <c r="AM29" s="3" t="n">
        <v>2037</v>
      </c>
      <c r="AN29" s="3" t="n">
        <v>2038</v>
      </c>
      <c r="AO29" s="3" t="n">
        <v>2039</v>
      </c>
      <c r="AP29" s="3" t="n">
        <v>2040</v>
      </c>
      <c r="AQ29" s="3" t="n">
        <v>2041</v>
      </c>
      <c r="AR29" s="3" t="n">
        <v>2042</v>
      </c>
      <c r="AS29" s="3" t="n">
        <v>2043</v>
      </c>
      <c r="AT29" s="3" t="n">
        <v>2044</v>
      </c>
      <c r="AU29" s="3" t="n">
        <v>2045</v>
      </c>
      <c r="AV29" s="3" t="n">
        <v>2046</v>
      </c>
      <c r="AW29" s="3" t="n">
        <v>2047</v>
      </c>
      <c r="AX29" s="3" t="n">
        <v>2048</v>
      </c>
      <c r="AY29" s="3" t="n">
        <v>2049</v>
      </c>
      <c r="AZ29" s="3" t="n">
        <v>2050</v>
      </c>
      <c r="BA29" s="3" t="n">
        <v>2051</v>
      </c>
      <c r="BB29" s="3" t="n">
        <v>2052</v>
      </c>
      <c r="BC29" s="3" t="n">
        <v>2053</v>
      </c>
      <c r="BD29" s="3" t="n">
        <v>2054</v>
      </c>
      <c r="BE29" s="3" t="n">
        <v>2055</v>
      </c>
      <c r="BF29" s="3" t="n">
        <v>2056</v>
      </c>
      <c r="BG29" s="3" t="n">
        <v>2057</v>
      </c>
      <c r="BH29" s="3" t="n">
        <v>2058</v>
      </c>
      <c r="BI29" s="3" t="n">
        <v>2059</v>
      </c>
      <c r="BJ29" s="3" t="n">
        <v>2060</v>
      </c>
      <c r="BK29" s="3"/>
    </row>
    <row r="30" customFormat="false" ht="15" hidden="false" customHeight="false" outlineLevel="0" collapsed="false">
      <c r="A30" s="2" t="s">
        <v>191</v>
      </c>
      <c r="B30" s="86"/>
      <c r="C30" s="86"/>
      <c r="D30" s="86"/>
      <c r="E30" s="86"/>
      <c r="F30" s="86"/>
      <c r="G30" s="86"/>
      <c r="H30" s="86"/>
      <c r="I30" s="86"/>
      <c r="J30" s="86"/>
      <c r="K30" s="86"/>
      <c r="L30" s="86"/>
      <c r="M30" s="86"/>
      <c r="N30" s="86"/>
      <c r="O30" s="87"/>
      <c r="P30" s="87"/>
      <c r="Q30" s="87"/>
      <c r="R30" s="87"/>
      <c r="S30" s="87"/>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row>
    <row r="31" customFormat="false" ht="15" hidden="false" customHeight="false" outlineLevel="0" collapsed="false">
      <c r="A31" s="0" t="s">
        <v>32</v>
      </c>
      <c r="B31" s="88" t="n">
        <f aca="false">'decomposition prix'!$F$13</f>
        <v>0.455696202531646</v>
      </c>
      <c r="C31" s="88" t="n">
        <f aca="false">'decomposition prix'!$F$13</f>
        <v>0.455696202531646</v>
      </c>
      <c r="D31" s="88" t="n">
        <f aca="false">'decomposition prix'!$F$13</f>
        <v>0.455696202531646</v>
      </c>
      <c r="E31" s="88" t="n">
        <f aca="false">'decomposition prix'!$F$13</f>
        <v>0.455696202531646</v>
      </c>
      <c r="F31" s="88" t="n">
        <f aca="false">'decomposition prix'!$F$13</f>
        <v>0.455696202531646</v>
      </c>
      <c r="G31" s="88" t="n">
        <f aca="false">'decomposition prix'!$F$13</f>
        <v>0.455696202531646</v>
      </c>
      <c r="H31" s="88" t="n">
        <f aca="false">'decomposition prix'!$F$13</f>
        <v>0.455696202531646</v>
      </c>
      <c r="I31" s="88" t="n">
        <f aca="false">'decomposition prix'!$F$13</f>
        <v>0.455696202531646</v>
      </c>
      <c r="J31" s="88" t="n">
        <f aca="false">'decomposition prix'!$F$13</f>
        <v>0.455696202531646</v>
      </c>
      <c r="K31" s="88" t="n">
        <f aca="false">'decomposition prix'!$F$13</f>
        <v>0.455696202531646</v>
      </c>
      <c r="L31" s="88" t="n">
        <f aca="false">'decomposition prix'!$F$13</f>
        <v>0.455696202531646</v>
      </c>
      <c r="M31" s="88" t="n">
        <f aca="false">'decomposition prix'!$F$13</f>
        <v>0.455696202531646</v>
      </c>
      <c r="N31" s="88" t="n">
        <f aca="false">'decomposition prix'!$F$13</f>
        <v>0.455696202531646</v>
      </c>
      <c r="O31" s="88" t="n">
        <f aca="false">'decomposition prix'!$F$13</f>
        <v>0.455696202531646</v>
      </c>
      <c r="P31" s="88" t="n">
        <f aca="false">'decomposition prix'!$F$13</f>
        <v>0.455696202531646</v>
      </c>
      <c r="Q31" s="88" t="n">
        <f aca="false">'decomposition prix'!$F$13</f>
        <v>0.455696202531646</v>
      </c>
      <c r="R31" s="88" t="n">
        <f aca="false">'decomposition prix'!$F$13</f>
        <v>0.455696202531646</v>
      </c>
      <c r="S31" s="88" t="n">
        <f aca="false">'decomposition prix'!$F$13</f>
        <v>0.455696202531646</v>
      </c>
      <c r="T31" s="88" t="n">
        <f aca="false">'decomposition prix'!$F$13</f>
        <v>0.455696202531646</v>
      </c>
      <c r="U31" s="88" t="n">
        <f aca="false">'decomposition prix'!$F$13</f>
        <v>0.455696202531646</v>
      </c>
      <c r="V31" s="88" t="n">
        <f aca="false">'decomposition prix'!$F$13</f>
        <v>0.455696202531646</v>
      </c>
      <c r="W31" s="88" t="n">
        <f aca="false">'decomposition prix'!$F$13</f>
        <v>0.455696202531646</v>
      </c>
      <c r="X31" s="88" t="n">
        <f aca="false">'decomposition prix'!$F$13</f>
        <v>0.455696202531646</v>
      </c>
      <c r="Y31" s="88" t="n">
        <f aca="false">'decomposition prix'!$F$13</f>
        <v>0.455696202531646</v>
      </c>
      <c r="Z31" s="88" t="n">
        <f aca="false">'decomposition prix'!$F$13</f>
        <v>0.455696202531646</v>
      </c>
      <c r="AA31" s="88" t="n">
        <f aca="false">'decomposition prix'!$F$13</f>
        <v>0.455696202531646</v>
      </c>
      <c r="AB31" s="88" t="n">
        <f aca="false">'decomposition prix'!$F$13</f>
        <v>0.455696202531646</v>
      </c>
      <c r="AC31" s="88" t="n">
        <f aca="false">'decomposition prix'!$F$13</f>
        <v>0.455696202531646</v>
      </c>
      <c r="AD31" s="88" t="n">
        <f aca="false">'decomposition prix'!$F$13</f>
        <v>0.455696202531646</v>
      </c>
      <c r="AE31" s="88" t="n">
        <f aca="false">'decomposition prix'!$F$13</f>
        <v>0.455696202531646</v>
      </c>
      <c r="AF31" s="88" t="n">
        <f aca="false">'decomposition prix'!$F$13</f>
        <v>0.455696202531646</v>
      </c>
      <c r="AG31" s="88" t="n">
        <f aca="false">'decomposition prix'!$F$13</f>
        <v>0.455696202531646</v>
      </c>
      <c r="AH31" s="88" t="n">
        <f aca="false">'decomposition prix'!$F$13</f>
        <v>0.455696202531646</v>
      </c>
      <c r="AI31" s="88" t="n">
        <f aca="false">'decomposition prix'!$F$13</f>
        <v>0.455696202531646</v>
      </c>
      <c r="AJ31" s="88" t="n">
        <f aca="false">'decomposition prix'!$F$13</f>
        <v>0.455696202531646</v>
      </c>
      <c r="AK31" s="88" t="n">
        <f aca="false">'decomposition prix'!$F$13</f>
        <v>0.455696202531646</v>
      </c>
      <c r="AL31" s="88" t="n">
        <f aca="false">'decomposition prix'!$F$13</f>
        <v>0.455696202531646</v>
      </c>
      <c r="AM31" s="88" t="n">
        <f aca="false">'decomposition prix'!$F$13</f>
        <v>0.455696202531646</v>
      </c>
      <c r="AN31" s="88" t="n">
        <f aca="false">'decomposition prix'!$F$13</f>
        <v>0.455696202531646</v>
      </c>
      <c r="AO31" s="88" t="n">
        <f aca="false">'decomposition prix'!$F$13</f>
        <v>0.455696202531646</v>
      </c>
      <c r="AP31" s="88" t="n">
        <f aca="false">'decomposition prix'!$F$13</f>
        <v>0.455696202531646</v>
      </c>
      <c r="AQ31" s="88" t="n">
        <f aca="false">'decomposition prix'!$F$13</f>
        <v>0.455696202531646</v>
      </c>
      <c r="AR31" s="88" t="n">
        <f aca="false">'decomposition prix'!$F$13</f>
        <v>0.455696202531646</v>
      </c>
      <c r="AS31" s="88" t="n">
        <f aca="false">'decomposition prix'!$F$13</f>
        <v>0.455696202531646</v>
      </c>
      <c r="AT31" s="88" t="n">
        <f aca="false">'decomposition prix'!$F$13</f>
        <v>0.455696202531646</v>
      </c>
      <c r="AU31" s="88" t="n">
        <f aca="false">'decomposition prix'!$F$13</f>
        <v>0.455696202531646</v>
      </c>
      <c r="AV31" s="88" t="n">
        <f aca="false">'decomposition prix'!$F$13</f>
        <v>0.455696202531646</v>
      </c>
      <c r="AW31" s="88" t="n">
        <f aca="false">'decomposition prix'!$F$13</f>
        <v>0.455696202531646</v>
      </c>
      <c r="AX31" s="88" t="n">
        <f aca="false">'decomposition prix'!$F$13</f>
        <v>0.455696202531646</v>
      </c>
      <c r="AY31" s="88" t="n">
        <f aca="false">'decomposition prix'!$F$13</f>
        <v>0.455696202531646</v>
      </c>
      <c r="AZ31" s="88" t="n">
        <f aca="false">'decomposition prix'!$F$13</f>
        <v>0.455696202531646</v>
      </c>
      <c r="BA31" s="88" t="n">
        <f aca="false">'decomposition prix'!$F$13</f>
        <v>0.455696202531646</v>
      </c>
      <c r="BB31" s="88" t="n">
        <f aca="false">'decomposition prix'!$F$13</f>
        <v>0.455696202531646</v>
      </c>
      <c r="BC31" s="88" t="n">
        <f aca="false">'decomposition prix'!$F$13</f>
        <v>0.455696202531646</v>
      </c>
      <c r="BD31" s="88" t="n">
        <f aca="false">'decomposition prix'!$F$13</f>
        <v>0.455696202531646</v>
      </c>
      <c r="BE31" s="88" t="n">
        <f aca="false">'decomposition prix'!$F$13</f>
        <v>0.455696202531646</v>
      </c>
      <c r="BF31" s="88" t="n">
        <f aca="false">'decomposition prix'!$F$13</f>
        <v>0.455696202531646</v>
      </c>
      <c r="BG31" s="88" t="n">
        <f aca="false">'decomposition prix'!$F$13</f>
        <v>0.455696202531646</v>
      </c>
      <c r="BH31" s="88" t="n">
        <f aca="false">'decomposition prix'!$F$13</f>
        <v>0.455696202531646</v>
      </c>
      <c r="BI31" s="88" t="n">
        <f aca="false">'decomposition prix'!$F$13</f>
        <v>0.455696202531646</v>
      </c>
      <c r="BJ31" s="88" t="n">
        <f aca="false">'decomposition prix'!$F$13</f>
        <v>0.455696202531646</v>
      </c>
      <c r="BK31" s="70"/>
    </row>
    <row r="32" customFormat="false" ht="15" hidden="false" customHeight="false" outlineLevel="0" collapsed="false">
      <c r="A32" s="0" t="s">
        <v>24</v>
      </c>
      <c r="B32" s="88" t="n">
        <f aca="false">'decomposition prix'!$E$23</f>
        <v>0.687757909215956</v>
      </c>
      <c r="C32" s="88" t="n">
        <f aca="false">'decomposition prix'!$E$23</f>
        <v>0.687757909215956</v>
      </c>
      <c r="D32" s="88" t="n">
        <f aca="false">'decomposition prix'!$E$23</f>
        <v>0.687757909215956</v>
      </c>
      <c r="E32" s="88" t="n">
        <f aca="false">'decomposition prix'!$E$23</f>
        <v>0.687757909215956</v>
      </c>
      <c r="F32" s="88" t="n">
        <f aca="false">'decomposition prix'!$E$23</f>
        <v>0.687757909215956</v>
      </c>
      <c r="G32" s="88" t="n">
        <f aca="false">'decomposition prix'!$E$23</f>
        <v>0.687757909215956</v>
      </c>
      <c r="H32" s="88" t="n">
        <f aca="false">'decomposition prix'!$E$23</f>
        <v>0.687757909215956</v>
      </c>
      <c r="I32" s="88" t="n">
        <f aca="false">'decomposition prix'!$E$23</f>
        <v>0.687757909215956</v>
      </c>
      <c r="J32" s="88" t="n">
        <f aca="false">'decomposition prix'!$E$23</f>
        <v>0.687757909215956</v>
      </c>
      <c r="K32" s="88" t="n">
        <f aca="false">'decomposition prix'!$E$23</f>
        <v>0.687757909215956</v>
      </c>
      <c r="L32" s="88" t="n">
        <f aca="false">'decomposition prix'!$E$23</f>
        <v>0.687757909215956</v>
      </c>
      <c r="M32" s="88" t="n">
        <f aca="false">'decomposition prix'!$E$23</f>
        <v>0.687757909215956</v>
      </c>
      <c r="N32" s="88" t="n">
        <f aca="false">'decomposition prix'!$E$23</f>
        <v>0.687757909215956</v>
      </c>
      <c r="O32" s="88" t="n">
        <f aca="false">'decomposition prix'!$E$23</f>
        <v>0.687757909215956</v>
      </c>
      <c r="P32" s="88" t="n">
        <f aca="false">'decomposition prix'!$E$23</f>
        <v>0.687757909215956</v>
      </c>
      <c r="Q32" s="88" t="n">
        <f aca="false">'decomposition prix'!$E$23</f>
        <v>0.687757909215956</v>
      </c>
      <c r="R32" s="88" t="n">
        <f aca="false">'decomposition prix'!$E$23</f>
        <v>0.687757909215956</v>
      </c>
      <c r="S32" s="88" t="n">
        <f aca="false">'decomposition prix'!$E$23</f>
        <v>0.687757909215956</v>
      </c>
      <c r="T32" s="88" t="n">
        <f aca="false">'decomposition prix'!$E$23</f>
        <v>0.687757909215956</v>
      </c>
      <c r="U32" s="88" t="n">
        <f aca="false">'decomposition prix'!$E$23</f>
        <v>0.687757909215956</v>
      </c>
      <c r="V32" s="88" t="n">
        <f aca="false">'decomposition prix'!$E$23</f>
        <v>0.687757909215956</v>
      </c>
      <c r="W32" s="88" t="n">
        <f aca="false">'decomposition prix'!$E$23</f>
        <v>0.687757909215956</v>
      </c>
      <c r="X32" s="88" t="n">
        <f aca="false">'decomposition prix'!$E$23</f>
        <v>0.687757909215956</v>
      </c>
      <c r="Y32" s="88" t="n">
        <f aca="false">'decomposition prix'!$E$23</f>
        <v>0.687757909215956</v>
      </c>
      <c r="Z32" s="88" t="n">
        <f aca="false">'decomposition prix'!$E$23</f>
        <v>0.687757909215956</v>
      </c>
      <c r="AA32" s="88" t="n">
        <f aca="false">'decomposition prix'!$E$23</f>
        <v>0.687757909215956</v>
      </c>
      <c r="AB32" s="88" t="n">
        <f aca="false">'decomposition prix'!$E$23</f>
        <v>0.687757909215956</v>
      </c>
      <c r="AC32" s="88" t="n">
        <f aca="false">'decomposition prix'!$E$23</f>
        <v>0.687757909215956</v>
      </c>
      <c r="AD32" s="88" t="n">
        <f aca="false">'decomposition prix'!$E$23</f>
        <v>0.687757909215956</v>
      </c>
      <c r="AE32" s="88" t="n">
        <f aca="false">'decomposition prix'!$E$23</f>
        <v>0.687757909215956</v>
      </c>
      <c r="AF32" s="88" t="n">
        <f aca="false">'decomposition prix'!$E$23</f>
        <v>0.687757909215956</v>
      </c>
      <c r="AG32" s="88" t="n">
        <f aca="false">'decomposition prix'!$E$23</f>
        <v>0.687757909215956</v>
      </c>
      <c r="AH32" s="88" t="n">
        <f aca="false">'decomposition prix'!$E$23</f>
        <v>0.687757909215956</v>
      </c>
      <c r="AI32" s="88" t="n">
        <f aca="false">'decomposition prix'!$E$23</f>
        <v>0.687757909215956</v>
      </c>
      <c r="AJ32" s="88" t="n">
        <f aca="false">'decomposition prix'!$E$23</f>
        <v>0.687757909215956</v>
      </c>
      <c r="AK32" s="88" t="n">
        <f aca="false">'decomposition prix'!$E$23</f>
        <v>0.687757909215956</v>
      </c>
      <c r="AL32" s="88" t="n">
        <f aca="false">'decomposition prix'!$E$23</f>
        <v>0.687757909215956</v>
      </c>
      <c r="AM32" s="88" t="n">
        <f aca="false">'decomposition prix'!$E$23</f>
        <v>0.687757909215956</v>
      </c>
      <c r="AN32" s="88" t="n">
        <f aca="false">'decomposition prix'!$E$23</f>
        <v>0.687757909215956</v>
      </c>
      <c r="AO32" s="88" t="n">
        <f aca="false">'decomposition prix'!$E$23</f>
        <v>0.687757909215956</v>
      </c>
      <c r="AP32" s="88" t="n">
        <f aca="false">'decomposition prix'!$E$23</f>
        <v>0.687757909215956</v>
      </c>
      <c r="AQ32" s="88" t="n">
        <f aca="false">'decomposition prix'!$E$23</f>
        <v>0.687757909215956</v>
      </c>
      <c r="AR32" s="88" t="n">
        <f aca="false">'decomposition prix'!$E$23</f>
        <v>0.687757909215956</v>
      </c>
      <c r="AS32" s="88" t="n">
        <f aca="false">'decomposition prix'!$E$23</f>
        <v>0.687757909215956</v>
      </c>
      <c r="AT32" s="88" t="n">
        <f aca="false">'decomposition prix'!$E$23</f>
        <v>0.687757909215956</v>
      </c>
      <c r="AU32" s="88" t="n">
        <f aca="false">'decomposition prix'!$E$23</f>
        <v>0.687757909215956</v>
      </c>
      <c r="AV32" s="88" t="n">
        <f aca="false">'decomposition prix'!$E$23</f>
        <v>0.687757909215956</v>
      </c>
      <c r="AW32" s="88" t="n">
        <f aca="false">'decomposition prix'!$E$23</f>
        <v>0.687757909215956</v>
      </c>
      <c r="AX32" s="88" t="n">
        <f aca="false">'decomposition prix'!$E$23</f>
        <v>0.687757909215956</v>
      </c>
      <c r="AY32" s="88" t="n">
        <f aca="false">'decomposition prix'!$E$23</f>
        <v>0.687757909215956</v>
      </c>
      <c r="AZ32" s="88" t="n">
        <f aca="false">'decomposition prix'!$E$23</f>
        <v>0.687757909215956</v>
      </c>
      <c r="BA32" s="88" t="n">
        <f aca="false">'decomposition prix'!$E$23</f>
        <v>0.687757909215956</v>
      </c>
      <c r="BB32" s="88" t="n">
        <f aca="false">'decomposition prix'!$E$23</f>
        <v>0.687757909215956</v>
      </c>
      <c r="BC32" s="88" t="n">
        <f aca="false">'decomposition prix'!$E$23</f>
        <v>0.687757909215956</v>
      </c>
      <c r="BD32" s="88" t="n">
        <f aca="false">'decomposition prix'!$E$23</f>
        <v>0.687757909215956</v>
      </c>
      <c r="BE32" s="88" t="n">
        <f aca="false">'decomposition prix'!$E$23</f>
        <v>0.687757909215956</v>
      </c>
      <c r="BF32" s="88" t="n">
        <f aca="false">'decomposition prix'!$E$23</f>
        <v>0.687757909215956</v>
      </c>
      <c r="BG32" s="88" t="n">
        <f aca="false">'decomposition prix'!$E$23</f>
        <v>0.687757909215956</v>
      </c>
      <c r="BH32" s="88" t="n">
        <f aca="false">'decomposition prix'!$E$23</f>
        <v>0.687757909215956</v>
      </c>
      <c r="BI32" s="88" t="n">
        <f aca="false">'decomposition prix'!$E$23</f>
        <v>0.687757909215956</v>
      </c>
      <c r="BJ32" s="88" t="n">
        <f aca="false">'decomposition prix'!$E$23</f>
        <v>0.687757909215956</v>
      </c>
      <c r="BK32" s="70"/>
    </row>
    <row r="33" customFormat="false" ht="15" hidden="false" customHeight="false" outlineLevel="0" collapsed="false">
      <c r="A33" s="0" t="s">
        <v>117</v>
      </c>
      <c r="B33" s="89"/>
      <c r="C33" s="89"/>
      <c r="D33" s="89"/>
      <c r="E33" s="89"/>
      <c r="F33" s="89"/>
      <c r="G33" s="89"/>
      <c r="H33" s="89"/>
      <c r="I33" s="89"/>
      <c r="J33" s="89"/>
      <c r="K33" s="89"/>
      <c r="L33" s="89"/>
      <c r="M33" s="89"/>
      <c r="N33" s="89"/>
      <c r="O33" s="89"/>
      <c r="P33" s="89"/>
      <c r="Q33" s="89"/>
      <c r="R33" s="89"/>
      <c r="S33" s="89"/>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row>
    <row r="34" customFormat="false" ht="15" hidden="false" customHeight="false" outlineLevel="0" collapsed="false">
      <c r="A34" s="0" t="s">
        <v>35</v>
      </c>
      <c r="B34" s="89"/>
      <c r="C34" s="89"/>
      <c r="D34" s="89"/>
      <c r="E34" s="89"/>
      <c r="F34" s="89"/>
      <c r="G34" s="89"/>
      <c r="H34" s="89"/>
      <c r="I34" s="89"/>
      <c r="J34" s="89"/>
      <c r="K34" s="89"/>
      <c r="L34" s="89"/>
      <c r="M34" s="89"/>
      <c r="N34" s="89"/>
      <c r="O34" s="89"/>
      <c r="P34" s="89"/>
      <c r="Q34" s="89"/>
      <c r="R34" s="89"/>
      <c r="S34" s="89"/>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row>
    <row r="35" customFormat="false" ht="15" hidden="false" customHeight="false" outlineLevel="0" collapsed="false">
      <c r="A35" s="0" t="s">
        <v>27</v>
      </c>
      <c r="B35" s="89"/>
      <c r="C35" s="89"/>
      <c r="D35" s="89"/>
      <c r="E35" s="89"/>
      <c r="F35" s="89"/>
      <c r="G35" s="89"/>
      <c r="H35" s="89"/>
      <c r="I35" s="89"/>
      <c r="J35" s="89"/>
      <c r="K35" s="89"/>
      <c r="L35" s="89"/>
      <c r="M35" s="89"/>
      <c r="N35" s="89"/>
      <c r="O35" s="89"/>
      <c r="P35" s="89"/>
      <c r="Q35" s="89"/>
      <c r="R35" s="89"/>
      <c r="S35" s="89"/>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row>
  </sheetData>
  <mergeCells count="3">
    <mergeCell ref="E2:F2"/>
    <mergeCell ref="E11:F11"/>
    <mergeCell ref="D21:E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263</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2014-08-06T10:25:18Z</dcterms:created>
  <dc:creator>mln</dc:creator>
  <dc:language>fr-FR</dc:language>
  <dcterms:modified xsi:type="dcterms:W3CDTF">2017-11-14T18:08:09Z</dcterms:modified>
  <cp:revision>1</cp:revision>
</cp:coreProperties>
</file>