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ab_INDUSTRIE" sheetId="1" state="visible" r:id="rId2"/>
    <sheet name="Tab_TERTIAIRE" sheetId="2" state="visible" r:id="rId3"/>
    <sheet name="Tab_RÉSIDENTIE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<sst xmlns="http://schemas.openxmlformats.org/spreadsheetml/2006/main" count="470" uniqueCount="157">
  <si>
    <t>Évolution de la consommation totale d'énergie à usage énergétique(1) selon l'activité de 1990 à 2012 (TWH)</t>
  </si>
  <si>
    <t>Activité</t>
  </si>
  <si>
    <t>1990 (R)</t>
  </si>
  <si>
    <t>2000 (R)</t>
  </si>
  <si>
    <t>2005 (R)</t>
  </si>
  <si>
    <t>2011 (R)</t>
  </si>
  <si>
    <t>Industries agroalimentaires</t>
  </si>
  <si>
    <t>Sidérurgie, Non ferreux, Fonderie et Travail des métaux</t>
  </si>
  <si>
    <t>Matériaux et verre</t>
  </si>
  <si>
    <t>Chimie lourde, parachimie et pharmacie</t>
  </si>
  <si>
    <t>Industries mécaniques et électriques, aéronautique et navale</t>
  </si>
  <si>
    <t>Automobile et autres transports terrestres</t>
  </si>
  <si>
    <t>Industries textiles, du caoutchouc-plasturgie, industries diverses</t>
  </si>
  <si>
    <t>Papiers-cartons</t>
  </si>
  <si>
    <t>TOTAL INDUSTRIE</t>
  </si>
  <si>
    <t>Évolution de la consommation totale d'énergie à usage énergétique(1) selon l'énergie de 1990 à 2012 (TWH)</t>
  </si>
  <si>
    <t>Énergie</t>
  </si>
  <si>
    <t>Produits pétroliers</t>
  </si>
  <si>
    <t>Énergies renouvelables</t>
  </si>
  <si>
    <t>Charbon, Coke, Gaz sidérurgiques</t>
  </si>
  <si>
    <t>Électricité</t>
  </si>
  <si>
    <t>Gaz naturel</t>
  </si>
  <si>
    <t>Combustibles spéciaux non renouvelables</t>
  </si>
  <si>
    <t>Vapeur</t>
  </si>
  <si>
    <t>TOUTES ÉNERGIES</t>
  </si>
  <si>
    <t>(1) déduction faite des consommations de combustibles pour autoproduction</t>
  </si>
  <si>
    <t>(R) série" révisée</t>
  </si>
  <si>
    <t>Les consommations finales d'énergie dans l'industrie en 2012, selon l'activité, l'énergie et l'usage (TWh)</t>
  </si>
  <si>
    <t>Usage</t>
  </si>
  <si>
    <t>Produits pétroliers (2)</t>
  </si>
  <si>
    <t>Vapeur (3)</t>
  </si>
  <si>
    <t>Énergies renouvelables (4)</t>
  </si>
  <si>
    <t>Usage énergétique (1)</t>
  </si>
  <si>
    <t>Usage matières premières</t>
  </si>
  <si>
    <t>(1) Déduction faite des consommations de combustibles pour la production d'électricité</t>
  </si>
  <si>
    <t>(2) Fuel lourd, fuel domestique, butane-propane, coke de pétrole, fuels haute viscosité, divers produits issus du pétrole à l'exclusion du naphta matière première des vapocraqueurs</t>
  </si>
  <si>
    <t>(3) Solde Vapeur achetée - vapeur vendue</t>
  </si>
  <si>
    <t>(4) Essentiellement bois, charbon de bois, liqueur noire, papiers, graisses et farines animales, déchets des IAA</t>
  </si>
  <si>
    <t>Évolution des surfaces totales chauffées du secteur tertiaire par branche de 1990 à 2013</t>
  </si>
  <si>
    <t>(millions de mètres-carrés)</t>
  </si>
  <si>
    <t>Branche</t>
  </si>
  <si>
    <t>Bureaux</t>
  </si>
  <si>
    <t>Hôtellerie-restauration</t>
  </si>
  <si>
    <t>Commerce</t>
  </si>
  <si>
    <t>Enseignement</t>
  </si>
  <si>
    <t>Habitat communautaire</t>
  </si>
  <si>
    <t>Santé</t>
  </si>
  <si>
    <t>Sport, Loisirs, Culture</t>
  </si>
  <si>
    <t>Transport</t>
  </si>
  <si>
    <t>Total général</t>
  </si>
  <si>
    <t>Évolution des surfaces totales du secteur tertiaire selon l'énergie de chauffage</t>
  </si>
  <si>
    <t>Entrées sortie</t>
  </si>
  <si>
    <t>Énergie de chauffage</t>
  </si>
  <si>
    <t>Gaz</t>
  </si>
  <si>
    <t>Fuel</t>
  </si>
  <si>
    <t>Autres combustibles</t>
  </si>
  <si>
    <t>Évolution des consommations totales du secteur tertiaire par branche (climat normal)</t>
  </si>
  <si>
    <t>(TWh)</t>
  </si>
  <si>
    <t>2010 (R)</t>
  </si>
  <si>
    <t>2012 (R)</t>
  </si>
  <si>
    <t>Évolution des consommations de chauffage du secteur tertiaire par branche (climat normal)</t>
  </si>
  <si>
    <t>Évolution des consommations tous usages du secteur tertiaire selon l'énergie (climat normal)</t>
  </si>
  <si>
    <t>2015/2000</t>
  </si>
  <si>
    <t>2015/2013</t>
  </si>
  <si>
    <t>2015/2010</t>
  </si>
  <si>
    <t>Évolution des consommations de chauffage du secteur tertiaire selon l'énergie</t>
  </si>
  <si>
    <t>Combustible liquide</t>
  </si>
  <si>
    <t>Charbon</t>
  </si>
  <si>
    <t>Electricité</t>
  </si>
  <si>
    <t>Réseau de chaleur</t>
  </si>
  <si>
    <t>Biomasse</t>
  </si>
  <si>
    <t>Chaleur environnement</t>
  </si>
  <si>
    <t>ÉVOLUTION DES PARCS DES RÉSIDENCES PRINCIPALES DE 1982 À 2013</t>
  </si>
  <si>
    <t>(milliers de logements)</t>
  </si>
  <si>
    <t>PARC</t>
  </si>
  <si>
    <t>FLUX DANS</t>
  </si>
  <si>
    <t>L'ANCIEN</t>
  </si>
  <si>
    <t>LE NEUF</t>
  </si>
  <si>
    <t>Appartement</t>
  </si>
  <si>
    <t>Chauffage central collectif</t>
  </si>
  <si>
    <t>Urbain-autres</t>
  </si>
  <si>
    <t>Chauffage central individuel</t>
  </si>
  <si>
    <t>Charbon-Bois</t>
  </si>
  <si>
    <t>GPL</t>
  </si>
  <si>
    <t>Appareils indépendants</t>
  </si>
  <si>
    <t>Bois</t>
  </si>
  <si>
    <t>Maisons Individuelles</t>
  </si>
  <si>
    <t>DÉTAIL DU PARC 2013 DES RÉSIDENCES PRINCIPALES SELON LA DATE DE CONSTRUCTION DU LOGEMENT</t>
  </si>
  <si>
    <t>Construit</t>
  </si>
  <si>
    <t>Avant</t>
  </si>
  <si>
    <t>de 1975</t>
  </si>
  <si>
    <t>de 1982</t>
  </si>
  <si>
    <t>de 1990</t>
  </si>
  <si>
    <t>en 1999</t>
  </si>
  <si>
    <t>TOTAL</t>
  </si>
  <si>
    <t>à 1981</t>
  </si>
  <si>
    <t>à 1989</t>
  </si>
  <si>
    <t>à 1998</t>
  </si>
  <si>
    <t>ou après</t>
  </si>
  <si>
    <t>Immeubles Collectifs</t>
  </si>
  <si>
    <t>Chauffage Central</t>
  </si>
  <si>
    <t>Urbain</t>
  </si>
  <si>
    <t>Collectif</t>
  </si>
  <si>
    <t>Autres</t>
  </si>
  <si>
    <t>Individuel</t>
  </si>
  <si>
    <t>Sans Chauffage</t>
  </si>
  <si>
    <t> Central</t>
  </si>
  <si>
    <t>Central</t>
  </si>
  <si>
    <t>RÉPARTITION PAR USAGE DES CONSOMMATIONS DES RÉSIDENCES PRINCIPALES (climat normal)</t>
  </si>
  <si>
    <t>Emissions en MTCO2 (calcul BV)</t>
  </si>
  <si>
    <t>2000</t>
  </si>
  <si>
    <t>2005</t>
  </si>
  <si>
    <t>2010</t>
  </si>
  <si>
    <t>2012</t>
  </si>
  <si>
    <t>2013</t>
  </si>
  <si>
    <t>contenu g/kWh</t>
  </si>
  <si>
    <t>Chauffage (1)</t>
  </si>
  <si>
    <t>dont eau chaude fournie par chauffage central</t>
  </si>
  <si>
    <t>n.d.</t>
  </si>
  <si>
    <t>Total Urbain</t>
  </si>
  <si>
    <t>Total Charbon</t>
  </si>
  <si>
    <t>Total Fuel</t>
  </si>
  <si>
    <t>Eau chaude par app. indépendants</t>
  </si>
  <si>
    <t>Cuisson</t>
  </si>
  <si>
    <t>Total Gaz</t>
  </si>
  <si>
    <t>Total GPL</t>
  </si>
  <si>
    <t>Total Bois</t>
  </si>
  <si>
    <t>Chauffage</t>
  </si>
  <si>
    <t>Spécifique</t>
  </si>
  <si>
    <t>Total Électricité</t>
  </si>
  <si>
    <t>Part 1990</t>
  </si>
  <si>
    <t>Part 2012</t>
  </si>
  <si>
    <t>Part 2013</t>
  </si>
  <si>
    <t>Toutes</t>
  </si>
  <si>
    <t>Énergies</t>
  </si>
  <si>
    <t>Total TOUTES ÉNERGIES</t>
  </si>
  <si>
    <t>(1)y compris eau chaude fournie par chauffage central</t>
  </si>
  <si>
    <t>DÉTAIL DES CONSOMMATIONS EN 2013 SELON LA DATE DE CONSTRUCTION DES RÉSIDENCES PRINCIPALES (climat normal)</t>
  </si>
  <si>
    <t>Consommations toutes énergies, tous usages (TWh)</t>
  </si>
  <si>
    <t>consommmations unitaires (calcul)</t>
  </si>
  <si>
    <t>TYPE de logement</t>
  </si>
  <si>
    <t>DATE de construction</t>
  </si>
  <si>
    <t>Nombre de logements en milliers</t>
  </si>
  <si>
    <t>Surface en Millions de m²</t>
  </si>
  <si>
    <t>Totales</t>
  </si>
  <si>
    <t>dont Gaz</t>
  </si>
  <si>
    <t>dont Électricité</t>
  </si>
  <si>
    <t>dont Fuel</t>
  </si>
  <si>
    <t>dont Autres</t>
  </si>
  <si>
    <t>EF totales</t>
  </si>
  <si>
    <t>EP</t>
  </si>
  <si>
    <t>Appartements</t>
  </si>
  <si>
    <t>Avant 1975</t>
  </si>
  <si>
    <t>1975-1998</t>
  </si>
  <si>
    <t>1999 et Après</t>
  </si>
  <si>
    <t>Maisons</t>
  </si>
  <si>
    <t>EF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</si>
</sst>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%"/>
    <numFmt numFmtId="167" formatCode="0.0%"/>
    <numFmt numFmtId="168" formatCode="0.0"/>
    <numFmt numFmtId="169" formatCode="#,##0"/>
    <numFmt numFmtId="170" formatCode="0.00%"/>
    <numFmt numFmtId="171" formatCode="0.000%"/>
    <numFmt numFmtId="172" formatCode="0.00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C0C0C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dashed"/>
      <diagonal/>
    </border>
    <border diagonalUp="false" diagonalDown="false">
      <left style="thin"/>
      <right/>
      <top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thin"/>
      <top/>
      <bottom style="dashed"/>
      <diagonal/>
    </border>
    <border diagonalUp="false" diagonalDown="false">
      <left style="thin"/>
      <right style="thin"/>
      <top/>
      <bottom style="dashed"/>
      <diagonal/>
    </border>
    <border diagonalUp="false" diagonalDown="false">
      <left style="thin"/>
      <right style="medium"/>
      <top/>
      <bottom style="dashed"/>
      <diagonal/>
    </border>
    <border diagonalUp="false" diagonalDown="false">
      <left style="medium"/>
      <right/>
      <top style="dashed"/>
      <bottom style="medium"/>
      <diagonal/>
    </border>
    <border diagonalUp="false" diagonalDown="false">
      <left style="thin"/>
      <right/>
      <top style="dashed"/>
      <bottom style="medium"/>
      <diagonal/>
    </border>
    <border diagonalUp="false" diagonalDown="false">
      <left/>
      <right/>
      <top style="dashed"/>
      <bottom style="medium"/>
      <diagonal/>
    </border>
    <border diagonalUp="false" diagonalDown="false">
      <left style="medium"/>
      <right style="thin"/>
      <top style="dashed"/>
      <bottom style="medium"/>
      <diagonal/>
    </border>
    <border diagonalUp="false" diagonalDown="false">
      <left style="thin"/>
      <right style="thin"/>
      <top style="dashed"/>
      <bottom style="medium"/>
      <diagonal/>
    </border>
    <border diagonalUp="false" diagonalDown="false">
      <left style="thin"/>
      <right style="medium"/>
      <top style="dashed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dashed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Dashed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Dashed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6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6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6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6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6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3 17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windowProtection="tru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pane xSplit="2" ySplit="0" topLeftCell="C25" activePane="topRight" state="frozen"/>
      <selection pane="topLeft" activeCell="A25" activeCellId="0" sqref="A25"/>
      <selection pane="topRight" activeCell="C1" activeCellId="0" sqref="C1"/>
    </sheetView>
  </sheetViews>
  <sheetFormatPr defaultRowHeight="12.75"/>
  <cols>
    <col collapsed="false" hidden="false" max="1" min="1" style="0" width="45.7091836734694"/>
    <col collapsed="false" hidden="false" max="2" min="2" style="0" width="23.280612244898"/>
    <col collapsed="false" hidden="false" max="3" min="3" style="0" width="11.9948979591837"/>
    <col collapsed="false" hidden="false" max="6" min="4" style="0" width="10.7091836734694"/>
    <col collapsed="false" hidden="false" max="7" min="7" style="0" width="12.2857142857143"/>
    <col collapsed="false" hidden="false" max="8" min="8" style="0" width="12.5714285714286"/>
    <col collapsed="false" hidden="false" max="1025" min="9" style="0" width="10.7091836734694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n">
        <v>2012</v>
      </c>
    </row>
    <row r="3" customFormat="false" ht="12.75" hidden="false" customHeight="false" outlineLevel="0" collapsed="false">
      <c r="A3" s="3" t="s">
        <v>6</v>
      </c>
      <c r="B3" s="4" t="n">
        <v>49.6</v>
      </c>
      <c r="C3" s="4" t="n">
        <v>59.3</v>
      </c>
      <c r="D3" s="4" t="n">
        <v>61.7</v>
      </c>
      <c r="E3" s="4" t="n">
        <v>62.8</v>
      </c>
      <c r="F3" s="4" t="n">
        <v>61.5</v>
      </c>
    </row>
    <row r="4" customFormat="false" ht="25.5" hidden="false" customHeight="false" outlineLevel="0" collapsed="false">
      <c r="A4" s="5" t="s">
        <v>7</v>
      </c>
      <c r="B4" s="4" t="n">
        <v>111.2</v>
      </c>
      <c r="C4" s="4" t="n">
        <v>106.4</v>
      </c>
      <c r="D4" s="4" t="n">
        <v>105.4</v>
      </c>
      <c r="E4" s="4" t="n">
        <v>88.9</v>
      </c>
      <c r="F4" s="4" t="n">
        <v>85.8</v>
      </c>
    </row>
    <row r="5" customFormat="false" ht="12.75" hidden="false" customHeight="false" outlineLevel="0" collapsed="false">
      <c r="A5" s="3" t="s">
        <v>8</v>
      </c>
      <c r="B5" s="4" t="n">
        <v>64.6</v>
      </c>
      <c r="C5" s="4" t="n">
        <v>57.9</v>
      </c>
      <c r="D5" s="4" t="n">
        <v>59.2</v>
      </c>
      <c r="E5" s="4" t="n">
        <v>53.9</v>
      </c>
      <c r="F5" s="4" t="n">
        <v>50.8</v>
      </c>
    </row>
    <row r="6" customFormat="false" ht="12.75" hidden="false" customHeight="false" outlineLevel="0" collapsed="false">
      <c r="A6" s="5" t="s">
        <v>9</v>
      </c>
      <c r="B6" s="4" t="n">
        <v>97.4</v>
      </c>
      <c r="C6" s="4" t="n">
        <v>114.8</v>
      </c>
      <c r="D6" s="4" t="n">
        <v>104.5</v>
      </c>
      <c r="E6" s="4" t="n">
        <v>89.3</v>
      </c>
      <c r="F6" s="4" t="n">
        <v>89.8</v>
      </c>
    </row>
    <row r="7" customFormat="false" ht="25.5" hidden="false" customHeight="false" outlineLevel="0" collapsed="false">
      <c r="A7" s="5" t="s">
        <v>10</v>
      </c>
      <c r="B7" s="4" t="n">
        <v>18.2</v>
      </c>
      <c r="C7" s="4" t="n">
        <v>19.5</v>
      </c>
      <c r="D7" s="4" t="n">
        <v>20.5</v>
      </c>
      <c r="E7" s="4" t="n">
        <v>17.5</v>
      </c>
      <c r="F7" s="4" t="n">
        <v>17.3</v>
      </c>
    </row>
    <row r="8" customFormat="false" ht="12.75" hidden="false" customHeight="false" outlineLevel="0" collapsed="false">
      <c r="A8" s="5" t="s">
        <v>11</v>
      </c>
      <c r="B8" s="4" t="n">
        <v>12.6</v>
      </c>
      <c r="C8" s="4" t="n">
        <v>13.9</v>
      </c>
      <c r="D8" s="4" t="n">
        <v>13.8</v>
      </c>
      <c r="E8" s="4" t="n">
        <v>10</v>
      </c>
      <c r="F8" s="4" t="n">
        <v>9.5</v>
      </c>
    </row>
    <row r="9" customFormat="false" ht="25.5" hidden="false" customHeight="false" outlineLevel="0" collapsed="false">
      <c r="A9" s="5" t="s">
        <v>12</v>
      </c>
      <c r="B9" s="4" t="n">
        <v>34.3</v>
      </c>
      <c r="C9" s="4" t="n">
        <v>37.9</v>
      </c>
      <c r="D9" s="4" t="n">
        <v>35.3</v>
      </c>
      <c r="E9" s="4" t="n">
        <v>31</v>
      </c>
      <c r="F9" s="4" t="n">
        <v>30.2</v>
      </c>
    </row>
    <row r="10" customFormat="false" ht="12.75" hidden="false" customHeight="false" outlineLevel="0" collapsed="false">
      <c r="A10" s="3" t="s">
        <v>13</v>
      </c>
      <c r="B10" s="4" t="n">
        <v>36.8</v>
      </c>
      <c r="C10" s="4" t="n">
        <v>43.5</v>
      </c>
      <c r="D10" s="4" t="n">
        <v>44.6</v>
      </c>
      <c r="E10" s="4" t="n">
        <v>37.1</v>
      </c>
      <c r="F10" s="4" t="n">
        <v>35.5</v>
      </c>
    </row>
    <row r="11" customFormat="false" ht="12.75" hidden="false" customHeight="false" outlineLevel="0" collapsed="false">
      <c r="A11" s="3" t="s">
        <v>14</v>
      </c>
      <c r="B11" s="6" t="n">
        <v>424.8</v>
      </c>
      <c r="C11" s="6" t="n">
        <v>453.2</v>
      </c>
      <c r="D11" s="6" t="n">
        <v>444.9</v>
      </c>
      <c r="E11" s="6" t="n">
        <v>390.6</v>
      </c>
      <c r="F11" s="6" t="n">
        <v>380.4</v>
      </c>
    </row>
    <row r="12" customFormat="false" ht="12.75" hidden="false" customHeight="false" outlineLevel="0" collapsed="false">
      <c r="A12" s="7"/>
      <c r="B12" s="8"/>
      <c r="C12" s="8"/>
      <c r="D12" s="8"/>
      <c r="E12" s="8"/>
      <c r="F12" s="8"/>
    </row>
    <row r="13" customFormat="false" ht="18" hidden="false" customHeight="false" outlineLevel="0" collapsed="false">
      <c r="A13" s="1" t="s">
        <v>15</v>
      </c>
    </row>
    <row r="14" customFormat="false" ht="12.75" hidden="false" customHeight="false" outlineLevel="0" collapsed="false">
      <c r="A14" s="2" t="s">
        <v>16</v>
      </c>
      <c r="B14" s="2" t="s">
        <v>2</v>
      </c>
      <c r="C14" s="2" t="s">
        <v>3</v>
      </c>
      <c r="D14" s="2" t="s">
        <v>4</v>
      </c>
      <c r="E14" s="2" t="s">
        <v>5</v>
      </c>
      <c r="F14" s="2" t="n">
        <v>2012</v>
      </c>
    </row>
    <row r="15" customFormat="false" ht="12.75" hidden="false" customHeight="false" outlineLevel="0" collapsed="false">
      <c r="A15" s="3" t="s">
        <v>17</v>
      </c>
      <c r="B15" s="4" t="n">
        <v>98.4</v>
      </c>
      <c r="C15" s="4" t="n">
        <v>81.9</v>
      </c>
      <c r="D15" s="4" t="n">
        <v>70.8</v>
      </c>
      <c r="E15" s="4" t="n">
        <v>54.5</v>
      </c>
      <c r="F15" s="4" t="n">
        <v>52.3</v>
      </c>
      <c r="G15" s="9"/>
    </row>
    <row r="16" customFormat="false" ht="12.75" hidden="false" customHeight="false" outlineLevel="0" collapsed="false">
      <c r="A16" s="5" t="s">
        <v>18</v>
      </c>
      <c r="B16" s="4" t="n">
        <v>14.8</v>
      </c>
      <c r="C16" s="4" t="n">
        <v>17</v>
      </c>
      <c r="D16" s="4" t="n">
        <v>18.7</v>
      </c>
      <c r="E16" s="4" t="n">
        <v>21.7</v>
      </c>
      <c r="F16" s="4" t="n">
        <v>22.4</v>
      </c>
      <c r="G16" s="9"/>
    </row>
    <row r="17" customFormat="false" ht="12.75" hidden="false" customHeight="false" outlineLevel="0" collapsed="false">
      <c r="A17" s="3" t="s">
        <v>19</v>
      </c>
      <c r="B17" s="4" t="n">
        <v>90.4</v>
      </c>
      <c r="C17" s="4" t="n">
        <v>68.4</v>
      </c>
      <c r="D17" s="4" t="n">
        <v>65.6</v>
      </c>
      <c r="E17" s="4" t="n">
        <v>56.6</v>
      </c>
      <c r="F17" s="4" t="n">
        <v>53.7</v>
      </c>
      <c r="G17" s="9"/>
    </row>
    <row r="18" customFormat="false" ht="12.75" hidden="false" customHeight="false" outlineLevel="0" collapsed="false">
      <c r="A18" s="5" t="s">
        <v>20</v>
      </c>
      <c r="B18" s="4" t="n">
        <v>105.4</v>
      </c>
      <c r="C18" s="4" t="n">
        <v>131.8</v>
      </c>
      <c r="D18" s="4" t="n">
        <v>133.2</v>
      </c>
      <c r="E18" s="4" t="n">
        <v>121.9</v>
      </c>
      <c r="F18" s="4" t="n">
        <v>118.1</v>
      </c>
      <c r="G18" s="9"/>
    </row>
    <row r="19" customFormat="false" ht="12.75" hidden="false" customHeight="false" outlineLevel="0" collapsed="false">
      <c r="A19" s="5" t="s">
        <v>21</v>
      </c>
      <c r="B19" s="4" t="n">
        <v>104.6</v>
      </c>
      <c r="C19" s="4" t="n">
        <v>135.1</v>
      </c>
      <c r="D19" s="4" t="n">
        <v>133.4</v>
      </c>
      <c r="E19" s="4" t="n">
        <v>114.9</v>
      </c>
      <c r="F19" s="4" t="n">
        <v>114.8</v>
      </c>
      <c r="G19" s="9"/>
    </row>
    <row r="20" customFormat="false" ht="12.75" hidden="false" customHeight="false" outlineLevel="0" collapsed="false">
      <c r="A20" s="5" t="s">
        <v>22</v>
      </c>
      <c r="B20" s="4" t="n">
        <v>5.1</v>
      </c>
      <c r="C20" s="4" t="n">
        <v>5.5</v>
      </c>
      <c r="D20" s="4" t="n">
        <v>5.3</v>
      </c>
      <c r="E20" s="4" t="n">
        <v>4.2</v>
      </c>
      <c r="F20" s="4" t="n">
        <v>4.1</v>
      </c>
      <c r="G20" s="9"/>
      <c r="H20" s="10"/>
      <c r="I20" s="10"/>
      <c r="J20" s="10"/>
    </row>
    <row r="21" customFormat="false" ht="12.75" hidden="false" customHeight="false" outlineLevel="0" collapsed="false">
      <c r="A21" s="5" t="s">
        <v>23</v>
      </c>
      <c r="B21" s="4" t="n">
        <v>6</v>
      </c>
      <c r="C21" s="4" t="n">
        <v>13.4</v>
      </c>
      <c r="D21" s="4" t="n">
        <v>17.9</v>
      </c>
      <c r="E21" s="4" t="n">
        <v>16.8</v>
      </c>
      <c r="F21" s="4" t="n">
        <v>15.1</v>
      </c>
      <c r="G21" s="9"/>
      <c r="H21" s="10"/>
      <c r="I21" s="10"/>
      <c r="J21" s="10"/>
    </row>
    <row r="22" customFormat="false" ht="12.75" hidden="false" customHeight="false" outlineLevel="0" collapsed="false">
      <c r="A22" s="3" t="s">
        <v>24</v>
      </c>
      <c r="B22" s="6" t="n">
        <v>424.8</v>
      </c>
      <c r="C22" s="6" t="n">
        <v>453.2</v>
      </c>
      <c r="D22" s="6" t="n">
        <v>444.9</v>
      </c>
      <c r="E22" s="6" t="n">
        <v>390.6</v>
      </c>
      <c r="F22" s="6" t="n">
        <v>380.4</v>
      </c>
      <c r="G22" s="9"/>
      <c r="H22" s="10"/>
      <c r="I22" s="10"/>
      <c r="J22" s="10"/>
    </row>
    <row r="23" customFormat="false" ht="12.75" hidden="false" customHeight="false" outlineLevel="0" collapsed="false">
      <c r="A23" s="11" t="s">
        <v>25</v>
      </c>
      <c r="F23" s="12"/>
      <c r="G23" s="13"/>
      <c r="H23" s="10"/>
      <c r="I23" s="10"/>
      <c r="J23" s="10"/>
    </row>
    <row r="24" customFormat="false" ht="12.75" hidden="false" customHeight="false" outlineLevel="0" collapsed="false">
      <c r="A24" s="14" t="s">
        <v>26</v>
      </c>
      <c r="G24" s="13"/>
      <c r="H24" s="10"/>
      <c r="I24" s="10"/>
      <c r="J24" s="10"/>
    </row>
    <row r="25" customFormat="false" ht="12.75" hidden="false" customHeight="false" outlineLevel="0" collapsed="false">
      <c r="G25" s="13"/>
      <c r="H25" s="10"/>
      <c r="I25" s="10"/>
      <c r="J25" s="10"/>
    </row>
    <row r="26" customFormat="false" ht="12.75" hidden="false" customHeight="false" outlineLevel="0" collapsed="false">
      <c r="C26" s="15"/>
      <c r="D26" s="15"/>
      <c r="E26" s="15"/>
      <c r="F26" s="15"/>
      <c r="G26" s="10"/>
      <c r="H26" s="10"/>
      <c r="I26" s="10"/>
      <c r="J26" s="10"/>
    </row>
    <row r="27" customFormat="false" ht="18" hidden="false" customHeight="false" outlineLevel="0" collapsed="false">
      <c r="A27" s="1" t="s">
        <v>27</v>
      </c>
    </row>
    <row r="29" customFormat="false" ht="38.25" hidden="false" customHeight="false" outlineLevel="0" collapsed="false">
      <c r="A29" s="16" t="s">
        <v>1</v>
      </c>
      <c r="B29" s="16" t="s">
        <v>28</v>
      </c>
      <c r="C29" s="17" t="s">
        <v>19</v>
      </c>
      <c r="D29" s="17" t="s">
        <v>29</v>
      </c>
      <c r="E29" s="17" t="s">
        <v>21</v>
      </c>
      <c r="F29" s="17" t="s">
        <v>30</v>
      </c>
      <c r="G29" s="17" t="s">
        <v>22</v>
      </c>
      <c r="H29" s="17" t="s">
        <v>31</v>
      </c>
      <c r="I29" s="17" t="s">
        <v>20</v>
      </c>
      <c r="J29" s="17" t="s">
        <v>24</v>
      </c>
    </row>
    <row r="30" customFormat="false" ht="12.75" hidden="false" customHeight="false" outlineLevel="0" collapsed="false">
      <c r="A30" s="18" t="s">
        <v>6</v>
      </c>
      <c r="B30" s="19" t="s">
        <v>32</v>
      </c>
      <c r="C30" s="4" t="n">
        <v>4</v>
      </c>
      <c r="D30" s="4" t="n">
        <v>4.3</v>
      </c>
      <c r="E30" s="4" t="n">
        <v>28</v>
      </c>
      <c r="F30" s="4" t="n">
        <v>2.6</v>
      </c>
      <c r="G30" s="4" t="n">
        <v>0</v>
      </c>
      <c r="H30" s="4" t="n">
        <v>2.2</v>
      </c>
      <c r="I30" s="4" t="n">
        <v>20.3</v>
      </c>
      <c r="J30" s="4" t="n">
        <v>61.5</v>
      </c>
    </row>
    <row r="31" customFormat="false" ht="12.75" hidden="false" customHeight="false" outlineLevel="0" collapsed="false">
      <c r="A31" s="20"/>
      <c r="B31" s="21" t="s">
        <v>33</v>
      </c>
      <c r="C31" s="22" t="n">
        <v>0</v>
      </c>
      <c r="D31" s="22" t="n">
        <v>0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</row>
    <row r="32" customFormat="false" ht="25.5" hidden="false" customHeight="false" outlineLevel="0" collapsed="false">
      <c r="A32" s="18" t="s">
        <v>7</v>
      </c>
      <c r="B32" s="19" t="s">
        <v>32</v>
      </c>
      <c r="C32" s="4" t="n">
        <v>40</v>
      </c>
      <c r="D32" s="4" t="n">
        <v>1.6</v>
      </c>
      <c r="E32" s="4" t="n">
        <v>17.3</v>
      </c>
      <c r="F32" s="4" t="n">
        <v>0.4</v>
      </c>
      <c r="G32" s="4" t="n">
        <v>0</v>
      </c>
      <c r="H32" s="4" t="n">
        <v>0</v>
      </c>
      <c r="I32" s="4" t="n">
        <v>26.4</v>
      </c>
      <c r="J32" s="4" t="n">
        <v>85.8</v>
      </c>
    </row>
    <row r="33" customFormat="false" ht="12.75" hidden="false" customHeight="false" outlineLevel="0" collapsed="false">
      <c r="A33" s="20"/>
      <c r="B33" s="21" t="s">
        <v>33</v>
      </c>
      <c r="C33" s="4" t="n">
        <v>7</v>
      </c>
      <c r="D33" s="4" t="n">
        <v>1.7</v>
      </c>
      <c r="E33" s="22" t="n">
        <v>0</v>
      </c>
      <c r="F33" s="22" t="n">
        <v>0</v>
      </c>
      <c r="G33" s="22" t="n">
        <v>0</v>
      </c>
      <c r="H33" s="22" t="n">
        <v>0</v>
      </c>
      <c r="I33" s="22" t="n">
        <v>0</v>
      </c>
      <c r="J33" s="4" t="n">
        <v>8.7</v>
      </c>
    </row>
    <row r="34" customFormat="false" ht="12.75" hidden="false" customHeight="false" outlineLevel="0" collapsed="false">
      <c r="A34" s="18" t="s">
        <v>8</v>
      </c>
      <c r="B34" s="19" t="s">
        <v>32</v>
      </c>
      <c r="C34" s="4" t="n">
        <v>3.4</v>
      </c>
      <c r="D34" s="4" t="n">
        <v>13.5</v>
      </c>
      <c r="E34" s="4" t="n">
        <v>18.2</v>
      </c>
      <c r="F34" s="4" t="n">
        <v>0.5</v>
      </c>
      <c r="G34" s="4" t="n">
        <v>3.6</v>
      </c>
      <c r="H34" s="4" t="n">
        <v>1.9</v>
      </c>
      <c r="I34" s="4" t="n">
        <v>9.7</v>
      </c>
      <c r="J34" s="4" t="n">
        <v>50.8</v>
      </c>
    </row>
    <row r="35" customFormat="false" ht="12.75" hidden="false" customHeight="false" outlineLevel="0" collapsed="false">
      <c r="A35" s="20"/>
      <c r="B35" s="21" t="s">
        <v>33</v>
      </c>
      <c r="C35" s="22" t="n">
        <v>0</v>
      </c>
      <c r="D35" s="22" t="n">
        <v>0</v>
      </c>
      <c r="E35" s="22" t="n">
        <v>0</v>
      </c>
      <c r="F35" s="22" t="n">
        <v>0</v>
      </c>
      <c r="G35" s="22" t="n">
        <v>0</v>
      </c>
      <c r="H35" s="22" t="n">
        <v>0</v>
      </c>
      <c r="I35" s="22" t="n">
        <v>0</v>
      </c>
      <c r="J35" s="22" t="n">
        <v>0</v>
      </c>
    </row>
    <row r="36" customFormat="false" ht="12.75" hidden="false" customHeight="false" outlineLevel="0" collapsed="false">
      <c r="A36" s="18" t="s">
        <v>9</v>
      </c>
      <c r="B36" s="19" t="s">
        <v>32</v>
      </c>
      <c r="C36" s="4" t="n">
        <v>5.8</v>
      </c>
      <c r="D36" s="4" t="n">
        <v>29.1</v>
      </c>
      <c r="E36" s="4" t="n">
        <v>24.6</v>
      </c>
      <c r="F36" s="4" t="n">
        <v>5.8</v>
      </c>
      <c r="G36" s="4" t="n">
        <v>0.4</v>
      </c>
      <c r="H36" s="4" t="n">
        <v>1.2</v>
      </c>
      <c r="I36" s="4" t="n">
        <v>22.8</v>
      </c>
      <c r="J36" s="4" t="n">
        <v>89.8</v>
      </c>
    </row>
    <row r="37" customFormat="false" ht="12.75" hidden="false" customHeight="false" outlineLevel="0" collapsed="false">
      <c r="A37" s="20"/>
      <c r="B37" s="21" t="s">
        <v>33</v>
      </c>
      <c r="C37" s="4" t="n">
        <v>0</v>
      </c>
      <c r="D37" s="4" t="n">
        <v>16.6</v>
      </c>
      <c r="E37" s="4" t="n">
        <v>13.1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29.7</v>
      </c>
    </row>
    <row r="38" customFormat="false" ht="25.5" hidden="false" customHeight="false" outlineLevel="0" collapsed="false">
      <c r="A38" s="18" t="s">
        <v>10</v>
      </c>
      <c r="B38" s="19" t="s">
        <v>32</v>
      </c>
      <c r="C38" s="22" t="n">
        <v>0.2</v>
      </c>
      <c r="D38" s="4" t="n">
        <v>0.7</v>
      </c>
      <c r="E38" s="4" t="n">
        <v>6.3</v>
      </c>
      <c r="F38" s="4" t="n">
        <v>0.2</v>
      </c>
      <c r="G38" s="4" t="n">
        <v>0</v>
      </c>
      <c r="H38" s="4" t="n">
        <v>0</v>
      </c>
      <c r="I38" s="4" t="n">
        <v>9.9</v>
      </c>
      <c r="J38" s="4" t="n">
        <v>17.3</v>
      </c>
    </row>
    <row r="39" customFormat="false" ht="12.75" hidden="false" customHeight="false" outlineLevel="0" collapsed="false">
      <c r="A39" s="20"/>
      <c r="B39" s="21" t="s">
        <v>33</v>
      </c>
      <c r="C39" s="4" t="n">
        <v>0</v>
      </c>
      <c r="D39" s="4" t="n">
        <v>0.4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0.4</v>
      </c>
    </row>
    <row r="40" customFormat="false" ht="12.75" hidden="false" customHeight="false" outlineLevel="0" collapsed="false">
      <c r="A40" s="18" t="s">
        <v>11</v>
      </c>
      <c r="B40" s="19" t="s">
        <v>32</v>
      </c>
      <c r="C40" s="22" t="n">
        <v>0.1</v>
      </c>
      <c r="D40" s="4" t="n">
        <v>0.2</v>
      </c>
      <c r="E40" s="4" t="n">
        <v>4</v>
      </c>
      <c r="F40" s="4" t="n">
        <v>0.3</v>
      </c>
      <c r="G40" s="22" t="n">
        <v>0</v>
      </c>
      <c r="H40" s="22" t="n">
        <v>0</v>
      </c>
      <c r="I40" s="4" t="n">
        <v>4.8</v>
      </c>
      <c r="J40" s="4" t="n">
        <v>9.5</v>
      </c>
    </row>
    <row r="41" customFormat="false" ht="12.75" hidden="false" customHeight="false" outlineLevel="0" collapsed="false">
      <c r="A41" s="20"/>
      <c r="B41" s="21" t="s">
        <v>33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</row>
    <row r="42" customFormat="false" ht="25.5" hidden="false" customHeight="false" outlineLevel="0" collapsed="false">
      <c r="A42" s="18" t="s">
        <v>12</v>
      </c>
      <c r="B42" s="19" t="s">
        <v>32</v>
      </c>
      <c r="C42" s="4" t="n">
        <v>0</v>
      </c>
      <c r="D42" s="4" t="n">
        <v>1.8</v>
      </c>
      <c r="E42" s="4" t="n">
        <v>7.3</v>
      </c>
      <c r="F42" s="4" t="n">
        <v>1.3</v>
      </c>
      <c r="G42" s="4" t="n">
        <v>0</v>
      </c>
      <c r="H42" s="4" t="n">
        <v>5.3</v>
      </c>
      <c r="I42" s="4" t="n">
        <v>14.5</v>
      </c>
      <c r="J42" s="4" t="n">
        <v>30.2</v>
      </c>
    </row>
    <row r="43" customFormat="false" ht="12.75" hidden="false" customHeight="false" outlineLevel="0" collapsed="false">
      <c r="A43" s="20"/>
      <c r="B43" s="21" t="s">
        <v>33</v>
      </c>
      <c r="C43" s="22" t="n">
        <v>0</v>
      </c>
      <c r="D43" s="22" t="n">
        <v>0</v>
      </c>
      <c r="E43" s="22" t="n">
        <v>0</v>
      </c>
      <c r="F43" s="22" t="n">
        <v>0</v>
      </c>
      <c r="G43" s="22" t="n">
        <v>0</v>
      </c>
      <c r="H43" s="22" t="n">
        <v>0</v>
      </c>
      <c r="I43" s="22" t="n">
        <v>0</v>
      </c>
      <c r="J43" s="22" t="n">
        <v>0</v>
      </c>
    </row>
    <row r="44" customFormat="false" ht="12.75" hidden="false" customHeight="false" outlineLevel="0" collapsed="false">
      <c r="A44" s="18" t="s">
        <v>13</v>
      </c>
      <c r="B44" s="19" t="s">
        <v>32</v>
      </c>
      <c r="C44" s="4" t="n">
        <v>0.2</v>
      </c>
      <c r="D44" s="4" t="n">
        <v>0.8</v>
      </c>
      <c r="E44" s="4" t="n">
        <v>9.1</v>
      </c>
      <c r="F44" s="4" t="n">
        <v>4.1</v>
      </c>
      <c r="G44" s="4" t="n">
        <v>0</v>
      </c>
      <c r="H44" s="4" t="n">
        <v>11.6</v>
      </c>
      <c r="I44" s="4" t="n">
        <v>9.7</v>
      </c>
      <c r="J44" s="4" t="n">
        <v>35.5</v>
      </c>
    </row>
    <row r="45" customFormat="false" ht="12.75" hidden="false" customHeight="false" outlineLevel="0" collapsed="false">
      <c r="A45" s="20"/>
      <c r="B45" s="21" t="s">
        <v>33</v>
      </c>
      <c r="C45" s="22" t="n">
        <v>0</v>
      </c>
      <c r="D45" s="22" t="n">
        <v>0</v>
      </c>
      <c r="E45" s="22" t="n">
        <v>0</v>
      </c>
      <c r="F45" s="22" t="n">
        <v>0</v>
      </c>
      <c r="G45" s="22" t="n">
        <v>0</v>
      </c>
      <c r="H45" s="22" t="n">
        <v>0</v>
      </c>
      <c r="I45" s="22" t="n">
        <v>0</v>
      </c>
      <c r="J45" s="22" t="n">
        <v>0</v>
      </c>
    </row>
    <row r="46" customFormat="false" ht="12.75" hidden="false" customHeight="false" outlineLevel="0" collapsed="false">
      <c r="A46" s="18" t="s">
        <v>14</v>
      </c>
      <c r="B46" s="19" t="s">
        <v>32</v>
      </c>
      <c r="C46" s="4" t="n">
        <v>53.7</v>
      </c>
      <c r="D46" s="4" t="n">
        <v>52.3</v>
      </c>
      <c r="E46" s="4" t="n">
        <v>114.8</v>
      </c>
      <c r="F46" s="4" t="n">
        <v>15.1</v>
      </c>
      <c r="G46" s="4" t="n">
        <v>4.1</v>
      </c>
      <c r="H46" s="4" t="n">
        <v>22.4</v>
      </c>
      <c r="I46" s="4" t="n">
        <v>118.1</v>
      </c>
      <c r="J46" s="4" t="n">
        <v>380.4</v>
      </c>
    </row>
    <row r="47" customFormat="false" ht="12.75" hidden="false" customHeight="false" outlineLevel="0" collapsed="false">
      <c r="A47" s="20"/>
      <c r="B47" s="21" t="s">
        <v>33</v>
      </c>
      <c r="C47" s="4" t="n">
        <v>7</v>
      </c>
      <c r="D47" s="4" t="n">
        <v>18.8</v>
      </c>
      <c r="E47" s="4" t="n">
        <v>13.1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38.8</v>
      </c>
    </row>
    <row r="48" customFormat="false" ht="12.75" hidden="false" customHeight="false" outlineLevel="0" collapsed="false">
      <c r="A48" s="11" t="s">
        <v>34</v>
      </c>
    </row>
    <row r="49" customFormat="false" ht="12.75" hidden="false" customHeight="false" outlineLevel="0" collapsed="false">
      <c r="A49" s="11" t="s">
        <v>35</v>
      </c>
    </row>
    <row r="50" customFormat="false" ht="12.75" hidden="false" customHeight="false" outlineLevel="0" collapsed="false">
      <c r="A50" s="11" t="s">
        <v>36</v>
      </c>
    </row>
    <row r="51" customFormat="false" ht="12.75" hidden="false" customHeight="false" outlineLevel="0" collapsed="false">
      <c r="A51" s="1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8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I34" activeCellId="0" sqref="I34"/>
    </sheetView>
  </sheetViews>
  <sheetFormatPr defaultRowHeight="12.75"/>
  <cols>
    <col collapsed="false" hidden="false" max="1" min="1" style="0" width="26.7091836734694"/>
    <col collapsed="false" hidden="false" max="3" min="2" style="0" width="10.7091836734694"/>
    <col collapsed="false" hidden="false" max="4" min="4" style="0" width="15.4234693877551"/>
    <col collapsed="false" hidden="false" max="5" min="5" style="0" width="15.7142857142857"/>
    <col collapsed="false" hidden="false" max="8" min="6" style="0" width="10.7091836734694"/>
    <col collapsed="false" hidden="false" max="9" min="9" style="0" width="21.8571428571429"/>
    <col collapsed="false" hidden="false" max="16" min="10" style="0" width="10.7091836734694"/>
    <col collapsed="false" hidden="false" max="17" min="17" style="0" width="23.7142857142857"/>
    <col collapsed="false" hidden="false" max="1025" min="18" style="0" width="10.7091836734694"/>
  </cols>
  <sheetData>
    <row r="1" customFormat="false" ht="15.75" hidden="false" customHeight="false" outlineLevel="0" collapsed="false">
      <c r="A1" s="23" t="s">
        <v>38</v>
      </c>
    </row>
    <row r="2" customFormat="false" ht="15.75" hidden="false" customHeight="false" outlineLevel="0" collapsed="false">
      <c r="A2" s="23"/>
      <c r="F2" s="24" t="s">
        <v>39</v>
      </c>
    </row>
    <row r="3" customFormat="false" ht="12.75" hidden="false" customHeight="false" outlineLevel="0" collapsed="false">
      <c r="A3" s="16" t="s">
        <v>40</v>
      </c>
      <c r="B3" s="25" t="n">
        <v>1990</v>
      </c>
      <c r="C3" s="26" t="n">
        <v>2000</v>
      </c>
      <c r="D3" s="26" t="n">
        <v>2005</v>
      </c>
      <c r="E3" s="27" t="n">
        <v>2010</v>
      </c>
      <c r="F3" s="26" t="n">
        <v>2012</v>
      </c>
      <c r="G3" s="26" t="n">
        <v>2013</v>
      </c>
    </row>
    <row r="4" customFormat="false" ht="12.75" hidden="false" customHeight="false" outlineLevel="0" collapsed="false">
      <c r="A4" s="28" t="s">
        <v>41</v>
      </c>
      <c r="B4" s="29" t="n">
        <v>132.1</v>
      </c>
      <c r="C4" s="30" t="n">
        <v>171.1</v>
      </c>
      <c r="D4" s="30" t="n">
        <v>187.1</v>
      </c>
      <c r="E4" s="31" t="n">
        <v>204.7</v>
      </c>
      <c r="F4" s="30" t="n">
        <v>210.4</v>
      </c>
      <c r="G4" s="30" t="n">
        <v>214.1</v>
      </c>
    </row>
    <row r="5" customFormat="false" ht="12.75" hidden="false" customHeight="false" outlineLevel="0" collapsed="false">
      <c r="A5" s="28" t="s">
        <v>42</v>
      </c>
      <c r="B5" s="29" t="n">
        <v>43.5</v>
      </c>
      <c r="C5" s="30" t="n">
        <v>54.3</v>
      </c>
      <c r="D5" s="30" t="n">
        <v>59.1</v>
      </c>
      <c r="E5" s="31" t="n">
        <v>64.2</v>
      </c>
      <c r="F5" s="30" t="n">
        <v>65.1</v>
      </c>
      <c r="G5" s="30" t="n">
        <v>65.4</v>
      </c>
    </row>
    <row r="6" customFormat="false" ht="12.75" hidden="false" customHeight="false" outlineLevel="0" collapsed="false">
      <c r="A6" s="28" t="s">
        <v>43</v>
      </c>
      <c r="B6" s="29" t="n">
        <v>163.4</v>
      </c>
      <c r="C6" s="30" t="n">
        <v>184.4</v>
      </c>
      <c r="D6" s="30" t="n">
        <v>196.5</v>
      </c>
      <c r="E6" s="31" t="n">
        <v>205</v>
      </c>
      <c r="F6" s="30" t="n">
        <v>207.2</v>
      </c>
      <c r="G6" s="30" t="n">
        <v>207.8</v>
      </c>
    </row>
    <row r="7" customFormat="false" ht="12.75" hidden="false" customHeight="false" outlineLevel="0" collapsed="false">
      <c r="A7" s="28" t="s">
        <v>44</v>
      </c>
      <c r="B7" s="29" t="n">
        <v>140</v>
      </c>
      <c r="C7" s="30" t="n">
        <v>164.4</v>
      </c>
      <c r="D7" s="30" t="n">
        <v>174.6</v>
      </c>
      <c r="E7" s="31" t="n">
        <v>181.9</v>
      </c>
      <c r="F7" s="30" t="n">
        <v>183.6</v>
      </c>
      <c r="G7" s="30" t="n">
        <v>184.7</v>
      </c>
    </row>
    <row r="8" customFormat="false" ht="12.75" hidden="false" customHeight="false" outlineLevel="0" collapsed="false">
      <c r="A8" s="28" t="s">
        <v>45</v>
      </c>
      <c r="B8" s="29" t="n">
        <v>43.9</v>
      </c>
      <c r="C8" s="30" t="n">
        <v>54</v>
      </c>
      <c r="D8" s="30" t="n">
        <v>57.2</v>
      </c>
      <c r="E8" s="31" t="n">
        <v>65.4</v>
      </c>
      <c r="F8" s="30" t="n">
        <v>67.3</v>
      </c>
      <c r="G8" s="30" t="n">
        <v>68.5</v>
      </c>
    </row>
    <row r="9" customFormat="false" ht="12.75" hidden="false" customHeight="false" outlineLevel="0" collapsed="false">
      <c r="A9" s="28" t="s">
        <v>46</v>
      </c>
      <c r="B9" s="29" t="n">
        <v>79.7</v>
      </c>
      <c r="C9" s="30" t="n">
        <v>91.7</v>
      </c>
      <c r="D9" s="30" t="n">
        <v>98.8</v>
      </c>
      <c r="E9" s="31" t="n">
        <v>107.4</v>
      </c>
      <c r="F9" s="30" t="n">
        <v>110.1</v>
      </c>
      <c r="G9" s="30" t="n">
        <v>111.9</v>
      </c>
    </row>
    <row r="10" customFormat="false" ht="12.75" hidden="false" customHeight="false" outlineLevel="0" collapsed="false">
      <c r="A10" s="28" t="s">
        <v>47</v>
      </c>
      <c r="B10" s="29" t="n">
        <v>42.1</v>
      </c>
      <c r="C10" s="30" t="n">
        <v>57</v>
      </c>
      <c r="D10" s="30" t="n">
        <v>63.5</v>
      </c>
      <c r="E10" s="31" t="n">
        <v>68.4</v>
      </c>
      <c r="F10" s="30" t="n">
        <v>69.4</v>
      </c>
      <c r="G10" s="30" t="n">
        <v>70.2</v>
      </c>
    </row>
    <row r="11" customFormat="false" ht="12.75" hidden="false" customHeight="false" outlineLevel="0" collapsed="false">
      <c r="A11" s="28" t="s">
        <v>48</v>
      </c>
      <c r="B11" s="29" t="n">
        <v>18.1</v>
      </c>
      <c r="C11" s="30" t="n">
        <v>24.1</v>
      </c>
      <c r="D11" s="30" t="n">
        <v>24.6</v>
      </c>
      <c r="E11" s="31" t="n">
        <v>25.2</v>
      </c>
      <c r="F11" s="30" t="n">
        <v>25.2</v>
      </c>
      <c r="G11" s="30" t="n">
        <v>25.3</v>
      </c>
    </row>
    <row r="12" customFormat="false" ht="12.75" hidden="false" customHeight="false" outlineLevel="0" collapsed="false">
      <c r="A12" s="16" t="s">
        <v>49</v>
      </c>
      <c r="B12" s="32" t="n">
        <v>662.8</v>
      </c>
      <c r="C12" s="32" t="n">
        <v>801</v>
      </c>
      <c r="D12" s="32" t="n">
        <v>861.4</v>
      </c>
      <c r="E12" s="33" t="n">
        <v>922.2</v>
      </c>
      <c r="F12" s="32" t="n">
        <v>938.3</v>
      </c>
      <c r="G12" s="32" t="n">
        <v>947.9</v>
      </c>
    </row>
    <row r="14" customFormat="false" ht="15.75" hidden="false" customHeight="false" outlineLevel="0" collapsed="false">
      <c r="A14" s="23" t="s">
        <v>50</v>
      </c>
    </row>
    <row r="15" customFormat="false" ht="12.75" hidden="false" customHeight="false" outlineLevel="0" collapsed="false">
      <c r="F15" s="24" t="s">
        <v>39</v>
      </c>
      <c r="Q15" s="0" t="s">
        <v>51</v>
      </c>
    </row>
    <row r="16" customFormat="false" ht="12.75" hidden="false" customHeight="false" outlineLevel="0" collapsed="false">
      <c r="A16" s="16" t="s">
        <v>52</v>
      </c>
      <c r="B16" s="25" t="n">
        <v>1990</v>
      </c>
      <c r="C16" s="26" t="n">
        <v>2000</v>
      </c>
      <c r="D16" s="26" t="n">
        <v>2005</v>
      </c>
      <c r="E16" s="26" t="n">
        <v>2010</v>
      </c>
      <c r="F16" s="26" t="n">
        <v>2012</v>
      </c>
      <c r="G16" s="26" t="n">
        <v>2013</v>
      </c>
      <c r="I16" s="16" t="s">
        <v>52</v>
      </c>
      <c r="J16" s="25" t="n">
        <v>1990</v>
      </c>
      <c r="K16" s="26" t="n">
        <v>2000</v>
      </c>
      <c r="L16" s="26" t="n">
        <v>2005</v>
      </c>
      <c r="M16" s="26" t="n">
        <v>2010</v>
      </c>
      <c r="N16" s="26" t="n">
        <v>2012</v>
      </c>
      <c r="O16" s="26" t="n">
        <v>2013</v>
      </c>
      <c r="Q16" s="16" t="s">
        <v>52</v>
      </c>
      <c r="R16" s="25" t="n">
        <v>1990</v>
      </c>
      <c r="S16" s="26" t="n">
        <v>2000</v>
      </c>
      <c r="T16" s="26" t="n">
        <v>2005</v>
      </c>
      <c r="U16" s="26" t="n">
        <v>2010</v>
      </c>
      <c r="V16" s="26" t="n">
        <v>2012</v>
      </c>
      <c r="W16" s="26" t="n">
        <v>2013</v>
      </c>
      <c r="Y16" s="16" t="s">
        <v>52</v>
      </c>
      <c r="Z16" s="25" t="n">
        <v>1990</v>
      </c>
      <c r="AA16" s="26" t="n">
        <v>2000</v>
      </c>
      <c r="AB16" s="26" t="n">
        <v>2005</v>
      </c>
      <c r="AC16" s="26" t="n">
        <v>2010</v>
      </c>
      <c r="AD16" s="26" t="n">
        <v>2012</v>
      </c>
      <c r="AE16" s="26" t="n">
        <v>2013</v>
      </c>
    </row>
    <row r="17" customFormat="false" ht="12.75" hidden="false" customHeight="false" outlineLevel="0" collapsed="false">
      <c r="A17" s="28" t="s">
        <v>53</v>
      </c>
      <c r="B17" s="29" t="n">
        <v>229.6</v>
      </c>
      <c r="C17" s="30" t="n">
        <v>337.8</v>
      </c>
      <c r="D17" s="30" t="n">
        <v>382.9</v>
      </c>
      <c r="E17" s="30" t="n">
        <v>423.8</v>
      </c>
      <c r="F17" s="30" t="n">
        <v>432.6</v>
      </c>
      <c r="G17" s="30" t="n">
        <v>438.5</v>
      </c>
      <c r="I17" s="28" t="s">
        <v>53</v>
      </c>
      <c r="J17" s="34" t="n">
        <f aca="false">B17/B$21</f>
        <v>0.346409173204587</v>
      </c>
      <c r="K17" s="34" t="n">
        <f aca="false">C17/C$21</f>
        <v>0.42177550255962</v>
      </c>
      <c r="L17" s="34" t="n">
        <f aca="false">D17/D$21</f>
        <v>0.444467660305521</v>
      </c>
      <c r="M17" s="34" t="n">
        <f aca="false">E17/E$21</f>
        <v>0.459503415374607</v>
      </c>
      <c r="N17" s="34" t="n">
        <f aca="false">F17/F$21</f>
        <v>0.461046573590536</v>
      </c>
      <c r="O17" s="34" t="n">
        <f aca="false">G17/G$21</f>
        <v>0.462601540246861</v>
      </c>
      <c r="Q17" s="28" t="s">
        <v>53</v>
      </c>
      <c r="R17" s="35"/>
      <c r="S17" s="35" t="n">
        <f aca="false">C17-B17</f>
        <v>108.2</v>
      </c>
      <c r="T17" s="35" t="n">
        <f aca="false">D17-C17</f>
        <v>45.1</v>
      </c>
      <c r="U17" s="35" t="n">
        <f aca="false">E17-D17</f>
        <v>40.9</v>
      </c>
      <c r="V17" s="35" t="n">
        <f aca="false">F17-E17</f>
        <v>8.80000000000001</v>
      </c>
      <c r="W17" s="35" t="n">
        <f aca="false">G17-F17</f>
        <v>5.89999999999998</v>
      </c>
      <c r="Y17" s="28" t="s">
        <v>53</v>
      </c>
      <c r="Z17" s="35"/>
      <c r="AA17" s="34" t="n">
        <f aca="false">K17-J17</f>
        <v>0.0753663293550338</v>
      </c>
      <c r="AB17" s="34" t="n">
        <f aca="false">L17-K17</f>
        <v>0.0226921577459003</v>
      </c>
      <c r="AC17" s="34" t="n">
        <f aca="false">M17-L17</f>
        <v>0.0150357550690863</v>
      </c>
      <c r="AD17" s="34" t="n">
        <f aca="false">N17-M17</f>
        <v>0.00154315821592915</v>
      </c>
      <c r="AE17" s="34" t="n">
        <f aca="false">O17-N17</f>
        <v>0.00155496665632537</v>
      </c>
    </row>
    <row r="18" customFormat="false" ht="12.75" hidden="false" customHeight="false" outlineLevel="0" collapsed="false">
      <c r="A18" s="28" t="s">
        <v>54</v>
      </c>
      <c r="B18" s="29" t="n">
        <v>230.6</v>
      </c>
      <c r="C18" s="30" t="n">
        <v>205.5</v>
      </c>
      <c r="D18" s="30" t="n">
        <v>193.18</v>
      </c>
      <c r="E18" s="30" t="n">
        <v>171.8</v>
      </c>
      <c r="F18" s="30" t="n">
        <v>164.3</v>
      </c>
      <c r="G18" s="30" t="n">
        <v>159.8</v>
      </c>
      <c r="I18" s="28" t="s">
        <v>54</v>
      </c>
      <c r="J18" s="34" t="n">
        <f aca="false">B18/B$21</f>
        <v>0.347917923958962</v>
      </c>
      <c r="K18" s="34" t="n">
        <f aca="false">C18/C$21</f>
        <v>0.256586340367087</v>
      </c>
      <c r="L18" s="34" t="n">
        <f aca="false">D18/D$21</f>
        <v>0.224242002135859</v>
      </c>
      <c r="M18" s="34" t="n">
        <f aca="false">E18/E$21</f>
        <v>0.186273446817738</v>
      </c>
      <c r="N18" s="34" t="n">
        <f aca="false">F18/F$21</f>
        <v>0.175103911328999</v>
      </c>
      <c r="O18" s="34" t="n">
        <f aca="false">G18/G$21</f>
        <v>0.168583183880156</v>
      </c>
      <c r="Q18" s="28" t="s">
        <v>54</v>
      </c>
      <c r="R18" s="35"/>
      <c r="S18" s="35" t="n">
        <f aca="false">C18-B18</f>
        <v>-25.1</v>
      </c>
      <c r="T18" s="35" t="n">
        <f aca="false">D18-C18</f>
        <v>-12.32</v>
      </c>
      <c r="U18" s="35" t="n">
        <f aca="false">E18-D18</f>
        <v>-21.38</v>
      </c>
      <c r="V18" s="35" t="n">
        <f aca="false">F18-E18</f>
        <v>-7.5</v>
      </c>
      <c r="W18" s="35" t="n">
        <f aca="false">G18-F18</f>
        <v>-4.5</v>
      </c>
      <c r="Y18" s="28" t="s">
        <v>54</v>
      </c>
      <c r="Z18" s="35"/>
      <c r="AA18" s="34" t="n">
        <f aca="false">K18-J18</f>
        <v>-0.0913315835918749</v>
      </c>
      <c r="AB18" s="34" t="n">
        <f aca="false">L18-K18</f>
        <v>-0.0323443382312278</v>
      </c>
      <c r="AC18" s="34" t="n">
        <f aca="false">M18-L18</f>
        <v>-0.0379685553181209</v>
      </c>
      <c r="AD18" s="34" t="n">
        <f aca="false">N18-M18</f>
        <v>-0.011169535488739</v>
      </c>
      <c r="AE18" s="34" t="n">
        <f aca="false">O18-N18</f>
        <v>-0.00652072744884313</v>
      </c>
    </row>
    <row r="19" customFormat="false" ht="12.75" hidden="false" customHeight="false" outlineLevel="0" collapsed="false">
      <c r="A19" s="28" t="s">
        <v>55</v>
      </c>
      <c r="B19" s="29" t="n">
        <v>75</v>
      </c>
      <c r="C19" s="30" t="n">
        <v>84.5</v>
      </c>
      <c r="D19" s="30" t="n">
        <v>87.4</v>
      </c>
      <c r="E19" s="30" t="n">
        <v>91.8</v>
      </c>
      <c r="F19" s="30" t="n">
        <v>92.9</v>
      </c>
      <c r="G19" s="30" t="n">
        <v>93.6</v>
      </c>
      <c r="I19" s="28" t="s">
        <v>55</v>
      </c>
      <c r="J19" s="34" t="n">
        <f aca="false">B19/B$21</f>
        <v>0.113156306578153</v>
      </c>
      <c r="K19" s="34" t="n">
        <f aca="false">C19/C$21</f>
        <v>0.105506305406418</v>
      </c>
      <c r="L19" s="34" t="n">
        <f aca="false">D19/D$21</f>
        <v>0.101453312903376</v>
      </c>
      <c r="M19" s="34" t="n">
        <f aca="false">E19/E$21</f>
        <v>0.0995337742600022</v>
      </c>
      <c r="N19" s="34" t="n">
        <f aca="false">F19/F$21</f>
        <v>0.0990088457849302</v>
      </c>
      <c r="O19" s="34" t="n">
        <f aca="false">G19/G$21</f>
        <v>0.0987445933115307</v>
      </c>
      <c r="Q19" s="28" t="s">
        <v>55</v>
      </c>
      <c r="R19" s="35"/>
      <c r="S19" s="35" t="n">
        <f aca="false">C19-B19</f>
        <v>9.5</v>
      </c>
      <c r="T19" s="35" t="n">
        <f aca="false">D19-C19</f>
        <v>2.90000000000001</v>
      </c>
      <c r="U19" s="35" t="n">
        <f aca="false">E19-D19</f>
        <v>4.39999999999999</v>
      </c>
      <c r="V19" s="35" t="n">
        <f aca="false">F19-E19</f>
        <v>1.10000000000001</v>
      </c>
      <c r="W19" s="35" t="n">
        <f aca="false">G19-F19</f>
        <v>0.699999999999989</v>
      </c>
      <c r="Y19" s="28" t="s">
        <v>55</v>
      </c>
      <c r="Z19" s="35"/>
      <c r="AA19" s="34" t="n">
        <f aca="false">K19-J19</f>
        <v>-0.00765000117173552</v>
      </c>
      <c r="AB19" s="34" t="n">
        <f aca="false">L19-K19</f>
        <v>-0.0040529925030422</v>
      </c>
      <c r="AC19" s="34" t="n">
        <f aca="false">M19-L19</f>
        <v>-0.00191953864337342</v>
      </c>
      <c r="AD19" s="34" t="n">
        <f aca="false">N19-M19</f>
        <v>-0.000524928475071962</v>
      </c>
      <c r="AE19" s="34" t="n">
        <f aca="false">O19-N19</f>
        <v>-0.000264252473399451</v>
      </c>
    </row>
    <row r="20" customFormat="false" ht="12.75" hidden="false" customHeight="false" outlineLevel="0" collapsed="false">
      <c r="A20" s="28" t="s">
        <v>20</v>
      </c>
      <c r="B20" s="29" t="n">
        <v>127.6</v>
      </c>
      <c r="C20" s="30" t="n">
        <v>173.1</v>
      </c>
      <c r="D20" s="30" t="n">
        <v>198</v>
      </c>
      <c r="E20" s="30" t="n">
        <v>234.9</v>
      </c>
      <c r="F20" s="30" t="n">
        <v>248.5</v>
      </c>
      <c r="G20" s="30" t="n">
        <v>256</v>
      </c>
      <c r="I20" s="28" t="s">
        <v>20</v>
      </c>
      <c r="J20" s="34" t="n">
        <f aca="false">B20/B$21</f>
        <v>0.192516596258298</v>
      </c>
      <c r="K20" s="34" t="n">
        <f aca="false">C20/C$21</f>
        <v>0.216131851666875</v>
      </c>
      <c r="L20" s="34" t="n">
        <f aca="false">D20/D$21</f>
        <v>0.229837024655244</v>
      </c>
      <c r="M20" s="34" t="n">
        <f aca="false">E20/E$21</f>
        <v>0.254689363547653</v>
      </c>
      <c r="N20" s="34" t="n">
        <f aca="false">F20/F$21</f>
        <v>0.264840669295535</v>
      </c>
      <c r="O20" s="34" t="n">
        <f aca="false">G20/G$21</f>
        <v>0.270070682561452</v>
      </c>
      <c r="Q20" s="28" t="s">
        <v>20</v>
      </c>
      <c r="R20" s="35"/>
      <c r="S20" s="35" t="n">
        <f aca="false">C20-B20</f>
        <v>45.5</v>
      </c>
      <c r="T20" s="35" t="n">
        <f aca="false">D20-C20</f>
        <v>24.9</v>
      </c>
      <c r="U20" s="35" t="n">
        <f aca="false">E20-D20</f>
        <v>36.9</v>
      </c>
      <c r="V20" s="35" t="n">
        <f aca="false">F20-E20</f>
        <v>13.6</v>
      </c>
      <c r="W20" s="35" t="n">
        <f aca="false">G20-F20</f>
        <v>7.5</v>
      </c>
      <c r="Y20" s="28" t="s">
        <v>20</v>
      </c>
      <c r="Z20" s="35"/>
      <c r="AA20" s="34" t="n">
        <f aca="false">K20-J20</f>
        <v>0.0236152554085766</v>
      </c>
      <c r="AB20" s="34" t="n">
        <f aca="false">L20-K20</f>
        <v>0.0137051729883697</v>
      </c>
      <c r="AC20" s="34" t="n">
        <f aca="false">M20-L20</f>
        <v>0.0248523388924082</v>
      </c>
      <c r="AD20" s="34" t="n">
        <f aca="false">N20-M20</f>
        <v>0.0101513057478819</v>
      </c>
      <c r="AE20" s="34" t="n">
        <f aca="false">O20-N20</f>
        <v>0.0052300132659171</v>
      </c>
    </row>
    <row r="21" customFormat="false" ht="12.75" hidden="false" customHeight="false" outlineLevel="0" collapsed="false">
      <c r="A21" s="16" t="s">
        <v>49</v>
      </c>
      <c r="B21" s="36" t="n">
        <v>662.8</v>
      </c>
      <c r="C21" s="32" t="n">
        <v>800.9</v>
      </c>
      <c r="D21" s="32" t="n">
        <v>861.48</v>
      </c>
      <c r="E21" s="32" t="n">
        <v>922.3</v>
      </c>
      <c r="F21" s="32" t="n">
        <v>938.3</v>
      </c>
      <c r="G21" s="32" t="n">
        <v>947.9</v>
      </c>
      <c r="I21" s="16" t="s">
        <v>49</v>
      </c>
      <c r="J21" s="34" t="n">
        <f aca="false">B21/B$21</f>
        <v>1</v>
      </c>
      <c r="K21" s="34" t="n">
        <f aca="false">C21/C$21</f>
        <v>1</v>
      </c>
      <c r="L21" s="34" t="n">
        <f aca="false">D21/D$21</f>
        <v>1</v>
      </c>
      <c r="M21" s="34" t="n">
        <f aca="false">E21/E$21</f>
        <v>1</v>
      </c>
      <c r="N21" s="34" t="n">
        <f aca="false">F21/F$21</f>
        <v>1</v>
      </c>
      <c r="O21" s="34" t="n">
        <f aca="false">G21/G$21</f>
        <v>1</v>
      </c>
      <c r="Q21" s="16" t="s">
        <v>49</v>
      </c>
      <c r="R21" s="35"/>
      <c r="S21" s="35" t="n">
        <f aca="false">C21-B21</f>
        <v>138.1</v>
      </c>
      <c r="T21" s="35" t="n">
        <f aca="false">D21-C21</f>
        <v>60.58</v>
      </c>
      <c r="U21" s="35" t="n">
        <f aca="false">E21-D21</f>
        <v>60.8199999999999</v>
      </c>
      <c r="V21" s="35" t="n">
        <f aca="false">F21-E21</f>
        <v>16</v>
      </c>
      <c r="W21" s="35" t="n">
        <f aca="false">G21-F21</f>
        <v>9.60000000000002</v>
      </c>
      <c r="Y21" s="16" t="s">
        <v>49</v>
      </c>
      <c r="Z21" s="35"/>
      <c r="AA21" s="34" t="n">
        <f aca="false">S21/S$21</f>
        <v>1</v>
      </c>
      <c r="AB21" s="34" t="n">
        <f aca="false">T21/T$21</f>
        <v>1</v>
      </c>
      <c r="AC21" s="34" t="n">
        <f aca="false">U21/U$21</f>
        <v>1</v>
      </c>
      <c r="AD21" s="34" t="n">
        <f aca="false">V21/V$21</f>
        <v>1</v>
      </c>
      <c r="AE21" s="34" t="n">
        <f aca="false">W21/W$21</f>
        <v>1</v>
      </c>
    </row>
    <row r="23" customFormat="false" ht="15.75" hidden="false" customHeight="false" outlineLevel="0" collapsed="false">
      <c r="A23" s="37" t="s">
        <v>56</v>
      </c>
    </row>
    <row r="24" customFormat="false" ht="12.75" hidden="false" customHeight="false" outlineLevel="0" collapsed="false">
      <c r="F24" s="24" t="s">
        <v>57</v>
      </c>
    </row>
    <row r="25" customFormat="false" ht="12.75" hidden="false" customHeight="false" outlineLevel="0" collapsed="false">
      <c r="A25" s="16" t="s">
        <v>40</v>
      </c>
      <c r="B25" s="25" t="n">
        <v>1990</v>
      </c>
      <c r="C25" s="26" t="n">
        <v>2000</v>
      </c>
      <c r="D25" s="26" t="n">
        <v>2005</v>
      </c>
      <c r="E25" s="26" t="s">
        <v>58</v>
      </c>
      <c r="F25" s="26" t="s">
        <v>59</v>
      </c>
      <c r="G25" s="26" t="n">
        <v>2013</v>
      </c>
      <c r="I25" s="0" t="n">
        <v>2015</v>
      </c>
    </row>
    <row r="26" customFormat="false" ht="12.75" hidden="false" customHeight="false" outlineLevel="0" collapsed="false">
      <c r="A26" s="28" t="s">
        <v>41</v>
      </c>
      <c r="B26" s="38" t="n">
        <v>39.5</v>
      </c>
      <c r="C26" s="22" t="n">
        <v>51.16</v>
      </c>
      <c r="D26" s="22" t="n">
        <v>53.49</v>
      </c>
      <c r="E26" s="22" t="n">
        <v>56.54</v>
      </c>
      <c r="F26" s="22" t="n">
        <v>56.56</v>
      </c>
      <c r="G26" s="22" t="n">
        <v>56.88</v>
      </c>
    </row>
    <row r="27" customFormat="false" ht="12.75" hidden="false" customHeight="false" outlineLevel="0" collapsed="false">
      <c r="A27" s="28" t="s">
        <v>42</v>
      </c>
      <c r="B27" s="38" t="n">
        <v>18.1</v>
      </c>
      <c r="C27" s="22" t="n">
        <v>22.41</v>
      </c>
      <c r="D27" s="22" t="n">
        <v>23.54</v>
      </c>
      <c r="E27" s="22" t="n">
        <v>24.71</v>
      </c>
      <c r="F27" s="22" t="n">
        <v>24.75</v>
      </c>
      <c r="G27" s="22" t="n">
        <v>24.59</v>
      </c>
    </row>
    <row r="28" customFormat="false" ht="12.75" hidden="false" customHeight="false" outlineLevel="0" collapsed="false">
      <c r="A28" s="28" t="s">
        <v>43</v>
      </c>
      <c r="B28" s="38" t="n">
        <v>41.2</v>
      </c>
      <c r="C28" s="22" t="n">
        <v>48.52</v>
      </c>
      <c r="D28" s="22" t="n">
        <v>50.99</v>
      </c>
      <c r="E28" s="22" t="n">
        <v>51.98</v>
      </c>
      <c r="F28" s="22" t="n">
        <v>51.49</v>
      </c>
      <c r="G28" s="22" t="n">
        <v>50.96</v>
      </c>
    </row>
    <row r="29" customFormat="false" ht="12.75" hidden="false" customHeight="false" outlineLevel="0" collapsed="false">
      <c r="A29" s="28" t="s">
        <v>44</v>
      </c>
      <c r="B29" s="38" t="n">
        <v>24.77</v>
      </c>
      <c r="C29" s="22" t="n">
        <v>27.14</v>
      </c>
      <c r="D29" s="22" t="n">
        <v>27.49</v>
      </c>
      <c r="E29" s="22" t="n">
        <v>26.72</v>
      </c>
      <c r="F29" s="22" t="n">
        <v>26.21</v>
      </c>
      <c r="G29" s="22" t="n">
        <v>26.18</v>
      </c>
    </row>
    <row r="30" customFormat="false" ht="12.75" hidden="false" customHeight="false" outlineLevel="0" collapsed="false">
      <c r="A30" s="28" t="s">
        <v>45</v>
      </c>
      <c r="B30" s="38" t="n">
        <v>10.8</v>
      </c>
      <c r="C30" s="22" t="n">
        <v>12.58</v>
      </c>
      <c r="D30" s="22" t="n">
        <v>12.5</v>
      </c>
      <c r="E30" s="22" t="n">
        <v>13.41</v>
      </c>
      <c r="F30" s="22" t="n">
        <v>13.49</v>
      </c>
      <c r="G30" s="22" t="n">
        <v>13.52</v>
      </c>
    </row>
    <row r="31" customFormat="false" ht="12.75" hidden="false" customHeight="false" outlineLevel="0" collapsed="false">
      <c r="A31" s="28" t="s">
        <v>46</v>
      </c>
      <c r="B31" s="38" t="n">
        <v>21.6</v>
      </c>
      <c r="C31" s="22" t="n">
        <v>24.89</v>
      </c>
      <c r="D31" s="22" t="n">
        <v>25.88</v>
      </c>
      <c r="E31" s="22" t="n">
        <v>26.84</v>
      </c>
      <c r="F31" s="22" t="n">
        <v>26.72</v>
      </c>
      <c r="G31" s="22" t="n">
        <v>27.01</v>
      </c>
    </row>
    <row r="32" customFormat="false" ht="12.75" hidden="false" customHeight="false" outlineLevel="0" collapsed="false">
      <c r="A32" s="28" t="s">
        <v>47</v>
      </c>
      <c r="B32" s="38" t="n">
        <v>10.7</v>
      </c>
      <c r="C32" s="22" t="n">
        <v>15.96</v>
      </c>
      <c r="D32" s="22" t="n">
        <v>17.1</v>
      </c>
      <c r="E32" s="22" t="n">
        <v>17.82</v>
      </c>
      <c r="F32" s="22" t="n">
        <v>17.51</v>
      </c>
      <c r="G32" s="22" t="n">
        <v>17.49</v>
      </c>
    </row>
    <row r="33" customFormat="false" ht="12.75" hidden="false" customHeight="false" outlineLevel="0" collapsed="false">
      <c r="A33" s="28" t="s">
        <v>48</v>
      </c>
      <c r="B33" s="38" t="n">
        <v>7.8</v>
      </c>
      <c r="C33" s="22" t="n">
        <v>8.75</v>
      </c>
      <c r="D33" s="22" t="n">
        <v>8.51</v>
      </c>
      <c r="E33" s="22" t="n">
        <v>8.42</v>
      </c>
      <c r="F33" s="22" t="n">
        <v>8.25</v>
      </c>
      <c r="G33" s="22" t="n">
        <v>8.08</v>
      </c>
    </row>
    <row r="34" customFormat="false" ht="12.75" hidden="false" customHeight="false" outlineLevel="0" collapsed="false">
      <c r="A34" s="16" t="s">
        <v>49</v>
      </c>
      <c r="B34" s="39" t="n">
        <v>174.47</v>
      </c>
      <c r="C34" s="6" t="n">
        <v>211.41</v>
      </c>
      <c r="D34" s="6" t="n">
        <v>219.5</v>
      </c>
      <c r="E34" s="6" t="n">
        <v>226.44</v>
      </c>
      <c r="F34" s="40" t="n">
        <v>224.98</v>
      </c>
      <c r="G34" s="40" t="n">
        <v>224.71</v>
      </c>
      <c r="H34" s="0" t="n">
        <v>222</v>
      </c>
      <c r="I34" s="0" t="n">
        <v>223</v>
      </c>
    </row>
    <row r="36" customFormat="false" ht="15.75" hidden="false" customHeight="false" outlineLevel="0" collapsed="false">
      <c r="A36" s="37" t="s">
        <v>60</v>
      </c>
    </row>
    <row r="37" customFormat="false" ht="12.75" hidden="false" customHeight="false" outlineLevel="0" collapsed="false">
      <c r="F37" s="24" t="s">
        <v>57</v>
      </c>
    </row>
    <row r="38" customFormat="false" ht="12.75" hidden="false" customHeight="false" outlineLevel="0" collapsed="false">
      <c r="A38" s="16" t="s">
        <v>40</v>
      </c>
      <c r="B38" s="25" t="n">
        <v>1990</v>
      </c>
      <c r="C38" s="26" t="n">
        <v>2000</v>
      </c>
      <c r="D38" s="26" t="n">
        <v>2005</v>
      </c>
      <c r="E38" s="26" t="n">
        <v>2010</v>
      </c>
      <c r="F38" s="26" t="n">
        <v>2012</v>
      </c>
      <c r="G38" s="26" t="n">
        <v>2013</v>
      </c>
    </row>
    <row r="39" customFormat="false" ht="12.75" hidden="false" customHeight="false" outlineLevel="0" collapsed="false">
      <c r="A39" s="28" t="s">
        <v>41</v>
      </c>
      <c r="B39" s="38" t="n">
        <v>24.66</v>
      </c>
      <c r="C39" s="22" t="n">
        <v>29.3</v>
      </c>
      <c r="D39" s="22" t="n">
        <v>28.5</v>
      </c>
      <c r="E39" s="22" t="n">
        <v>27.8</v>
      </c>
      <c r="F39" s="22" t="n">
        <v>27.3</v>
      </c>
      <c r="G39" s="22" t="n">
        <v>27</v>
      </c>
    </row>
    <row r="40" customFormat="false" ht="12.75" hidden="false" customHeight="false" outlineLevel="0" collapsed="false">
      <c r="A40" s="28" t="s">
        <v>42</v>
      </c>
      <c r="B40" s="38" t="n">
        <v>8.2</v>
      </c>
      <c r="C40" s="22" t="n">
        <v>9.5</v>
      </c>
      <c r="D40" s="22" t="n">
        <v>9.7</v>
      </c>
      <c r="E40" s="22" t="n">
        <v>9.6</v>
      </c>
      <c r="F40" s="22" t="n">
        <v>9.5</v>
      </c>
      <c r="G40" s="22" t="n">
        <v>9.2</v>
      </c>
    </row>
    <row r="41" customFormat="false" ht="12.75" hidden="false" customHeight="false" outlineLevel="0" collapsed="false">
      <c r="A41" s="28" t="s">
        <v>43</v>
      </c>
      <c r="B41" s="38" t="n">
        <v>18.3</v>
      </c>
      <c r="C41" s="22" t="n">
        <v>21.6</v>
      </c>
      <c r="D41" s="22" t="n">
        <v>21.8</v>
      </c>
      <c r="E41" s="22" t="n">
        <v>20.9</v>
      </c>
      <c r="F41" s="22" t="n">
        <v>20.2</v>
      </c>
      <c r="G41" s="22" t="n">
        <v>19.6</v>
      </c>
    </row>
    <row r="42" customFormat="false" ht="12.75" hidden="false" customHeight="false" outlineLevel="0" collapsed="false">
      <c r="A42" s="28" t="s">
        <v>44</v>
      </c>
      <c r="B42" s="38" t="n">
        <v>19.4</v>
      </c>
      <c r="C42" s="22" t="n">
        <v>20.7</v>
      </c>
      <c r="D42" s="22" t="n">
        <v>19.2</v>
      </c>
      <c r="E42" s="22" t="n">
        <v>18.5</v>
      </c>
      <c r="F42" s="22" t="n">
        <v>18</v>
      </c>
      <c r="G42" s="22" t="n">
        <v>17.9</v>
      </c>
    </row>
    <row r="43" customFormat="false" ht="12.75" hidden="false" customHeight="false" outlineLevel="0" collapsed="false">
      <c r="A43" s="28" t="s">
        <v>45</v>
      </c>
      <c r="B43" s="38" t="n">
        <v>6.5</v>
      </c>
      <c r="C43" s="22" t="n">
        <v>7.2</v>
      </c>
      <c r="D43" s="22" t="n">
        <v>6.8</v>
      </c>
      <c r="E43" s="22" t="n">
        <v>7</v>
      </c>
      <c r="F43" s="22" t="n">
        <v>7</v>
      </c>
      <c r="G43" s="22" t="n">
        <v>6.9</v>
      </c>
    </row>
    <row r="44" customFormat="false" ht="12.75" hidden="false" customHeight="false" outlineLevel="0" collapsed="false">
      <c r="A44" s="28" t="s">
        <v>46</v>
      </c>
      <c r="B44" s="38" t="n">
        <v>13</v>
      </c>
      <c r="C44" s="22" t="n">
        <v>14</v>
      </c>
      <c r="D44" s="22" t="n">
        <v>13.9</v>
      </c>
      <c r="E44" s="22" t="n">
        <v>13.8</v>
      </c>
      <c r="F44" s="22" t="n">
        <v>13.4</v>
      </c>
      <c r="G44" s="22" t="n">
        <v>13.5</v>
      </c>
    </row>
    <row r="45" customFormat="false" ht="12.75" hidden="false" customHeight="false" outlineLevel="0" collapsed="false">
      <c r="A45" s="28" t="s">
        <v>47</v>
      </c>
      <c r="B45" s="38" t="n">
        <v>6.4</v>
      </c>
      <c r="C45" s="22" t="n">
        <v>8.5</v>
      </c>
      <c r="D45" s="22" t="n">
        <v>8.6</v>
      </c>
      <c r="E45" s="22" t="n">
        <v>8.5</v>
      </c>
      <c r="F45" s="22" t="n">
        <v>8.3</v>
      </c>
      <c r="G45" s="22" t="n">
        <v>8.3</v>
      </c>
    </row>
    <row r="46" customFormat="false" ht="12.75" hidden="false" customHeight="false" outlineLevel="0" collapsed="false">
      <c r="A46" s="28" t="s">
        <v>48</v>
      </c>
      <c r="B46" s="38" t="n">
        <v>4</v>
      </c>
      <c r="C46" s="22" t="n">
        <v>4.1</v>
      </c>
      <c r="D46" s="22" t="n">
        <v>3.8</v>
      </c>
      <c r="E46" s="22" t="n">
        <v>3.7</v>
      </c>
      <c r="F46" s="22" t="n">
        <v>3.5</v>
      </c>
      <c r="G46" s="22" t="n">
        <v>3.4</v>
      </c>
    </row>
    <row r="47" customFormat="false" ht="12.75" hidden="false" customHeight="false" outlineLevel="0" collapsed="false">
      <c r="A47" s="16" t="s">
        <v>49</v>
      </c>
      <c r="B47" s="39" t="n">
        <v>100.46</v>
      </c>
      <c r="C47" s="6" t="n">
        <v>114.9</v>
      </c>
      <c r="D47" s="6" t="n">
        <v>112.3</v>
      </c>
      <c r="E47" s="6" t="n">
        <v>109.8</v>
      </c>
      <c r="F47" s="6" t="n">
        <v>107.2</v>
      </c>
      <c r="G47" s="6" t="n">
        <v>105.8</v>
      </c>
    </row>
    <row r="49" customFormat="false" ht="15.75" hidden="false" customHeight="false" outlineLevel="0" collapsed="false">
      <c r="A49" s="37" t="s">
        <v>61</v>
      </c>
    </row>
    <row r="50" customFormat="false" ht="12.75" hidden="false" customHeight="false" outlineLevel="0" collapsed="false">
      <c r="F50" s="24" t="s">
        <v>57</v>
      </c>
    </row>
    <row r="51" customFormat="false" ht="12.75" hidden="false" customHeight="false" outlineLevel="0" collapsed="false">
      <c r="A51" s="16" t="s">
        <v>16</v>
      </c>
      <c r="B51" s="25" t="n">
        <v>1990</v>
      </c>
      <c r="C51" s="26" t="n">
        <v>2000</v>
      </c>
      <c r="D51" s="26" t="n">
        <v>2005</v>
      </c>
      <c r="E51" s="26" t="s">
        <v>58</v>
      </c>
      <c r="F51" s="26" t="s">
        <v>59</v>
      </c>
      <c r="G51" s="26" t="n">
        <v>2013</v>
      </c>
      <c r="H51" s="41"/>
      <c r="I51" s="16" t="s">
        <v>16</v>
      </c>
      <c r="J51" s="42" t="n">
        <v>1990</v>
      </c>
      <c r="K51" s="43" t="n">
        <v>2000</v>
      </c>
      <c r="L51" s="43" t="n">
        <v>2005</v>
      </c>
      <c r="M51" s="43" t="n">
        <v>2010</v>
      </c>
      <c r="N51" s="43" t="n">
        <v>2012</v>
      </c>
      <c r="O51" s="43" t="n">
        <v>2013</v>
      </c>
      <c r="Q51" s="16" t="s">
        <v>16</v>
      </c>
      <c r="R51" s="0" t="s">
        <v>62</v>
      </c>
      <c r="S51" s="0" t="s">
        <v>63</v>
      </c>
      <c r="T51" s="0" t="s">
        <v>64</v>
      </c>
    </row>
    <row r="52" customFormat="false" ht="12.75" hidden="false" customHeight="false" outlineLevel="0" collapsed="false">
      <c r="A52" s="28" t="s">
        <v>53</v>
      </c>
      <c r="B52" s="38" t="n">
        <v>48.2</v>
      </c>
      <c r="C52" s="22" t="n">
        <v>67.5</v>
      </c>
      <c r="D52" s="22" t="n">
        <v>70.6</v>
      </c>
      <c r="E52" s="22" t="n">
        <v>74</v>
      </c>
      <c r="F52" s="22" t="n">
        <v>73.6</v>
      </c>
      <c r="G52" s="22" t="n">
        <v>73.6</v>
      </c>
      <c r="I52" s="28" t="s">
        <v>53</v>
      </c>
      <c r="J52" s="34" t="n">
        <f aca="false">B52/B$56</f>
        <v>0.276376146788991</v>
      </c>
      <c r="K52" s="34" t="n">
        <f aca="false">C52/C$56</f>
        <v>0.319299905392621</v>
      </c>
      <c r="L52" s="34" t="n">
        <f aca="false">D52/D$56</f>
        <v>0.321566841266226</v>
      </c>
      <c r="M52" s="34" t="n">
        <f aca="false">E52/E$56</f>
        <v>0.326869561376386</v>
      </c>
      <c r="N52" s="34" t="n">
        <f aca="false">F52/F$56</f>
        <v>0.327111111111111</v>
      </c>
      <c r="O52" s="34" t="n">
        <f aca="false">G52/G$56</f>
        <v>0.327547841566533</v>
      </c>
      <c r="Q52" s="28" t="s">
        <v>53</v>
      </c>
      <c r="R52" s="44" t="n">
        <f aca="false">G52/C52-1</f>
        <v>0.0903703703703702</v>
      </c>
      <c r="S52" s="44" t="n">
        <f aca="false">G52/E52-1</f>
        <v>-0.00540540540540546</v>
      </c>
    </row>
    <row r="53" customFormat="false" ht="12.75" hidden="false" customHeight="false" outlineLevel="0" collapsed="false">
      <c r="A53" s="28" t="s">
        <v>54</v>
      </c>
      <c r="B53" s="38" t="n">
        <v>49</v>
      </c>
      <c r="C53" s="22" t="n">
        <v>45.65</v>
      </c>
      <c r="D53" s="22" t="n">
        <v>41.03</v>
      </c>
      <c r="E53" s="22" t="n">
        <v>34.7</v>
      </c>
      <c r="F53" s="22" t="n">
        <v>31.8</v>
      </c>
      <c r="G53" s="22" t="n">
        <v>30.4</v>
      </c>
      <c r="I53" s="28" t="s">
        <v>54</v>
      </c>
      <c r="J53" s="34" t="n">
        <f aca="false">B53/B$56</f>
        <v>0.280963302752294</v>
      </c>
      <c r="K53" s="34" t="n">
        <f aca="false">C53/C$56</f>
        <v>0.215941343424787</v>
      </c>
      <c r="L53" s="34" t="n">
        <f aca="false">D53/D$56</f>
        <v>0.186882259166477</v>
      </c>
      <c r="M53" s="34" t="n">
        <f aca="false">E53/E$56</f>
        <v>0.153275321348116</v>
      </c>
      <c r="N53" s="34" t="n">
        <f aca="false">F53/F$56</f>
        <v>0.141333333333333</v>
      </c>
      <c r="O53" s="34" t="n">
        <f aca="false">G53/G$56</f>
        <v>0.135291499777481</v>
      </c>
      <c r="Q53" s="28" t="s">
        <v>54</v>
      </c>
      <c r="R53" s="44" t="n">
        <f aca="false">G53/C53-1</f>
        <v>-0.334063526834611</v>
      </c>
      <c r="S53" s="44" t="n">
        <f aca="false">G53/E53-1</f>
        <v>-0.123919308357349</v>
      </c>
    </row>
    <row r="54" customFormat="false" ht="12.75" hidden="false" customHeight="false" outlineLevel="0" collapsed="false">
      <c r="A54" s="28" t="s">
        <v>55</v>
      </c>
      <c r="B54" s="38" t="n">
        <v>14.6</v>
      </c>
      <c r="C54" s="22" t="n">
        <v>15.65</v>
      </c>
      <c r="D54" s="22" t="n">
        <v>15.32</v>
      </c>
      <c r="E54" s="22" t="n">
        <v>15.49</v>
      </c>
      <c r="F54" s="22" t="n">
        <v>15.3</v>
      </c>
      <c r="G54" s="22" t="n">
        <v>15.2</v>
      </c>
      <c r="I54" s="28" t="s">
        <v>55</v>
      </c>
      <c r="J54" s="34" t="n">
        <f aca="false">B54/B$56</f>
        <v>0.0837155963302752</v>
      </c>
      <c r="K54" s="34" t="n">
        <f aca="false">C54/C$56</f>
        <v>0.0740302743614002</v>
      </c>
      <c r="L54" s="34" t="n">
        <f aca="false">D54/D$56</f>
        <v>0.0697790936005466</v>
      </c>
      <c r="M54" s="34" t="n">
        <f aca="false">E54/E$56</f>
        <v>0.0684217500773002</v>
      </c>
      <c r="N54" s="34" t="n">
        <f aca="false">F54/F$56</f>
        <v>0.068</v>
      </c>
      <c r="O54" s="34" t="n">
        <f aca="false">G54/G$56</f>
        <v>0.0676457498887405</v>
      </c>
      <c r="Q54" s="28" t="s">
        <v>55</v>
      </c>
      <c r="R54" s="44" t="n">
        <f aca="false">G54/C54-1</f>
        <v>-0.0287539936102237</v>
      </c>
      <c r="S54" s="44" t="n">
        <f aca="false">G54/E54-1</f>
        <v>-0.0187217559715946</v>
      </c>
    </row>
    <row r="55" customFormat="false" ht="12.75" hidden="false" customHeight="false" outlineLevel="0" collapsed="false">
      <c r="A55" s="28" t="s">
        <v>20</v>
      </c>
      <c r="B55" s="38" t="n">
        <v>62.6</v>
      </c>
      <c r="C55" s="22" t="n">
        <v>82.6</v>
      </c>
      <c r="D55" s="22" t="n">
        <v>92.6</v>
      </c>
      <c r="E55" s="22" t="n">
        <v>102.2</v>
      </c>
      <c r="F55" s="22" t="n">
        <v>104.3</v>
      </c>
      <c r="G55" s="22" t="n">
        <v>105.5</v>
      </c>
      <c r="I55" s="28" t="s">
        <v>20</v>
      </c>
      <c r="J55" s="34" t="n">
        <f aca="false">B55/B$56</f>
        <v>0.35894495412844</v>
      </c>
      <c r="K55" s="34" t="n">
        <f aca="false">C55/C$56</f>
        <v>0.390728476821192</v>
      </c>
      <c r="L55" s="34" t="n">
        <f aca="false">D55/D$56</f>
        <v>0.42177180596675</v>
      </c>
      <c r="M55" s="34" t="n">
        <f aca="false">E55/E$56</f>
        <v>0.451433367198198</v>
      </c>
      <c r="N55" s="34" t="n">
        <f aca="false">F55/F$56</f>
        <v>0.463555555555556</v>
      </c>
      <c r="O55" s="34" t="n">
        <f aca="false">G55/G$56</f>
        <v>0.469514908767245</v>
      </c>
      <c r="Q55" s="28" t="s">
        <v>20</v>
      </c>
      <c r="R55" s="44" t="n">
        <f aca="false">G55/C55-1</f>
        <v>0.277239709443099</v>
      </c>
      <c r="S55" s="44" t="n">
        <f aca="false">G55/E55-1</f>
        <v>0.0322896281800391</v>
      </c>
    </row>
    <row r="56" customFormat="false" ht="12.75" hidden="false" customHeight="false" outlineLevel="0" collapsed="false">
      <c r="A56" s="16" t="s">
        <v>49</v>
      </c>
      <c r="B56" s="39" t="n">
        <v>174.4</v>
      </c>
      <c r="C56" s="6" t="n">
        <v>211.4</v>
      </c>
      <c r="D56" s="6" t="n">
        <v>219.55</v>
      </c>
      <c r="E56" s="6" t="n">
        <v>226.39</v>
      </c>
      <c r="F56" s="40" t="n">
        <v>225</v>
      </c>
      <c r="G56" s="40" t="n">
        <v>224.7</v>
      </c>
      <c r="I56" s="16" t="s">
        <v>49</v>
      </c>
      <c r="J56" s="34" t="n">
        <f aca="false">B56/B$56</f>
        <v>1</v>
      </c>
      <c r="K56" s="34" t="n">
        <f aca="false">C56/C$56</f>
        <v>1</v>
      </c>
      <c r="L56" s="34" t="n">
        <f aca="false">D56/D$56</f>
        <v>1</v>
      </c>
      <c r="M56" s="34" t="n">
        <f aca="false">E56/E$56</f>
        <v>1</v>
      </c>
      <c r="N56" s="34" t="n">
        <f aca="false">F56/F$56</f>
        <v>1</v>
      </c>
      <c r="O56" s="34" t="n">
        <f aca="false">G56/G$56</f>
        <v>1</v>
      </c>
      <c r="Q56" s="16" t="s">
        <v>49</v>
      </c>
      <c r="R56" s="44" t="n">
        <f aca="false">G56/C56-1</f>
        <v>0.0629139072847682</v>
      </c>
      <c r="S56" s="44" t="n">
        <f aca="false">G56/E56-1</f>
        <v>-0.00746499403683909</v>
      </c>
    </row>
    <row r="57" customFormat="false" ht="12.75" hidden="false" customHeight="false" outlineLevel="0" collapsed="false">
      <c r="B57" s="45"/>
      <c r="C57" s="45"/>
      <c r="D57" s="45"/>
      <c r="E57" s="45"/>
      <c r="F57" s="45"/>
      <c r="G57" s="45"/>
    </row>
    <row r="58" customFormat="false" ht="15.75" hidden="false" customHeight="false" outlineLevel="0" collapsed="false">
      <c r="A58" s="37" t="s">
        <v>65</v>
      </c>
      <c r="B58" s="45"/>
      <c r="C58" s="45"/>
      <c r="D58" s="45"/>
      <c r="E58" s="45"/>
      <c r="F58" s="45"/>
      <c r="G58" s="45"/>
    </row>
    <row r="59" customFormat="false" ht="12.75" hidden="false" customHeight="false" outlineLevel="0" collapsed="false">
      <c r="B59" s="45"/>
      <c r="C59" s="45"/>
      <c r="D59" s="45"/>
      <c r="E59" s="45"/>
      <c r="F59" s="46" t="s">
        <v>57</v>
      </c>
      <c r="G59" s="45"/>
    </row>
    <row r="60" customFormat="false" ht="12.75" hidden="false" customHeight="false" outlineLevel="0" collapsed="false">
      <c r="A60" s="16" t="s">
        <v>16</v>
      </c>
      <c r="B60" s="42" t="n">
        <v>1990</v>
      </c>
      <c r="C60" s="43" t="n">
        <v>2000</v>
      </c>
      <c r="D60" s="43" t="n">
        <v>2005</v>
      </c>
      <c r="E60" s="43" t="n">
        <v>2010</v>
      </c>
      <c r="F60" s="43" t="n">
        <v>2012</v>
      </c>
      <c r="G60" s="43" t="n">
        <v>2013</v>
      </c>
      <c r="H60" s="47" t="n">
        <v>2015</v>
      </c>
      <c r="I60" s="16" t="s">
        <v>16</v>
      </c>
      <c r="J60" s="42" t="n">
        <v>1990</v>
      </c>
      <c r="K60" s="43" t="n">
        <v>2000</v>
      </c>
      <c r="L60" s="43" t="n">
        <v>2005</v>
      </c>
      <c r="M60" s="43" t="n">
        <v>2010</v>
      </c>
      <c r="N60" s="43" t="n">
        <v>2012</v>
      </c>
      <c r="O60" s="43" t="n">
        <v>2013</v>
      </c>
      <c r="Q60" s="16" t="s">
        <v>16</v>
      </c>
      <c r="R60" s="0" t="s">
        <v>62</v>
      </c>
      <c r="S60" s="0" t="s">
        <v>63</v>
      </c>
      <c r="T60" s="0" t="s">
        <v>64</v>
      </c>
    </row>
    <row r="61" customFormat="false" ht="12.75" hidden="false" customHeight="false" outlineLevel="0" collapsed="false">
      <c r="A61" s="28" t="s">
        <v>53</v>
      </c>
      <c r="B61" s="38" t="n">
        <v>36.4</v>
      </c>
      <c r="C61" s="22" t="n">
        <v>51.2</v>
      </c>
      <c r="D61" s="22" t="n">
        <v>52.9</v>
      </c>
      <c r="E61" s="22" t="n">
        <v>54.8</v>
      </c>
      <c r="F61" s="22" t="n">
        <v>54.7</v>
      </c>
      <c r="G61" s="22" t="n">
        <v>54.7</v>
      </c>
      <c r="H61" s="12" t="n">
        <f aca="false">C82*11630*10^-3</f>
        <v>49.080926</v>
      </c>
      <c r="I61" s="28" t="s">
        <v>53</v>
      </c>
      <c r="J61" s="34" t="n">
        <f aca="false">B61/B$65</f>
        <v>0.362549800796813</v>
      </c>
      <c r="K61" s="34" t="n">
        <f aca="false">C61/C$65</f>
        <v>0.445604873803307</v>
      </c>
      <c r="L61" s="34" t="n">
        <f aca="false">D61/D$65</f>
        <v>0.470640569395018</v>
      </c>
      <c r="M61" s="34" t="n">
        <f aca="false">E61/E$65</f>
        <v>0.498635122838944</v>
      </c>
      <c r="N61" s="34" t="n">
        <f aca="false">F61/F$65</f>
        <v>0.510261194029851</v>
      </c>
      <c r="O61" s="34" t="n">
        <f aca="false">G61/G$65</f>
        <v>0.516525023607177</v>
      </c>
      <c r="Q61" s="28" t="s">
        <v>53</v>
      </c>
      <c r="R61" s="44" t="n">
        <f aca="false">G61/C61-1</f>
        <v>0.068359375</v>
      </c>
      <c r="S61" s="44" t="n">
        <f aca="false">G61/E61-1</f>
        <v>-0.00182481751824803</v>
      </c>
      <c r="T61" s="44" t="n">
        <f aca="false">H61/E61-1</f>
        <v>-0.104362664233577</v>
      </c>
    </row>
    <row r="62" customFormat="false" ht="12.75" hidden="false" customHeight="false" outlineLevel="0" collapsed="false">
      <c r="A62" s="28" t="s">
        <v>54</v>
      </c>
      <c r="B62" s="38" t="n">
        <v>40.7</v>
      </c>
      <c r="C62" s="22" t="n">
        <v>36.9</v>
      </c>
      <c r="D62" s="22" t="n">
        <v>32.5</v>
      </c>
      <c r="E62" s="22" t="n">
        <v>26.4</v>
      </c>
      <c r="F62" s="22" t="n">
        <v>23.7</v>
      </c>
      <c r="G62" s="22" t="n">
        <v>22.4</v>
      </c>
      <c r="H62" s="12" t="n">
        <f aca="false">C81*11630*10^-3</f>
        <v>18.450995</v>
      </c>
      <c r="I62" s="28" t="s">
        <v>54</v>
      </c>
      <c r="J62" s="34" t="n">
        <f aca="false">B62/B$65</f>
        <v>0.405378486055777</v>
      </c>
      <c r="K62" s="34" t="n">
        <f aca="false">C62/C$65</f>
        <v>0.321148825065274</v>
      </c>
      <c r="L62" s="34" t="n">
        <f aca="false">D62/D$65</f>
        <v>0.28914590747331</v>
      </c>
      <c r="M62" s="34" t="n">
        <f aca="false">E62/E$65</f>
        <v>0.240218380345769</v>
      </c>
      <c r="N62" s="34" t="n">
        <f aca="false">F62/F$65</f>
        <v>0.221082089552239</v>
      </c>
      <c r="O62" s="34" t="n">
        <f aca="false">G62/G$65</f>
        <v>0.21152030217186</v>
      </c>
      <c r="Q62" s="28" t="s">
        <v>54</v>
      </c>
      <c r="R62" s="44" t="n">
        <f aca="false">G62/C62-1</f>
        <v>-0.392953929539295</v>
      </c>
      <c r="S62" s="44" t="n">
        <f aca="false">G62/E62-1</f>
        <v>-0.151515151515152</v>
      </c>
      <c r="T62" s="44" t="n">
        <f aca="false">H62/E62-1</f>
        <v>-0.301098674242424</v>
      </c>
    </row>
    <row r="63" customFormat="false" ht="12.75" hidden="false" customHeight="false" outlineLevel="0" collapsed="false">
      <c r="A63" s="28" t="s">
        <v>55</v>
      </c>
      <c r="B63" s="38" t="n">
        <v>10.7</v>
      </c>
      <c r="C63" s="22" t="n">
        <v>11.1</v>
      </c>
      <c r="D63" s="22" t="n">
        <v>10.8</v>
      </c>
      <c r="E63" s="22" t="n">
        <v>10.7</v>
      </c>
      <c r="F63" s="22" t="n">
        <v>10.5</v>
      </c>
      <c r="G63" s="22" t="n">
        <v>10.4</v>
      </c>
      <c r="H63" s="12" t="n">
        <f aca="false">(C83+C85+C86)*11630*10^-3</f>
        <v>10.837997</v>
      </c>
      <c r="I63" s="28" t="s">
        <v>55</v>
      </c>
      <c r="J63" s="34" t="n">
        <f aca="false">B63/B$65</f>
        <v>0.106573705179283</v>
      </c>
      <c r="K63" s="34" t="n">
        <f aca="false">C63/C$65</f>
        <v>0.0966057441253264</v>
      </c>
      <c r="L63" s="34" t="n">
        <f aca="false">D63/D$65</f>
        <v>0.096085409252669</v>
      </c>
      <c r="M63" s="34" t="n">
        <f aca="false">E63/E$65</f>
        <v>0.097361237488626</v>
      </c>
      <c r="N63" s="34" t="n">
        <f aca="false">F63/F$65</f>
        <v>0.0979477611940298</v>
      </c>
      <c r="O63" s="34" t="n">
        <f aca="false">G63/G$65</f>
        <v>0.0982058545797923</v>
      </c>
      <c r="Q63" s="28" t="s">
        <v>55</v>
      </c>
      <c r="R63" s="44" t="n">
        <f aca="false">G63/C63-1</f>
        <v>-0.063063063063063</v>
      </c>
      <c r="S63" s="44" t="n">
        <f aca="false">G63/E63-1</f>
        <v>-0.02803738317757</v>
      </c>
      <c r="T63" s="44" t="n">
        <f aca="false">H63/E63-1</f>
        <v>0.0128969158878505</v>
      </c>
    </row>
    <row r="64" customFormat="false" ht="12.75" hidden="false" customHeight="false" outlineLevel="0" collapsed="false">
      <c r="A64" s="28" t="s">
        <v>20</v>
      </c>
      <c r="B64" s="38" t="n">
        <v>12.6</v>
      </c>
      <c r="C64" s="22" t="n">
        <v>15.7</v>
      </c>
      <c r="D64" s="22" t="n">
        <v>16.2</v>
      </c>
      <c r="E64" s="22" t="n">
        <v>18</v>
      </c>
      <c r="F64" s="22" t="n">
        <v>18.3</v>
      </c>
      <c r="G64" s="22" t="n">
        <v>18.4</v>
      </c>
      <c r="H64" s="12" t="n">
        <f aca="false">C84*11630*10^-3</f>
        <v>22.975065</v>
      </c>
      <c r="I64" s="28" t="s">
        <v>20</v>
      </c>
      <c r="J64" s="34" t="n">
        <f aca="false">B64/B$65</f>
        <v>0.125498007968128</v>
      </c>
      <c r="K64" s="34" t="n">
        <f aca="false">C64/C$65</f>
        <v>0.136640557006092</v>
      </c>
      <c r="L64" s="34" t="n">
        <f aca="false">D64/D$65</f>
        <v>0.144128113879004</v>
      </c>
      <c r="M64" s="34" t="n">
        <f aca="false">E64/E$65</f>
        <v>0.163785259326661</v>
      </c>
      <c r="N64" s="34" t="n">
        <f aca="false">F64/F$65</f>
        <v>0.170708955223881</v>
      </c>
      <c r="O64" s="34" t="n">
        <f aca="false">G64/G$65</f>
        <v>0.173748819641171</v>
      </c>
      <c r="Q64" s="28" t="s">
        <v>20</v>
      </c>
      <c r="R64" s="44" t="n">
        <f aca="false">G64/C64-1</f>
        <v>0.171974522292994</v>
      </c>
      <c r="S64" s="44" t="n">
        <f aca="false">G64/E64-1</f>
        <v>0.0222222222222221</v>
      </c>
      <c r="T64" s="44" t="n">
        <f aca="false">H64/E64-1</f>
        <v>0.2763925</v>
      </c>
    </row>
    <row r="65" customFormat="false" ht="12.75" hidden="false" customHeight="false" outlineLevel="0" collapsed="false">
      <c r="A65" s="16" t="s">
        <v>49</v>
      </c>
      <c r="B65" s="39" t="n">
        <v>100.4</v>
      </c>
      <c r="C65" s="6" t="n">
        <v>114.9</v>
      </c>
      <c r="D65" s="6" t="n">
        <v>112.4</v>
      </c>
      <c r="E65" s="6" t="n">
        <v>109.9</v>
      </c>
      <c r="F65" s="6" t="n">
        <v>107.2</v>
      </c>
      <c r="G65" s="6" t="n">
        <v>105.9</v>
      </c>
      <c r="H65" s="12" t="n">
        <f aca="false">SUM(H61:H64)</f>
        <v>101.344983</v>
      </c>
      <c r="I65" s="16" t="s">
        <v>49</v>
      </c>
      <c r="J65" s="34" t="n">
        <f aca="false">B65/B$65</f>
        <v>1</v>
      </c>
      <c r="K65" s="34" t="n">
        <f aca="false">C65/C$65</f>
        <v>1</v>
      </c>
      <c r="L65" s="34" t="n">
        <f aca="false">D65/D$65</f>
        <v>1</v>
      </c>
      <c r="M65" s="34" t="n">
        <f aca="false">E65/E$65</f>
        <v>1</v>
      </c>
      <c r="N65" s="34" t="n">
        <f aca="false">F65/F$65</f>
        <v>1</v>
      </c>
      <c r="O65" s="34" t="n">
        <f aca="false">G65/G$65</f>
        <v>1</v>
      </c>
      <c r="Q65" s="16" t="s">
        <v>49</v>
      </c>
      <c r="R65" s="44" t="n">
        <f aca="false">G65/C65-1</f>
        <v>-0.0783289817232375</v>
      </c>
      <c r="S65" s="44" t="n">
        <f aca="false">G65/E65-1</f>
        <v>-0.0363967242948134</v>
      </c>
      <c r="T65" s="48" t="n">
        <f aca="false">H65/E65-1</f>
        <v>-0.0778436487716107</v>
      </c>
    </row>
    <row r="68" customFormat="false" ht="12.75" hidden="false" customHeight="false" outlineLevel="0" collapsed="false">
      <c r="B68" s="45" t="n">
        <f aca="false">B61/B17*10^3</f>
        <v>158.536585365854</v>
      </c>
      <c r="C68" s="45" t="n">
        <f aca="false">C61/C17*10^3</f>
        <v>151.568975725281</v>
      </c>
      <c r="D68" s="45" t="n">
        <f aca="false">D61/D17*10^3</f>
        <v>138.156176547401</v>
      </c>
      <c r="E68" s="45" t="n">
        <f aca="false">E61/E17*10^3</f>
        <v>129.30627654554</v>
      </c>
      <c r="F68" s="45" t="n">
        <f aca="false">F61/F17*10^3</f>
        <v>126.444752658345</v>
      </c>
      <c r="G68" s="45" t="n">
        <f aca="false">G61/G17*10^3</f>
        <v>124.743443557583</v>
      </c>
    </row>
    <row r="69" customFormat="false" ht="12.75" hidden="false" customHeight="false" outlineLevel="0" collapsed="false">
      <c r="B69" s="45" t="n">
        <f aca="false">B62/B18*10^3</f>
        <v>176.496097137901</v>
      </c>
      <c r="C69" s="45" t="n">
        <f aca="false">C62/C18*10^3</f>
        <v>179.56204379562</v>
      </c>
      <c r="D69" s="45" t="n">
        <f aca="false">D62/D18*10^3</f>
        <v>168.236877523553</v>
      </c>
      <c r="E69" s="45" t="n">
        <f aca="false">E62/E18*10^3</f>
        <v>153.667054714785</v>
      </c>
      <c r="F69" s="45" t="n">
        <f aca="false">F62/F18*10^3</f>
        <v>144.248326232502</v>
      </c>
      <c r="G69" s="45" t="n">
        <f aca="false">G62/G18*10^3</f>
        <v>140.17521902378</v>
      </c>
    </row>
    <row r="70" customFormat="false" ht="12.75" hidden="false" customHeight="false" outlineLevel="0" collapsed="false">
      <c r="B70" s="45" t="n">
        <f aca="false">B63/B19*10^3</f>
        <v>142.666666666667</v>
      </c>
      <c r="C70" s="45" t="n">
        <f aca="false">C63/C19*10^3</f>
        <v>131.360946745562</v>
      </c>
      <c r="D70" s="45" t="n">
        <f aca="false">D63/D19*10^3</f>
        <v>123.569794050343</v>
      </c>
      <c r="E70" s="45" t="n">
        <f aca="false">E63/E19*10^3</f>
        <v>116.557734204793</v>
      </c>
      <c r="F70" s="45" t="n">
        <f aca="false">F63/F19*10^3</f>
        <v>113.02475780409</v>
      </c>
      <c r="G70" s="45" t="n">
        <f aca="false">G63/G19*10^3</f>
        <v>111.111111111111</v>
      </c>
    </row>
    <row r="71" customFormat="false" ht="12.75" hidden="false" customHeight="false" outlineLevel="0" collapsed="false">
      <c r="B71" s="45" t="n">
        <f aca="false">B64/B20*10^3</f>
        <v>98.7460815047022</v>
      </c>
      <c r="C71" s="45" t="n">
        <f aca="false">C64/C20*10^3</f>
        <v>90.6990179087233</v>
      </c>
      <c r="D71" s="45" t="n">
        <f aca="false">D64/D20*10^3</f>
        <v>81.8181818181818</v>
      </c>
      <c r="E71" s="45" t="n">
        <f aca="false">E64/E20*10^3</f>
        <v>76.6283524904214</v>
      </c>
      <c r="F71" s="45" t="n">
        <f aca="false">F64/F20*10^3</f>
        <v>73.6418511066398</v>
      </c>
      <c r="G71" s="45" t="n">
        <f aca="false">G64/G20*10^3</f>
        <v>71.875</v>
      </c>
    </row>
    <row r="72" customFormat="false" ht="12.75" hidden="false" customHeight="false" outlineLevel="0" collapsed="false">
      <c r="B72" s="45" t="n">
        <f aca="false">B65/B21*10^3</f>
        <v>151.478575739288</v>
      </c>
      <c r="C72" s="45" t="n">
        <f aca="false">C65/C21*10^3</f>
        <v>143.463603446123</v>
      </c>
      <c r="D72" s="45" t="n">
        <f aca="false">D65/D21*10^3</f>
        <v>130.473139248735</v>
      </c>
      <c r="E72" s="45" t="n">
        <f aca="false">E65/E21*10^3</f>
        <v>119.15862517619</v>
      </c>
      <c r="F72" s="45" t="n">
        <f aca="false">F65/F21*10^3</f>
        <v>114.249174038154</v>
      </c>
      <c r="G72" s="45" t="n">
        <f aca="false">G65/G21*10^3</f>
        <v>111.720645637726</v>
      </c>
    </row>
    <row r="73" customFormat="false" ht="12.75" hidden="false" customHeight="false" outlineLevel="0" collapsed="false">
      <c r="B73" s="45"/>
      <c r="C73" s="45"/>
      <c r="D73" s="45"/>
      <c r="E73" s="45"/>
      <c r="F73" s="45"/>
      <c r="G73" s="45"/>
    </row>
    <row r="74" customFormat="false" ht="12.75" hidden="false" customHeight="false" outlineLevel="0" collapsed="false">
      <c r="B74" s="49" t="n">
        <f aca="false">B61/11630*10^3</f>
        <v>3.12983662940671</v>
      </c>
      <c r="C74" s="49" t="n">
        <f aca="false">C61/11630*10^3</f>
        <v>4.40240756663801</v>
      </c>
      <c r="D74" s="49" t="n">
        <f aca="false">D61/11630*10^3</f>
        <v>4.54858125537403</v>
      </c>
      <c r="E74" s="49" t="n">
        <f aca="false">E61/11630*10^3</f>
        <v>4.71195184866724</v>
      </c>
      <c r="F74" s="49" t="n">
        <f aca="false">F61/11630*10^3</f>
        <v>4.70335339638865</v>
      </c>
      <c r="G74" s="49" t="n">
        <f aca="false">G61/11630*10^3</f>
        <v>4.70335339638865</v>
      </c>
    </row>
    <row r="75" customFormat="false" ht="12.75" hidden="false" customHeight="false" outlineLevel="0" collapsed="false">
      <c r="B75" s="49" t="n">
        <f aca="false">B62/11630*10^3</f>
        <v>3.49957007738607</v>
      </c>
      <c r="C75" s="49" t="n">
        <f aca="false">C62/11630*10^3</f>
        <v>3.17282889079966</v>
      </c>
      <c r="D75" s="49" t="n">
        <f aca="false">D62/11630*10^3</f>
        <v>2.7944969905417</v>
      </c>
      <c r="E75" s="49" t="n">
        <f aca="false">E62/11630*10^3</f>
        <v>2.26999140154772</v>
      </c>
      <c r="F75" s="49" t="n">
        <f aca="false">F62/11630*10^3</f>
        <v>2.03783319002579</v>
      </c>
      <c r="G75" s="49" t="n">
        <f aca="false">G62/11630*10^3</f>
        <v>1.92605331040413</v>
      </c>
    </row>
    <row r="76" customFormat="false" ht="12.75" hidden="false" customHeight="false" outlineLevel="0" collapsed="false">
      <c r="B76" s="49" t="n">
        <f aca="false">B63/11630*10^3</f>
        <v>0.920034393809114</v>
      </c>
      <c r="C76" s="49" t="n">
        <f aca="false">C63/11630*10^3</f>
        <v>0.954428202923474</v>
      </c>
      <c r="D76" s="49" t="n">
        <f aca="false">D63/11630*10^3</f>
        <v>0.928632846087704</v>
      </c>
      <c r="E76" s="49" t="n">
        <f aca="false">E63/11630*10^3</f>
        <v>0.920034393809114</v>
      </c>
      <c r="F76" s="49" t="n">
        <f aca="false">F63/11630*10^3</f>
        <v>0.902837489251935</v>
      </c>
      <c r="G76" s="49" t="n">
        <f aca="false">G63/11630*10^3</f>
        <v>0.894239036973345</v>
      </c>
    </row>
    <row r="77" customFormat="false" ht="12.75" hidden="false" customHeight="false" outlineLevel="0" collapsed="false">
      <c r="B77" s="49" t="n">
        <f aca="false">B64/11630*10^3</f>
        <v>1.08340498710232</v>
      </c>
      <c r="C77" s="49" t="n">
        <f aca="false">C64/11630*10^3</f>
        <v>1.34995700773861</v>
      </c>
      <c r="D77" s="49" t="n">
        <f aca="false">D64/11630*10^3</f>
        <v>1.39294926913156</v>
      </c>
      <c r="E77" s="49" t="n">
        <f aca="false">E64/11630*10^3</f>
        <v>1.54772141014617</v>
      </c>
      <c r="F77" s="49" t="n">
        <f aca="false">F64/11630*10^3</f>
        <v>1.57351676698194</v>
      </c>
      <c r="G77" s="49" t="n">
        <f aca="false">G64/11630*10^3</f>
        <v>1.58211521926053</v>
      </c>
    </row>
    <row r="78" customFormat="false" ht="12.75" hidden="false" customHeight="false" outlineLevel="0" collapsed="false">
      <c r="B78" s="49" t="n">
        <f aca="false">B65/11630*10^3</f>
        <v>8.63284608770421</v>
      </c>
      <c r="C78" s="49" t="n">
        <f aca="false">C65/11630*10^3</f>
        <v>9.87962166809974</v>
      </c>
      <c r="D78" s="49" t="n">
        <f aca="false">D65/11630*10^3</f>
        <v>9.664660361135</v>
      </c>
      <c r="E78" s="49" t="n">
        <f aca="false">E65/11630*10^3</f>
        <v>9.44969905417025</v>
      </c>
      <c r="F78" s="49" t="n">
        <f aca="false">F65/11630*10^3</f>
        <v>9.21754084264832</v>
      </c>
      <c r="G78" s="49" t="n">
        <f aca="false">G65/11630*10^3</f>
        <v>9.10576096302666</v>
      </c>
    </row>
    <row r="81" customFormat="false" ht="12.8" hidden="false" customHeight="false" outlineLevel="0" collapsed="false">
      <c r="A81" s="50" t="s">
        <v>66</v>
      </c>
      <c r="B81" s="51" t="n">
        <v>2.6355</v>
      </c>
      <c r="C81" s="51" t="n">
        <v>1.5865</v>
      </c>
    </row>
    <row r="82" customFormat="false" ht="12.8" hidden="false" customHeight="false" outlineLevel="0" collapsed="false">
      <c r="A82" s="50" t="s">
        <v>53</v>
      </c>
      <c r="B82" s="51" t="n">
        <v>3.9832</v>
      </c>
      <c r="C82" s="51" t="n">
        <v>4.2202</v>
      </c>
    </row>
    <row r="83" customFormat="false" ht="12.75" hidden="false" customHeight="false" outlineLevel="0" collapsed="false">
      <c r="A83" s="50" t="s">
        <v>67</v>
      </c>
      <c r="B83" s="51" t="n">
        <v>0.1151</v>
      </c>
      <c r="C83" s="51" t="n">
        <v>0.0462</v>
      </c>
    </row>
    <row r="84" customFormat="false" ht="12.75" hidden="false" customHeight="false" outlineLevel="0" collapsed="false">
      <c r="A84" s="50" t="s">
        <v>68</v>
      </c>
      <c r="B84" s="51" t="n">
        <v>1.7258</v>
      </c>
      <c r="C84" s="51" t="n">
        <v>1.9755</v>
      </c>
    </row>
    <row r="85" customFormat="false" ht="12.75" hidden="false" customHeight="false" outlineLevel="0" collapsed="false">
      <c r="A85" s="50" t="s">
        <v>69</v>
      </c>
      <c r="B85" s="51" t="n">
        <v>0.6203</v>
      </c>
      <c r="C85" s="51" t="n">
        <v>0.5758</v>
      </c>
    </row>
    <row r="86" customFormat="false" ht="12.75" hidden="false" customHeight="false" outlineLevel="0" collapsed="false">
      <c r="A86" s="50" t="s">
        <v>70</v>
      </c>
      <c r="B86" s="51" t="n">
        <v>0.2326</v>
      </c>
      <c r="C86" s="51" t="n">
        <v>0.3099</v>
      </c>
    </row>
    <row r="87" customFormat="false" ht="12.75" hidden="false" customHeight="false" outlineLevel="0" collapsed="false">
      <c r="A87" s="50" t="s">
        <v>71</v>
      </c>
      <c r="B87" s="51" t="n">
        <v>0</v>
      </c>
      <c r="C87" s="51" t="n">
        <v>0.705415085248189</v>
      </c>
    </row>
    <row r="88" customFormat="false" ht="12.8" hidden="false" customHeight="false" outlineLevel="0" collapsed="false">
      <c r="B88" s="0" t="n">
        <f aca="false">(B81+B82+B83+B84+B85+B86)*11630*10^-3</f>
        <v>108.304375</v>
      </c>
      <c r="C88" s="0" t="n">
        <f aca="false">(C81+C82+C83+C84+C85+C86)*11630*10^-3</f>
        <v>101.344983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1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V1" activePane="topRight" state="frozen"/>
      <selection pane="topLeft" activeCell="A1" activeCellId="0" sqref="A1"/>
      <selection pane="topRight" activeCell="Z9" activeCellId="0" sqref="Z9"/>
    </sheetView>
  </sheetViews>
  <sheetFormatPr defaultRowHeight="12.75"/>
  <cols>
    <col collapsed="false" hidden="false" max="1" min="1" style="0" width="34.2857142857143"/>
    <col collapsed="false" hidden="false" max="2" min="2" style="0" width="32.2908163265306"/>
    <col collapsed="false" hidden="false" max="3" min="3" style="0" width="58.8571428571429"/>
    <col collapsed="false" hidden="false" max="4" min="4" style="0" width="13.1377551020408"/>
    <col collapsed="false" hidden="false" max="5" min="5" style="0" width="10.7091836734694"/>
    <col collapsed="false" hidden="false" max="6" min="6" style="0" width="13.7040816326531"/>
    <col collapsed="false" hidden="false" max="7" min="7" style="0" width="11.4183673469388"/>
    <col collapsed="false" hidden="false" max="8" min="8" style="0" width="13.4285714285714"/>
    <col collapsed="false" hidden="false" max="9" min="9" style="0" width="11.5714285714286"/>
    <col collapsed="false" hidden="false" max="10" min="10" style="0" width="19.9948979591837"/>
    <col collapsed="false" hidden="false" max="11" min="11" style="0" width="10.7091836734694"/>
    <col collapsed="false" hidden="false" max="13" min="12" style="0" width="37.8622448979592"/>
    <col collapsed="false" hidden="false" max="14" min="14" style="0" width="10.7091836734694"/>
    <col collapsed="false" hidden="false" max="15" min="15" style="0" width="13.0051020408163"/>
    <col collapsed="false" hidden="false" max="1025" min="16" style="0" width="10.7091836734694"/>
  </cols>
  <sheetData>
    <row r="1" customFormat="false" ht="15.75" hidden="false" customHeight="false" outlineLevel="0" collapsed="false">
      <c r="A1" s="37" t="s">
        <v>72</v>
      </c>
    </row>
    <row r="2" customFormat="false" ht="12.75" hidden="false" customHeight="false" outlineLevel="0" collapsed="false">
      <c r="A2" s="0" t="s">
        <v>73</v>
      </c>
    </row>
    <row r="3" customFormat="false" ht="12.75" hidden="false" customHeight="false" outlineLevel="0" collapsed="false">
      <c r="A3" s="52"/>
      <c r="B3" s="53"/>
      <c r="C3" s="53"/>
      <c r="D3" s="54" t="n">
        <v>1982</v>
      </c>
      <c r="E3" s="54" t="n">
        <v>1985</v>
      </c>
      <c r="F3" s="54" t="n">
        <v>1990</v>
      </c>
      <c r="G3" s="54" t="n">
        <v>1995</v>
      </c>
      <c r="H3" s="54" t="n">
        <v>2000</v>
      </c>
      <c r="I3" s="54" t="n">
        <v>2005</v>
      </c>
      <c r="J3" s="54" t="n">
        <v>2006</v>
      </c>
      <c r="K3" s="54" t="n">
        <v>2007</v>
      </c>
      <c r="L3" s="54"/>
      <c r="M3" s="54" t="n">
        <v>2008</v>
      </c>
      <c r="N3" s="54" t="n">
        <v>2009</v>
      </c>
      <c r="O3" s="55"/>
      <c r="P3" s="55"/>
      <c r="Q3" s="54" t="n">
        <v>2010</v>
      </c>
      <c r="R3" s="55"/>
      <c r="S3" s="55"/>
      <c r="T3" s="54" t="n">
        <v>2011</v>
      </c>
      <c r="U3" s="55"/>
      <c r="V3" s="55"/>
      <c r="W3" s="54" t="n">
        <v>2012</v>
      </c>
      <c r="X3" s="55"/>
      <c r="Y3" s="55"/>
      <c r="Z3" s="54" t="n">
        <v>2013</v>
      </c>
    </row>
    <row r="4" customFormat="false" ht="12.75" hidden="false" customHeight="false" outlineLevel="0" collapsed="false">
      <c r="A4" s="56"/>
      <c r="B4" s="57"/>
      <c r="C4" s="57"/>
      <c r="D4" s="58" t="s">
        <v>74</v>
      </c>
      <c r="E4" s="58" t="s">
        <v>74</v>
      </c>
      <c r="F4" s="58" t="s">
        <v>74</v>
      </c>
      <c r="G4" s="58" t="s">
        <v>74</v>
      </c>
      <c r="H4" s="58" t="s">
        <v>74</v>
      </c>
      <c r="I4" s="58" t="s">
        <v>74</v>
      </c>
      <c r="J4" s="58" t="s">
        <v>74</v>
      </c>
      <c r="K4" s="58" t="s">
        <v>74</v>
      </c>
      <c r="L4" s="58"/>
      <c r="M4" s="58" t="s">
        <v>74</v>
      </c>
      <c r="N4" s="58" t="s">
        <v>74</v>
      </c>
      <c r="O4" s="59" t="s">
        <v>75</v>
      </c>
      <c r="P4" s="60" t="s">
        <v>75</v>
      </c>
      <c r="Q4" s="58" t="s">
        <v>74</v>
      </c>
      <c r="R4" s="59" t="s">
        <v>75</v>
      </c>
      <c r="S4" s="60" t="s">
        <v>75</v>
      </c>
      <c r="T4" s="58" t="s">
        <v>74</v>
      </c>
      <c r="U4" s="59" t="s">
        <v>75</v>
      </c>
      <c r="V4" s="60" t="s">
        <v>75</v>
      </c>
      <c r="W4" s="58" t="s">
        <v>74</v>
      </c>
      <c r="X4" s="59" t="s">
        <v>75</v>
      </c>
      <c r="Y4" s="60" t="s">
        <v>75</v>
      </c>
      <c r="Z4" s="58" t="s">
        <v>74</v>
      </c>
    </row>
    <row r="5" customFormat="false" ht="12.75" hidden="false" customHeight="false" outlineLevel="0" collapsed="false">
      <c r="A5" s="61"/>
      <c r="B5" s="62"/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4" t="s">
        <v>76</v>
      </c>
      <c r="P5" s="65" t="s">
        <v>77</v>
      </c>
      <c r="Q5" s="63"/>
      <c r="R5" s="64" t="s">
        <v>76</v>
      </c>
      <c r="S5" s="65" t="s">
        <v>77</v>
      </c>
      <c r="T5" s="63"/>
      <c r="U5" s="64" t="s">
        <v>76</v>
      </c>
      <c r="V5" s="65" t="s">
        <v>77</v>
      </c>
      <c r="W5" s="63"/>
      <c r="X5" s="64" t="s">
        <v>76</v>
      </c>
      <c r="Y5" s="65" t="s">
        <v>77</v>
      </c>
      <c r="Z5" s="63"/>
    </row>
    <row r="6" customFormat="false" ht="12.75" hidden="false" customHeight="false" outlineLevel="0" collapsed="false">
      <c r="A6" s="66" t="s">
        <v>78</v>
      </c>
      <c r="B6" s="67" t="s">
        <v>79</v>
      </c>
      <c r="C6" s="68" t="s">
        <v>80</v>
      </c>
      <c r="D6" s="69" t="n">
        <v>521</v>
      </c>
      <c r="E6" s="69" t="n">
        <v>699.3</v>
      </c>
      <c r="F6" s="69" t="n">
        <v>1051.8</v>
      </c>
      <c r="G6" s="69" t="n">
        <v>1058.3</v>
      </c>
      <c r="H6" s="69" t="n">
        <v>1050.9</v>
      </c>
      <c r="I6" s="69" t="n">
        <v>1048.5</v>
      </c>
      <c r="J6" s="69" t="n">
        <v>1057.2</v>
      </c>
      <c r="K6" s="69" t="n">
        <v>1057.7</v>
      </c>
      <c r="L6" s="69"/>
      <c r="M6" s="69" t="n">
        <v>1066.5</v>
      </c>
      <c r="N6" s="69" t="n">
        <v>1067.6</v>
      </c>
      <c r="O6" s="70" t="n">
        <v>-6.8</v>
      </c>
      <c r="P6" s="71" t="n">
        <v>10.2</v>
      </c>
      <c r="Q6" s="69" t="n">
        <v>1071</v>
      </c>
      <c r="R6" s="70" t="n">
        <v>2.1</v>
      </c>
      <c r="S6" s="71" t="n">
        <v>10.3</v>
      </c>
      <c r="T6" s="69" t="n">
        <v>1083.4</v>
      </c>
      <c r="U6" s="70" t="n">
        <v>3.5</v>
      </c>
      <c r="V6" s="71" t="n">
        <v>21</v>
      </c>
      <c r="W6" s="69" t="n">
        <v>1107.9</v>
      </c>
      <c r="X6" s="70" t="n">
        <v>-1</v>
      </c>
      <c r="Y6" s="71" t="n">
        <v>26.2</v>
      </c>
      <c r="Z6" s="69" t="n">
        <v>1133.1</v>
      </c>
      <c r="AA6" s="12" t="n">
        <f aca="false">Z6</f>
        <v>1133.1</v>
      </c>
    </row>
    <row r="7" customFormat="false" ht="12.75" hidden="false" customHeight="false" outlineLevel="0" collapsed="false">
      <c r="A7" s="72"/>
      <c r="B7" s="73"/>
      <c r="C7" s="68" t="s">
        <v>67</v>
      </c>
      <c r="D7" s="74" t="n">
        <v>193.1</v>
      </c>
      <c r="E7" s="74" t="n">
        <v>128.1</v>
      </c>
      <c r="F7" s="74" t="n">
        <v>93.7</v>
      </c>
      <c r="G7" s="74" t="n">
        <v>65.3</v>
      </c>
      <c r="H7" s="74" t="n">
        <v>30.4</v>
      </c>
      <c r="I7" s="74" t="n">
        <v>12.7</v>
      </c>
      <c r="J7" s="74" t="n">
        <v>10.8</v>
      </c>
      <c r="K7" s="74" t="n">
        <v>10.9</v>
      </c>
      <c r="L7" s="74"/>
      <c r="M7" s="74" t="n">
        <v>10.8</v>
      </c>
      <c r="N7" s="74" t="n">
        <v>10.4</v>
      </c>
      <c r="O7" s="75" t="n">
        <v>-0.5</v>
      </c>
      <c r="P7" s="76" t="n">
        <v>0</v>
      </c>
      <c r="Q7" s="74" t="n">
        <v>9.9</v>
      </c>
      <c r="R7" s="75" t="n">
        <v>-0.3</v>
      </c>
      <c r="S7" s="76" t="n">
        <v>0</v>
      </c>
      <c r="T7" s="74" t="n">
        <v>9.6</v>
      </c>
      <c r="U7" s="75" t="n">
        <v>-0.3</v>
      </c>
      <c r="V7" s="76" t="n">
        <v>0</v>
      </c>
      <c r="W7" s="74" t="n">
        <v>9.3</v>
      </c>
      <c r="X7" s="75" t="n">
        <v>0</v>
      </c>
      <c r="Y7" s="76" t="n">
        <v>0</v>
      </c>
      <c r="Z7" s="74" t="n">
        <v>9.3</v>
      </c>
    </row>
    <row r="8" customFormat="false" ht="12.75" hidden="false" customHeight="false" outlineLevel="0" collapsed="false">
      <c r="A8" s="72"/>
      <c r="B8" s="73"/>
      <c r="C8" s="68" t="s">
        <v>54</v>
      </c>
      <c r="D8" s="74" t="n">
        <v>2856.2</v>
      </c>
      <c r="E8" s="74" t="n">
        <v>2384.9</v>
      </c>
      <c r="F8" s="74" t="n">
        <v>1629.9</v>
      </c>
      <c r="G8" s="74" t="n">
        <v>1230.2</v>
      </c>
      <c r="H8" s="74" t="n">
        <v>1039.4</v>
      </c>
      <c r="I8" s="74" t="n">
        <v>961.8</v>
      </c>
      <c r="J8" s="74" t="n">
        <v>921.7</v>
      </c>
      <c r="K8" s="74" t="n">
        <v>847.2</v>
      </c>
      <c r="L8" s="74"/>
      <c r="M8" s="74" t="n">
        <v>769</v>
      </c>
      <c r="N8" s="74" t="n">
        <v>705</v>
      </c>
      <c r="O8" s="75" t="n">
        <v>-44.5</v>
      </c>
      <c r="P8" s="76" t="n">
        <v>0.1</v>
      </c>
      <c r="Q8" s="74" t="n">
        <v>660.6</v>
      </c>
      <c r="R8" s="75" t="n">
        <v>-38</v>
      </c>
      <c r="S8" s="76" t="n">
        <v>0</v>
      </c>
      <c r="T8" s="74" t="n">
        <v>622.6</v>
      </c>
      <c r="U8" s="75" t="n">
        <v>-28.2</v>
      </c>
      <c r="V8" s="76" t="n">
        <v>0</v>
      </c>
      <c r="W8" s="74" t="n">
        <v>594.4</v>
      </c>
      <c r="X8" s="75" t="n">
        <v>-28.4</v>
      </c>
      <c r="Y8" s="76" t="n">
        <v>0.1</v>
      </c>
      <c r="Z8" s="74" t="n">
        <v>566.1</v>
      </c>
    </row>
    <row r="9" customFormat="false" ht="12.75" hidden="false" customHeight="false" outlineLevel="0" collapsed="false">
      <c r="A9" s="72"/>
      <c r="B9" s="77"/>
      <c r="C9" s="68" t="s">
        <v>53</v>
      </c>
      <c r="D9" s="74" t="n">
        <v>1127.5</v>
      </c>
      <c r="E9" s="74" t="n">
        <v>1413.3</v>
      </c>
      <c r="F9" s="74" t="n">
        <v>1698.4</v>
      </c>
      <c r="G9" s="74" t="n">
        <v>2046.9</v>
      </c>
      <c r="H9" s="74" t="n">
        <v>2455.4</v>
      </c>
      <c r="I9" s="74" t="n">
        <v>2854.2</v>
      </c>
      <c r="J9" s="74" t="n">
        <v>2913.7</v>
      </c>
      <c r="K9" s="74" t="n">
        <v>2974.3</v>
      </c>
      <c r="L9" s="74"/>
      <c r="M9" s="74" t="n">
        <v>3032</v>
      </c>
      <c r="N9" s="74" t="n">
        <v>3070.4</v>
      </c>
      <c r="O9" s="75" t="n">
        <v>27.9</v>
      </c>
      <c r="P9" s="76" t="n">
        <v>9.7</v>
      </c>
      <c r="Q9" s="74" t="n">
        <v>3108</v>
      </c>
      <c r="R9" s="75" t="n">
        <v>22.8</v>
      </c>
      <c r="S9" s="76" t="n">
        <v>15.2</v>
      </c>
      <c r="T9" s="74" t="n">
        <v>3146</v>
      </c>
      <c r="U9" s="75" t="n">
        <v>2.6</v>
      </c>
      <c r="V9" s="76" t="n">
        <v>32.2</v>
      </c>
      <c r="W9" s="74" t="n">
        <v>3180.8</v>
      </c>
      <c r="X9" s="75" t="n">
        <v>6.8</v>
      </c>
      <c r="Y9" s="76" t="n">
        <v>51.2</v>
      </c>
      <c r="Z9" s="74" t="n">
        <v>3238.8</v>
      </c>
      <c r="AA9" s="12" t="n">
        <f aca="false">Z9</f>
        <v>3238.8</v>
      </c>
    </row>
    <row r="10" customFormat="false" ht="12.75" hidden="false" customHeight="false" outlineLevel="0" collapsed="false">
      <c r="A10" s="72"/>
      <c r="B10" s="67" t="s">
        <v>81</v>
      </c>
      <c r="C10" s="68" t="s">
        <v>80</v>
      </c>
      <c r="D10" s="74" t="n">
        <v>2.5</v>
      </c>
      <c r="E10" s="74" t="n">
        <v>2.5</v>
      </c>
      <c r="F10" s="74" t="n">
        <v>2.5</v>
      </c>
      <c r="G10" s="74" t="n">
        <v>1</v>
      </c>
      <c r="H10" s="74" t="n">
        <v>1</v>
      </c>
      <c r="I10" s="74" t="n">
        <v>2.4</v>
      </c>
      <c r="J10" s="74" t="n">
        <v>3.6</v>
      </c>
      <c r="K10" s="74" t="n">
        <v>3.8</v>
      </c>
      <c r="L10" s="74"/>
      <c r="M10" s="74" t="n">
        <v>4</v>
      </c>
      <c r="N10" s="74" t="n">
        <v>4.1</v>
      </c>
      <c r="O10" s="75" t="n">
        <v>0</v>
      </c>
      <c r="P10" s="76" t="n">
        <v>0.1</v>
      </c>
      <c r="Q10" s="74" t="n">
        <v>4.2</v>
      </c>
      <c r="R10" s="75" t="n">
        <v>0</v>
      </c>
      <c r="S10" s="76" t="n">
        <v>0.3</v>
      </c>
      <c r="T10" s="74" t="n">
        <v>4.5</v>
      </c>
      <c r="U10" s="75" t="n">
        <v>0</v>
      </c>
      <c r="V10" s="76" t="n">
        <v>0.3</v>
      </c>
      <c r="W10" s="74" t="n">
        <v>4.8</v>
      </c>
      <c r="X10" s="75" t="n">
        <v>0.452213937339109</v>
      </c>
      <c r="Y10" s="76" t="n">
        <v>0.3</v>
      </c>
      <c r="Z10" s="74" t="n">
        <v>5.55221393733911</v>
      </c>
      <c r="AA10" s="12" t="n">
        <f aca="false">Z10</f>
        <v>5.55221393733911</v>
      </c>
    </row>
    <row r="11" customFormat="false" ht="12.75" hidden="false" customHeight="false" outlineLevel="0" collapsed="false">
      <c r="A11" s="72"/>
      <c r="B11" s="73"/>
      <c r="C11" s="68" t="s">
        <v>82</v>
      </c>
      <c r="D11" s="74" t="n">
        <v>69.8</v>
      </c>
      <c r="E11" s="74" t="n">
        <v>60.1</v>
      </c>
      <c r="F11" s="74" t="n">
        <v>41.6</v>
      </c>
      <c r="G11" s="74" t="n">
        <v>21.1</v>
      </c>
      <c r="H11" s="74" t="n">
        <v>9.09999999999999</v>
      </c>
      <c r="I11" s="74" t="n">
        <v>3.29999999999999</v>
      </c>
      <c r="J11" s="74" t="n">
        <v>3.29999999999999</v>
      </c>
      <c r="K11" s="74" t="n">
        <v>3.29999999999999</v>
      </c>
      <c r="L11" s="74"/>
      <c r="M11" s="74" t="n">
        <v>3.29999999999999</v>
      </c>
      <c r="N11" s="74" t="n">
        <v>3.29999999999999</v>
      </c>
      <c r="O11" s="75" t="n">
        <v>0</v>
      </c>
      <c r="P11" s="76" t="n">
        <v>0</v>
      </c>
      <c r="Q11" s="74" t="n">
        <v>3.29999999999999</v>
      </c>
      <c r="R11" s="75" t="n">
        <v>0</v>
      </c>
      <c r="S11" s="76" t="n">
        <v>0</v>
      </c>
      <c r="T11" s="74" t="n">
        <v>3.29999999999999</v>
      </c>
      <c r="U11" s="75" t="n">
        <v>0</v>
      </c>
      <c r="V11" s="76" t="n">
        <v>0</v>
      </c>
      <c r="W11" s="74" t="n">
        <v>3.29999999999999</v>
      </c>
      <c r="X11" s="75" t="n">
        <v>0.9</v>
      </c>
      <c r="Y11" s="76" t="n">
        <v>0</v>
      </c>
      <c r="Z11" s="74" t="n">
        <v>4.19999999999999</v>
      </c>
      <c r="AA11" s="12" t="n">
        <f aca="false">Z11</f>
        <v>4.19999999999999</v>
      </c>
    </row>
    <row r="12" customFormat="false" ht="12.75" hidden="false" customHeight="false" outlineLevel="0" collapsed="false">
      <c r="A12" s="72"/>
      <c r="B12" s="73"/>
      <c r="C12" s="68" t="s">
        <v>54</v>
      </c>
      <c r="D12" s="74" t="n">
        <v>155.4</v>
      </c>
      <c r="E12" s="74" t="n">
        <v>165.4</v>
      </c>
      <c r="F12" s="74" t="n">
        <v>197.1</v>
      </c>
      <c r="G12" s="74" t="n">
        <v>169.1</v>
      </c>
      <c r="H12" s="74" t="n">
        <v>127.6</v>
      </c>
      <c r="I12" s="74" t="n">
        <v>75.7</v>
      </c>
      <c r="J12" s="74" t="n">
        <v>74.1</v>
      </c>
      <c r="K12" s="74" t="n">
        <v>73.6</v>
      </c>
      <c r="L12" s="74"/>
      <c r="M12" s="74" t="n">
        <v>71.1</v>
      </c>
      <c r="N12" s="74" t="n">
        <v>68.9</v>
      </c>
      <c r="O12" s="75" t="n">
        <v>-1.6</v>
      </c>
      <c r="P12" s="76" t="n">
        <v>0</v>
      </c>
      <c r="Q12" s="74" t="n">
        <v>67.3</v>
      </c>
      <c r="R12" s="75" t="n">
        <v>-5.2</v>
      </c>
      <c r="S12" s="76" t="n">
        <v>0</v>
      </c>
      <c r="T12" s="74" t="n">
        <v>62.1</v>
      </c>
      <c r="U12" s="75" t="n">
        <v>-5.7</v>
      </c>
      <c r="V12" s="76" t="n">
        <v>0</v>
      </c>
      <c r="W12" s="74" t="n">
        <v>56.4</v>
      </c>
      <c r="X12" s="75" t="n">
        <v>-5.5</v>
      </c>
      <c r="Y12" s="76" t="n">
        <v>0</v>
      </c>
      <c r="Z12" s="74" t="n">
        <v>50.9</v>
      </c>
      <c r="AA12" s="12" t="n">
        <f aca="false">Z12</f>
        <v>50.9</v>
      </c>
    </row>
    <row r="13" customFormat="false" ht="12.75" hidden="false" customHeight="false" outlineLevel="0" collapsed="false">
      <c r="A13" s="72"/>
      <c r="B13" s="73"/>
      <c r="C13" s="68" t="s">
        <v>53</v>
      </c>
      <c r="D13" s="74" t="n">
        <v>1282.1</v>
      </c>
      <c r="E13" s="74" t="n">
        <v>1565.1</v>
      </c>
      <c r="F13" s="74" t="n">
        <v>1953.6</v>
      </c>
      <c r="G13" s="74" t="n">
        <v>2213.8</v>
      </c>
      <c r="H13" s="74" t="n">
        <v>2515.9</v>
      </c>
      <c r="I13" s="74" t="n">
        <v>2930.1</v>
      </c>
      <c r="J13" s="74" t="n">
        <v>2988</v>
      </c>
      <c r="K13" s="74" t="n">
        <v>3034.1</v>
      </c>
      <c r="L13" s="74"/>
      <c r="M13" s="74" t="n">
        <v>3077.1</v>
      </c>
      <c r="N13" s="74" t="n">
        <v>3105.8</v>
      </c>
      <c r="O13" s="75" t="n">
        <v>-6.9</v>
      </c>
      <c r="P13" s="76" t="n">
        <v>37.3</v>
      </c>
      <c r="Q13" s="74" t="n">
        <v>3136.2</v>
      </c>
      <c r="R13" s="75" t="n">
        <v>-0.700000000000001</v>
      </c>
      <c r="S13" s="76" t="n">
        <v>29.8</v>
      </c>
      <c r="T13" s="74" t="n">
        <v>3165.3</v>
      </c>
      <c r="U13" s="75" t="n">
        <v>-3.3</v>
      </c>
      <c r="V13" s="76" t="n">
        <v>30.8</v>
      </c>
      <c r="W13" s="74" t="n">
        <v>3192.8</v>
      </c>
      <c r="X13" s="75" t="n">
        <v>-4.8</v>
      </c>
      <c r="Y13" s="76" t="n">
        <v>42.1</v>
      </c>
      <c r="Z13" s="74" t="n">
        <v>3230.1</v>
      </c>
      <c r="AA13" s="12" t="n">
        <f aca="false">Z13</f>
        <v>3230.1</v>
      </c>
    </row>
    <row r="14" customFormat="false" ht="12.75" hidden="false" customHeight="false" outlineLevel="0" collapsed="false">
      <c r="A14" s="72"/>
      <c r="B14" s="73"/>
      <c r="C14" s="68" t="s">
        <v>83</v>
      </c>
      <c r="D14" s="74" t="n">
        <v>41.7</v>
      </c>
      <c r="E14" s="74" t="n">
        <v>40.5</v>
      </c>
      <c r="F14" s="74" t="n">
        <v>44.9</v>
      </c>
      <c r="G14" s="74" t="n">
        <v>37.5</v>
      </c>
      <c r="H14" s="74" t="n">
        <v>42.7</v>
      </c>
      <c r="I14" s="74" t="n">
        <v>41.7</v>
      </c>
      <c r="J14" s="74" t="n">
        <v>37.3</v>
      </c>
      <c r="K14" s="74" t="n">
        <v>34.9</v>
      </c>
      <c r="L14" s="74"/>
      <c r="M14" s="74" t="n">
        <v>33.1</v>
      </c>
      <c r="N14" s="74" t="n">
        <v>29.4</v>
      </c>
      <c r="O14" s="75" t="n">
        <v>-3.3</v>
      </c>
      <c r="P14" s="76" t="n">
        <v>0</v>
      </c>
      <c r="Q14" s="74" t="n">
        <v>26.1</v>
      </c>
      <c r="R14" s="75" t="n">
        <v>-2.1</v>
      </c>
      <c r="S14" s="76" t="n">
        <v>0.7</v>
      </c>
      <c r="T14" s="74" t="n">
        <v>24.7</v>
      </c>
      <c r="U14" s="75" t="n">
        <v>-2.8</v>
      </c>
      <c r="V14" s="76" t="n">
        <v>0</v>
      </c>
      <c r="W14" s="74" t="n">
        <v>21.9</v>
      </c>
      <c r="X14" s="75" t="n">
        <v>-1</v>
      </c>
      <c r="Y14" s="76" t="n">
        <v>0</v>
      </c>
      <c r="Z14" s="74" t="n">
        <v>20.9</v>
      </c>
    </row>
    <row r="15" customFormat="false" ht="12.75" hidden="false" customHeight="false" outlineLevel="0" collapsed="false">
      <c r="A15" s="72"/>
      <c r="B15" s="77"/>
      <c r="C15" s="68" t="s">
        <v>20</v>
      </c>
      <c r="D15" s="74" t="n">
        <v>562</v>
      </c>
      <c r="E15" s="74" t="n">
        <v>944.2</v>
      </c>
      <c r="F15" s="74" t="n">
        <v>1586.9</v>
      </c>
      <c r="G15" s="74" t="n">
        <v>2277.3</v>
      </c>
      <c r="H15" s="74" t="n">
        <v>2711</v>
      </c>
      <c r="I15" s="74" t="n">
        <v>3073.6</v>
      </c>
      <c r="J15" s="74" t="n">
        <v>3169.8</v>
      </c>
      <c r="K15" s="74" t="n">
        <v>3245.1</v>
      </c>
      <c r="L15" s="74"/>
      <c r="M15" s="74" t="n">
        <v>3319.5</v>
      </c>
      <c r="N15" s="74" t="n">
        <v>3430.4</v>
      </c>
      <c r="O15" s="75" t="n">
        <v>-1.7</v>
      </c>
      <c r="P15" s="76" t="n">
        <v>98.1</v>
      </c>
      <c r="Q15" s="74" t="n">
        <v>3526.8</v>
      </c>
      <c r="R15" s="75" t="n">
        <v>-5.2</v>
      </c>
      <c r="S15" s="76" t="n">
        <v>87.7</v>
      </c>
      <c r="T15" s="74" t="n">
        <v>3609.3</v>
      </c>
      <c r="U15" s="75" t="n">
        <v>-9.3</v>
      </c>
      <c r="V15" s="76" t="n">
        <v>77.7</v>
      </c>
      <c r="W15" s="74" t="n">
        <v>3677.7</v>
      </c>
      <c r="X15" s="75" t="n">
        <v>-11.4</v>
      </c>
      <c r="Y15" s="76" t="n">
        <v>54</v>
      </c>
      <c r="Z15" s="74" t="n">
        <v>3720.3</v>
      </c>
      <c r="AA15" s="12" t="n">
        <f aca="false">Z15</f>
        <v>3720.3</v>
      </c>
    </row>
    <row r="16" customFormat="false" ht="12.75" hidden="false" customHeight="false" outlineLevel="0" collapsed="false">
      <c r="A16" s="72"/>
      <c r="B16" s="67" t="s">
        <v>84</v>
      </c>
      <c r="C16" s="68" t="s">
        <v>67</v>
      </c>
      <c r="D16" s="74" t="n">
        <v>300.3</v>
      </c>
      <c r="E16" s="74" t="n">
        <v>149.4</v>
      </c>
      <c r="F16" s="74" t="n">
        <v>90</v>
      </c>
      <c r="G16" s="74" t="n">
        <v>36.4</v>
      </c>
      <c r="H16" s="74" t="n">
        <v>13.4</v>
      </c>
      <c r="I16" s="74" t="n">
        <v>3.90000000000003</v>
      </c>
      <c r="J16" s="74" t="n">
        <v>3.90000000000003</v>
      </c>
      <c r="K16" s="74" t="n">
        <v>3.60000000000003</v>
      </c>
      <c r="L16" s="74"/>
      <c r="M16" s="74" t="n">
        <v>3.40000000000003</v>
      </c>
      <c r="N16" s="74" t="n">
        <v>3.20000000000003</v>
      </c>
      <c r="O16" s="75" t="n">
        <v>-0.3</v>
      </c>
      <c r="P16" s="76" t="n">
        <v>0</v>
      </c>
      <c r="Q16" s="74" t="n">
        <v>2.90000000000003</v>
      </c>
      <c r="R16" s="75" t="n">
        <v>-0.1</v>
      </c>
      <c r="S16" s="76" t="n">
        <v>0</v>
      </c>
      <c r="T16" s="74" t="n">
        <v>2.80000000000003</v>
      </c>
      <c r="U16" s="75" t="n">
        <v>-0.1</v>
      </c>
      <c r="V16" s="76" t="n">
        <v>0</v>
      </c>
      <c r="W16" s="74" t="n">
        <v>2.70000000000003</v>
      </c>
      <c r="X16" s="75" t="n">
        <v>-0.1</v>
      </c>
      <c r="Y16" s="76" t="n">
        <v>0</v>
      </c>
      <c r="Z16" s="74" t="n">
        <v>2.60000000000003</v>
      </c>
    </row>
    <row r="17" customFormat="false" ht="12.75" hidden="false" customHeight="false" outlineLevel="0" collapsed="false">
      <c r="A17" s="72"/>
      <c r="B17" s="73"/>
      <c r="C17" s="68" t="s">
        <v>54</v>
      </c>
      <c r="D17" s="74" t="n">
        <v>459.9</v>
      </c>
      <c r="E17" s="74" t="n">
        <v>296.2</v>
      </c>
      <c r="F17" s="74" t="n">
        <v>144.2</v>
      </c>
      <c r="G17" s="74" t="n">
        <v>76.9</v>
      </c>
      <c r="H17" s="74" t="n">
        <v>80.4999999999999</v>
      </c>
      <c r="I17" s="74" t="n">
        <v>52.8999999999999</v>
      </c>
      <c r="J17" s="74" t="n">
        <v>33.8999999999999</v>
      </c>
      <c r="K17" s="74" t="n">
        <v>30.8999999999999</v>
      </c>
      <c r="L17" s="74"/>
      <c r="M17" s="74" t="n">
        <v>29.1999999999999</v>
      </c>
      <c r="N17" s="74" t="n">
        <v>27.4999999999999</v>
      </c>
      <c r="O17" s="75" t="n">
        <v>-1.8</v>
      </c>
      <c r="P17" s="76" t="n">
        <v>0</v>
      </c>
      <c r="Q17" s="74" t="n">
        <v>25.6999999999999</v>
      </c>
      <c r="R17" s="75" t="n">
        <v>-0.8</v>
      </c>
      <c r="S17" s="76" t="n">
        <v>0</v>
      </c>
      <c r="T17" s="74" t="n">
        <v>24.8999999999999</v>
      </c>
      <c r="U17" s="75" t="n">
        <v>-0.9</v>
      </c>
      <c r="V17" s="76" t="n">
        <v>0</v>
      </c>
      <c r="W17" s="74" t="n">
        <v>23.9999999999999</v>
      </c>
      <c r="X17" s="75" t="n">
        <v>-0.9</v>
      </c>
      <c r="Y17" s="76" t="n">
        <v>0</v>
      </c>
      <c r="Z17" s="74" t="n">
        <v>23.0999999999999</v>
      </c>
      <c r="AA17" s="12" t="n">
        <f aca="false">Z17</f>
        <v>23.0999999999999</v>
      </c>
    </row>
    <row r="18" customFormat="false" ht="12.75" hidden="false" customHeight="false" outlineLevel="0" collapsed="false">
      <c r="A18" s="72"/>
      <c r="B18" s="73"/>
      <c r="C18" s="68" t="s">
        <v>53</v>
      </c>
      <c r="D18" s="74" t="n">
        <v>362.9</v>
      </c>
      <c r="E18" s="74" t="n">
        <v>381.4</v>
      </c>
      <c r="F18" s="74" t="n">
        <v>240.8</v>
      </c>
      <c r="G18" s="74" t="n">
        <v>127.8</v>
      </c>
      <c r="H18" s="74" t="n">
        <v>146.6</v>
      </c>
      <c r="I18" s="74" t="n">
        <v>66.4999999999999</v>
      </c>
      <c r="J18" s="74" t="n">
        <v>41.4999999999999</v>
      </c>
      <c r="K18" s="74" t="n">
        <v>37.4999999999999</v>
      </c>
      <c r="L18" s="74"/>
      <c r="M18" s="74" t="n">
        <v>35.2999999999999</v>
      </c>
      <c r="N18" s="74" t="n">
        <v>33.1999999999999</v>
      </c>
      <c r="O18" s="75" t="n">
        <v>-2.1</v>
      </c>
      <c r="P18" s="76" t="n">
        <v>0</v>
      </c>
      <c r="Q18" s="74" t="n">
        <v>31.0999999999999</v>
      </c>
      <c r="R18" s="75" t="n">
        <v>-1</v>
      </c>
      <c r="S18" s="76" t="n">
        <v>0</v>
      </c>
      <c r="T18" s="74" t="n">
        <v>30.0999999999999</v>
      </c>
      <c r="U18" s="75" t="n">
        <v>-1.1</v>
      </c>
      <c r="V18" s="76" t="n">
        <v>0</v>
      </c>
      <c r="W18" s="74" t="n">
        <v>28.9999999999999</v>
      </c>
      <c r="X18" s="75" t="n">
        <v>-1.1</v>
      </c>
      <c r="Y18" s="76" t="n">
        <v>0</v>
      </c>
      <c r="Z18" s="74" t="n">
        <v>27.8999999999998</v>
      </c>
      <c r="AA18" s="12" t="n">
        <f aca="false">Z18</f>
        <v>27.8999999999998</v>
      </c>
    </row>
    <row r="19" customFormat="false" ht="12.75" hidden="false" customHeight="false" outlineLevel="0" collapsed="false">
      <c r="A19" s="72"/>
      <c r="B19" s="73"/>
      <c r="C19" s="68" t="s">
        <v>83</v>
      </c>
      <c r="D19" s="74" t="n">
        <v>148</v>
      </c>
      <c r="E19" s="74" t="n">
        <v>98.9</v>
      </c>
      <c r="F19" s="74" t="n">
        <v>49.8</v>
      </c>
      <c r="G19" s="74" t="n">
        <v>35.5</v>
      </c>
      <c r="H19" s="74" t="n">
        <v>33.9</v>
      </c>
      <c r="I19" s="74" t="n">
        <v>31.9</v>
      </c>
      <c r="J19" s="74" t="n">
        <v>26.9</v>
      </c>
      <c r="K19" s="74" t="n">
        <v>24.8</v>
      </c>
      <c r="L19" s="74"/>
      <c r="M19" s="74" t="n">
        <v>23.4</v>
      </c>
      <c r="N19" s="74" t="n">
        <v>22.1</v>
      </c>
      <c r="O19" s="75" t="n">
        <v>-1.5</v>
      </c>
      <c r="P19" s="76" t="n">
        <v>0</v>
      </c>
      <c r="Q19" s="74" t="n">
        <v>20.6</v>
      </c>
      <c r="R19" s="75" t="n">
        <v>-0.7</v>
      </c>
      <c r="S19" s="76" t="n">
        <v>0</v>
      </c>
      <c r="T19" s="74" t="n">
        <v>19.9</v>
      </c>
      <c r="U19" s="75" t="n">
        <v>-0.8</v>
      </c>
      <c r="V19" s="76" t="n">
        <v>0</v>
      </c>
      <c r="W19" s="74" t="n">
        <v>19.1</v>
      </c>
      <c r="X19" s="75" t="n">
        <v>-0.8</v>
      </c>
      <c r="Y19" s="76" t="n">
        <v>0</v>
      </c>
      <c r="Z19" s="74" t="n">
        <v>18.3</v>
      </c>
    </row>
    <row r="20" customFormat="false" ht="12.75" hidden="false" customHeight="false" outlineLevel="0" collapsed="false">
      <c r="A20" s="72"/>
      <c r="B20" s="73"/>
      <c r="C20" s="68" t="s">
        <v>20</v>
      </c>
      <c r="D20" s="74" t="n">
        <v>726.3</v>
      </c>
      <c r="E20" s="74" t="n">
        <v>787.2</v>
      </c>
      <c r="F20" s="74" t="n">
        <v>640.2</v>
      </c>
      <c r="G20" s="74" t="n">
        <v>489.1</v>
      </c>
      <c r="H20" s="74" t="n">
        <v>172.9</v>
      </c>
      <c r="I20" s="74" t="n">
        <v>90.3000000000004</v>
      </c>
      <c r="J20" s="74" t="n">
        <v>94.8000000000004</v>
      </c>
      <c r="K20" s="74" t="n">
        <v>91.0000000000004</v>
      </c>
      <c r="L20" s="74"/>
      <c r="M20" s="74" t="n">
        <v>88.0000000000004</v>
      </c>
      <c r="N20" s="74" t="n">
        <v>80.4000000000004</v>
      </c>
      <c r="O20" s="75" t="n">
        <v>-4.4</v>
      </c>
      <c r="P20" s="76" t="n">
        <v>0.5</v>
      </c>
      <c r="Q20" s="74" t="n">
        <v>76.5000000000003</v>
      </c>
      <c r="R20" s="75" t="n">
        <v>-2.1</v>
      </c>
      <c r="S20" s="76" t="n">
        <v>1</v>
      </c>
      <c r="T20" s="74" t="n">
        <v>75.4000000000004</v>
      </c>
      <c r="U20" s="75" t="n">
        <v>-2.4</v>
      </c>
      <c r="V20" s="76" t="n">
        <v>1</v>
      </c>
      <c r="W20" s="74" t="n">
        <v>74.0000000000003</v>
      </c>
      <c r="X20" s="75" t="n">
        <v>-2.4</v>
      </c>
      <c r="Y20" s="76" t="n">
        <v>1</v>
      </c>
      <c r="Z20" s="74" t="n">
        <v>72.6000000000003</v>
      </c>
      <c r="AA20" s="12" t="n">
        <f aca="false">Z20</f>
        <v>72.6000000000003</v>
      </c>
    </row>
    <row r="21" customFormat="false" ht="12.75" hidden="false" customHeight="false" outlineLevel="0" collapsed="false">
      <c r="A21" s="78"/>
      <c r="B21" s="77"/>
      <c r="C21" s="68" t="s">
        <v>85</v>
      </c>
      <c r="D21" s="74" t="n">
        <v>259.3</v>
      </c>
      <c r="E21" s="74" t="n">
        <v>164.5</v>
      </c>
      <c r="F21" s="74" t="n">
        <v>100.1</v>
      </c>
      <c r="G21" s="74" t="n">
        <v>68.6</v>
      </c>
      <c r="H21" s="74" t="n">
        <v>91</v>
      </c>
      <c r="I21" s="74" t="n">
        <v>39.5</v>
      </c>
      <c r="J21" s="74" t="n">
        <v>44.5</v>
      </c>
      <c r="K21" s="74" t="n">
        <v>41.9</v>
      </c>
      <c r="L21" s="74"/>
      <c r="M21" s="74" t="n">
        <v>39.5</v>
      </c>
      <c r="N21" s="74" t="n">
        <v>40.2</v>
      </c>
      <c r="O21" s="75" t="n">
        <v>-2.3</v>
      </c>
      <c r="P21" s="76" t="n">
        <v>2.1</v>
      </c>
      <c r="Q21" s="74" t="n">
        <v>40</v>
      </c>
      <c r="R21" s="75" t="n">
        <v>-1.2</v>
      </c>
      <c r="S21" s="76" t="n">
        <v>1.5</v>
      </c>
      <c r="T21" s="74" t="n">
        <v>40.3</v>
      </c>
      <c r="U21" s="75" t="n">
        <v>-1.1</v>
      </c>
      <c r="V21" s="76" t="n">
        <v>0</v>
      </c>
      <c r="W21" s="74" t="n">
        <v>39.2</v>
      </c>
      <c r="X21" s="75" t="n">
        <v>-1.2</v>
      </c>
      <c r="Y21" s="76" t="n">
        <v>0</v>
      </c>
      <c r="Z21" s="74" t="n">
        <v>38</v>
      </c>
      <c r="AA21" s="12" t="n">
        <f aca="false">Z21</f>
        <v>38</v>
      </c>
    </row>
    <row r="22" customFormat="false" ht="12.75" hidden="false" customHeight="false" outlineLevel="0" collapsed="false">
      <c r="A22" s="66" t="s">
        <v>86</v>
      </c>
      <c r="B22" s="67" t="s">
        <v>81</v>
      </c>
      <c r="C22" s="68" t="s">
        <v>80</v>
      </c>
      <c r="D22" s="74" t="n">
        <v>13.4</v>
      </c>
      <c r="E22" s="74" t="n">
        <v>10.6</v>
      </c>
      <c r="F22" s="74" t="n">
        <v>6.1</v>
      </c>
      <c r="G22" s="74" t="n">
        <v>8.8</v>
      </c>
      <c r="H22" s="74" t="n">
        <v>10.4</v>
      </c>
      <c r="I22" s="74" t="n">
        <v>15.9</v>
      </c>
      <c r="J22" s="74" t="n">
        <v>17.4</v>
      </c>
      <c r="K22" s="74" t="n">
        <v>21.8</v>
      </c>
      <c r="L22" s="74"/>
      <c r="M22" s="74" t="n">
        <v>27.9</v>
      </c>
      <c r="N22" s="74" t="n">
        <v>34.5</v>
      </c>
      <c r="O22" s="75" t="n">
        <v>3.4</v>
      </c>
      <c r="P22" s="76" t="n">
        <v>3</v>
      </c>
      <c r="Q22" s="74" t="n">
        <v>40.9</v>
      </c>
      <c r="R22" s="75" t="n">
        <v>0</v>
      </c>
      <c r="S22" s="76" t="n">
        <v>3</v>
      </c>
      <c r="T22" s="74" t="n">
        <v>43.9</v>
      </c>
      <c r="U22" s="75" t="n">
        <v>1.7</v>
      </c>
      <c r="V22" s="76" t="n">
        <v>7.3</v>
      </c>
      <c r="W22" s="74" t="n">
        <v>52.9</v>
      </c>
      <c r="X22" s="75" t="n">
        <v>1.9157541787215</v>
      </c>
      <c r="Y22" s="76" t="n">
        <v>7</v>
      </c>
      <c r="Z22" s="74" t="n">
        <v>61.8157541787215</v>
      </c>
      <c r="AA22" s="12" t="n">
        <f aca="false">Z22</f>
        <v>61.8157541787215</v>
      </c>
    </row>
    <row r="23" customFormat="false" ht="12.75" hidden="false" customHeight="false" outlineLevel="0" collapsed="false">
      <c r="A23" s="72"/>
      <c r="B23" s="73"/>
      <c r="C23" s="68" t="s">
        <v>67</v>
      </c>
      <c r="D23" s="74" t="n">
        <v>264.8</v>
      </c>
      <c r="E23" s="74" t="n">
        <v>208.2</v>
      </c>
      <c r="F23" s="74" t="n">
        <v>130.1</v>
      </c>
      <c r="G23" s="74" t="n">
        <v>39.1</v>
      </c>
      <c r="H23" s="74" t="n">
        <v>26.4</v>
      </c>
      <c r="I23" s="74" t="n">
        <v>15.4</v>
      </c>
      <c r="J23" s="74" t="n">
        <v>15</v>
      </c>
      <c r="K23" s="74" t="n">
        <v>15</v>
      </c>
      <c r="L23" s="74"/>
      <c r="M23" s="74" t="n">
        <v>14.9</v>
      </c>
      <c r="N23" s="74" t="n">
        <v>14.8</v>
      </c>
      <c r="O23" s="75" t="n">
        <v>0</v>
      </c>
      <c r="P23" s="76" t="n">
        <v>0</v>
      </c>
      <c r="Q23" s="74" t="n">
        <v>14.8</v>
      </c>
      <c r="R23" s="75" t="n">
        <v>0</v>
      </c>
      <c r="S23" s="76" t="n">
        <v>0</v>
      </c>
      <c r="T23" s="74" t="n">
        <v>14.8</v>
      </c>
      <c r="U23" s="75" t="n">
        <v>0</v>
      </c>
      <c r="V23" s="76" t="n">
        <v>0</v>
      </c>
      <c r="W23" s="74" t="n">
        <v>14.8</v>
      </c>
      <c r="X23" s="75" t="n">
        <v>0</v>
      </c>
      <c r="Y23" s="76" t="n">
        <v>0</v>
      </c>
      <c r="Z23" s="74" t="n">
        <v>14.8</v>
      </c>
    </row>
    <row r="24" customFormat="false" ht="12.75" hidden="false" customHeight="false" outlineLevel="0" collapsed="false">
      <c r="A24" s="72"/>
      <c r="B24" s="73"/>
      <c r="C24" s="68" t="s">
        <v>54</v>
      </c>
      <c r="D24" s="74" t="n">
        <v>3064.2</v>
      </c>
      <c r="E24" s="74" t="n">
        <v>2974</v>
      </c>
      <c r="F24" s="74" t="n">
        <v>2865.2</v>
      </c>
      <c r="G24" s="74" t="n">
        <v>2933.5</v>
      </c>
      <c r="H24" s="74" t="n">
        <v>3317.4</v>
      </c>
      <c r="I24" s="74" t="n">
        <v>3568.9</v>
      </c>
      <c r="J24" s="74" t="n">
        <v>3556.8</v>
      </c>
      <c r="K24" s="74" t="n">
        <v>3505.4</v>
      </c>
      <c r="L24" s="74"/>
      <c r="M24" s="74" t="n">
        <v>3436.8</v>
      </c>
      <c r="N24" s="74" t="n">
        <v>3324</v>
      </c>
      <c r="O24" s="75" t="n">
        <v>-57.9</v>
      </c>
      <c r="P24" s="76" t="n">
        <v>1</v>
      </c>
      <c r="Q24" s="74" t="n">
        <v>3267.1</v>
      </c>
      <c r="R24" s="75" t="n">
        <v>-43.4</v>
      </c>
      <c r="S24" s="76" t="n">
        <v>3</v>
      </c>
      <c r="T24" s="74" t="n">
        <v>3226.7</v>
      </c>
      <c r="U24" s="75" t="n">
        <v>-75.8</v>
      </c>
      <c r="V24" s="76" t="n">
        <v>0.1</v>
      </c>
      <c r="W24" s="74" t="n">
        <v>3151</v>
      </c>
      <c r="X24" s="75" t="n">
        <v>-54.1</v>
      </c>
      <c r="Y24" s="76" t="n">
        <v>0</v>
      </c>
      <c r="Z24" s="74" t="n">
        <v>3096.9</v>
      </c>
      <c r="AA24" s="12" t="n">
        <f aca="false">Z24</f>
        <v>3096.9</v>
      </c>
    </row>
    <row r="25" customFormat="false" ht="12.75" hidden="false" customHeight="false" outlineLevel="0" collapsed="false">
      <c r="A25" s="72"/>
      <c r="B25" s="73"/>
      <c r="C25" s="68" t="s">
        <v>53</v>
      </c>
      <c r="D25" s="74" t="n">
        <v>1553.5</v>
      </c>
      <c r="E25" s="74" t="n">
        <v>1844.1</v>
      </c>
      <c r="F25" s="74" t="n">
        <v>2348.2</v>
      </c>
      <c r="G25" s="74" t="n">
        <v>2889.3</v>
      </c>
      <c r="H25" s="74" t="n">
        <v>3544</v>
      </c>
      <c r="I25" s="74" t="n">
        <v>4579</v>
      </c>
      <c r="J25" s="74" t="n">
        <v>4743.4</v>
      </c>
      <c r="K25" s="74" t="n">
        <v>4872.1</v>
      </c>
      <c r="L25" s="74"/>
      <c r="M25" s="74" t="n">
        <v>4983.8</v>
      </c>
      <c r="N25" s="74" t="n">
        <v>5073.7</v>
      </c>
      <c r="O25" s="75" t="n">
        <v>4.5</v>
      </c>
      <c r="P25" s="76" t="n">
        <v>42.6</v>
      </c>
      <c r="Q25" s="74" t="n">
        <v>5120.8</v>
      </c>
      <c r="R25" s="75" t="n">
        <v>18.1</v>
      </c>
      <c r="S25" s="76" t="n">
        <v>57.6</v>
      </c>
      <c r="T25" s="74" t="n">
        <v>5196.5</v>
      </c>
      <c r="U25" s="75" t="n">
        <v>39.1</v>
      </c>
      <c r="V25" s="76" t="n">
        <v>27.6</v>
      </c>
      <c r="W25" s="74" t="n">
        <v>5263.2</v>
      </c>
      <c r="X25" s="75" t="n">
        <v>20.4</v>
      </c>
      <c r="Y25" s="76" t="n">
        <v>30.1</v>
      </c>
      <c r="Z25" s="74" t="n">
        <v>5313.7</v>
      </c>
      <c r="AA25" s="12" t="n">
        <f aca="false">Z25</f>
        <v>5313.7</v>
      </c>
    </row>
    <row r="26" customFormat="false" ht="12.75" hidden="false" customHeight="false" outlineLevel="0" collapsed="false">
      <c r="A26" s="72"/>
      <c r="B26" s="73"/>
      <c r="C26" s="68" t="s">
        <v>83</v>
      </c>
      <c r="D26" s="74" t="n">
        <v>252.6</v>
      </c>
      <c r="E26" s="74" t="n">
        <v>308.3</v>
      </c>
      <c r="F26" s="74" t="n">
        <v>339.9</v>
      </c>
      <c r="G26" s="74" t="n">
        <v>438.8</v>
      </c>
      <c r="H26" s="74" t="n">
        <v>559.8</v>
      </c>
      <c r="I26" s="74" t="n">
        <v>610.5</v>
      </c>
      <c r="J26" s="74" t="n">
        <v>578.9</v>
      </c>
      <c r="K26" s="74" t="n">
        <v>554.2</v>
      </c>
      <c r="L26" s="74"/>
      <c r="M26" s="74" t="n">
        <v>516.7</v>
      </c>
      <c r="N26" s="74" t="n">
        <v>483.6</v>
      </c>
      <c r="O26" s="75" t="n">
        <v>-16.6</v>
      </c>
      <c r="P26" s="76" t="n">
        <v>3.1</v>
      </c>
      <c r="Q26" s="74" t="n">
        <v>470.1</v>
      </c>
      <c r="R26" s="75" t="n">
        <v>-12.7</v>
      </c>
      <c r="S26" s="76" t="n">
        <v>2.1</v>
      </c>
      <c r="T26" s="74" t="n">
        <v>459.5</v>
      </c>
      <c r="U26" s="75" t="n">
        <v>-16.5</v>
      </c>
      <c r="V26" s="76" t="n">
        <v>0.5</v>
      </c>
      <c r="W26" s="74" t="n">
        <v>443.5</v>
      </c>
      <c r="X26" s="75" t="n">
        <v>-4.7</v>
      </c>
      <c r="Y26" s="76" t="n">
        <v>0.3</v>
      </c>
      <c r="Z26" s="74" t="n">
        <v>439.1</v>
      </c>
    </row>
    <row r="27" customFormat="false" ht="12.75" hidden="false" customHeight="false" outlineLevel="0" collapsed="false">
      <c r="A27" s="72"/>
      <c r="B27" s="73"/>
      <c r="C27" s="68" t="s">
        <v>20</v>
      </c>
      <c r="D27" s="74" t="n">
        <v>1109.3</v>
      </c>
      <c r="E27" s="74" t="n">
        <v>1710.6</v>
      </c>
      <c r="F27" s="74" t="n">
        <v>2658.3</v>
      </c>
      <c r="G27" s="74" t="n">
        <v>3225</v>
      </c>
      <c r="H27" s="74" t="n">
        <v>3590.1</v>
      </c>
      <c r="I27" s="74" t="n">
        <v>4083.9</v>
      </c>
      <c r="J27" s="74" t="n">
        <v>4283.6</v>
      </c>
      <c r="K27" s="74" t="n">
        <v>4463.9</v>
      </c>
      <c r="L27" s="74"/>
      <c r="M27" s="74" t="n">
        <v>4648.4</v>
      </c>
      <c r="N27" s="74" t="n">
        <v>4876.9</v>
      </c>
      <c r="O27" s="75" t="n">
        <v>47.2</v>
      </c>
      <c r="P27" s="76" t="n">
        <v>142.1</v>
      </c>
      <c r="Q27" s="74" t="n">
        <v>5066.2</v>
      </c>
      <c r="R27" s="75" t="n">
        <v>44</v>
      </c>
      <c r="S27" s="76" t="n">
        <v>94.4</v>
      </c>
      <c r="T27" s="74" t="n">
        <v>5204.6</v>
      </c>
      <c r="U27" s="75" t="n">
        <v>45.4</v>
      </c>
      <c r="V27" s="76" t="n">
        <v>139</v>
      </c>
      <c r="W27" s="74" t="n">
        <v>5389</v>
      </c>
      <c r="X27" s="75" t="n">
        <v>22.1</v>
      </c>
      <c r="Y27" s="76" t="n">
        <v>134</v>
      </c>
      <c r="Z27" s="74" t="n">
        <v>5545.1</v>
      </c>
      <c r="AA27" s="12" t="n">
        <f aca="false">Z27</f>
        <v>5545.1</v>
      </c>
    </row>
    <row r="28" customFormat="false" ht="12.75" hidden="false" customHeight="false" outlineLevel="0" collapsed="false">
      <c r="A28" s="72"/>
      <c r="B28" s="77"/>
      <c r="C28" s="68" t="s">
        <v>85</v>
      </c>
      <c r="D28" s="74" t="n">
        <v>238</v>
      </c>
      <c r="E28" s="74" t="n">
        <v>339.4</v>
      </c>
      <c r="F28" s="74" t="n">
        <v>480.1</v>
      </c>
      <c r="G28" s="74" t="n">
        <v>420.9</v>
      </c>
      <c r="H28" s="74" t="n">
        <v>319.4</v>
      </c>
      <c r="I28" s="74" t="n">
        <v>214.8</v>
      </c>
      <c r="J28" s="74" t="n">
        <v>206.5</v>
      </c>
      <c r="K28" s="74" t="n">
        <v>207.7</v>
      </c>
      <c r="L28" s="74"/>
      <c r="M28" s="74" t="n">
        <v>210.2</v>
      </c>
      <c r="N28" s="74" t="n">
        <v>211.5</v>
      </c>
      <c r="O28" s="75" t="n">
        <v>0.4</v>
      </c>
      <c r="P28" s="76" t="n">
        <v>0.7</v>
      </c>
      <c r="Q28" s="74" t="n">
        <v>212.6</v>
      </c>
      <c r="R28" s="75" t="n">
        <v>-0.1</v>
      </c>
      <c r="S28" s="76" t="n">
        <v>0.7</v>
      </c>
      <c r="T28" s="74" t="n">
        <v>213.2</v>
      </c>
      <c r="U28" s="75" t="n">
        <v>0.3</v>
      </c>
      <c r="V28" s="76" t="n">
        <v>0.7</v>
      </c>
      <c r="W28" s="74" t="n">
        <v>214.2</v>
      </c>
      <c r="X28" s="75" t="n">
        <v>1.2</v>
      </c>
      <c r="Y28" s="76" t="n">
        <v>0.7</v>
      </c>
      <c r="Z28" s="74" t="n">
        <v>216.1</v>
      </c>
      <c r="AA28" s="12" t="n">
        <f aca="false">Z28</f>
        <v>216.1</v>
      </c>
    </row>
    <row r="29" customFormat="false" ht="12.75" hidden="false" customHeight="false" outlineLevel="0" collapsed="false">
      <c r="A29" s="72"/>
      <c r="B29" s="67" t="s">
        <v>84</v>
      </c>
      <c r="C29" s="68" t="s">
        <v>67</v>
      </c>
      <c r="D29" s="74" t="n">
        <v>880</v>
      </c>
      <c r="E29" s="74" t="n">
        <v>710.2</v>
      </c>
      <c r="F29" s="74" t="n">
        <v>517.4</v>
      </c>
      <c r="G29" s="74" t="n">
        <v>346.1</v>
      </c>
      <c r="H29" s="74" t="n">
        <v>175</v>
      </c>
      <c r="I29" s="74" t="n">
        <v>85</v>
      </c>
      <c r="J29" s="74" t="n">
        <v>78</v>
      </c>
      <c r="K29" s="74" t="n">
        <v>74</v>
      </c>
      <c r="L29" s="74"/>
      <c r="M29" s="74" t="n">
        <v>70.7</v>
      </c>
      <c r="N29" s="74" t="n">
        <v>68</v>
      </c>
      <c r="O29" s="75" t="n">
        <v>-2.1</v>
      </c>
      <c r="P29" s="76" t="n">
        <v>0</v>
      </c>
      <c r="Q29" s="74" t="n">
        <v>65.9</v>
      </c>
      <c r="R29" s="75" t="n">
        <v>-1.1</v>
      </c>
      <c r="S29" s="76" t="n">
        <v>0</v>
      </c>
      <c r="T29" s="74" t="n">
        <v>64.8</v>
      </c>
      <c r="U29" s="75" t="n">
        <v>-1.3</v>
      </c>
      <c r="V29" s="76" t="n">
        <v>0</v>
      </c>
      <c r="W29" s="74" t="n">
        <v>63.5</v>
      </c>
      <c r="X29" s="75" t="n">
        <v>-1.3</v>
      </c>
      <c r="Y29" s="76" t="n">
        <v>0</v>
      </c>
      <c r="Z29" s="74" t="n">
        <v>62.2</v>
      </c>
    </row>
    <row r="30" customFormat="false" ht="12.75" hidden="false" customHeight="false" outlineLevel="0" collapsed="false">
      <c r="A30" s="72"/>
      <c r="B30" s="73"/>
      <c r="C30" s="68" t="s">
        <v>54</v>
      </c>
      <c r="D30" s="74" t="n">
        <v>898.6</v>
      </c>
      <c r="E30" s="74" t="n">
        <v>714.6</v>
      </c>
      <c r="F30" s="74" t="n">
        <v>526.5</v>
      </c>
      <c r="G30" s="74" t="n">
        <v>402.9</v>
      </c>
      <c r="H30" s="74" t="n">
        <v>392.2</v>
      </c>
      <c r="I30" s="74" t="n">
        <v>204.1</v>
      </c>
      <c r="J30" s="74" t="n">
        <v>158.4</v>
      </c>
      <c r="K30" s="74" t="n">
        <v>150.9</v>
      </c>
      <c r="L30" s="74"/>
      <c r="M30" s="74" t="n">
        <v>145.5</v>
      </c>
      <c r="N30" s="74" t="n">
        <v>140.5</v>
      </c>
      <c r="O30" s="75" t="n">
        <v>-4.1</v>
      </c>
      <c r="P30" s="76" t="n">
        <v>0</v>
      </c>
      <c r="Q30" s="74" t="n">
        <v>136.4</v>
      </c>
      <c r="R30" s="75" t="n">
        <v>-2.2</v>
      </c>
      <c r="S30" s="76" t="n">
        <v>0</v>
      </c>
      <c r="T30" s="74" t="n">
        <v>134.2</v>
      </c>
      <c r="U30" s="75" t="n">
        <v>-2.7</v>
      </c>
      <c r="V30" s="76" t="n">
        <v>0</v>
      </c>
      <c r="W30" s="74" t="n">
        <v>131.5</v>
      </c>
      <c r="X30" s="75" t="n">
        <v>-2.3</v>
      </c>
      <c r="Y30" s="76" t="n">
        <v>0</v>
      </c>
      <c r="Z30" s="74" t="n">
        <v>129.2</v>
      </c>
      <c r="AA30" s="12" t="n">
        <f aca="false">Z30</f>
        <v>129.2</v>
      </c>
    </row>
    <row r="31" customFormat="false" ht="12.75" hidden="false" customHeight="false" outlineLevel="0" collapsed="false">
      <c r="A31" s="72"/>
      <c r="B31" s="73"/>
      <c r="C31" s="68" t="s">
        <v>53</v>
      </c>
      <c r="D31" s="74" t="n">
        <v>100.6</v>
      </c>
      <c r="E31" s="74" t="n">
        <v>137.4</v>
      </c>
      <c r="F31" s="74" t="n">
        <v>107.3</v>
      </c>
      <c r="G31" s="74" t="n">
        <v>83.7</v>
      </c>
      <c r="H31" s="74" t="n">
        <v>104</v>
      </c>
      <c r="I31" s="74" t="n">
        <v>34</v>
      </c>
      <c r="J31" s="74" t="n">
        <v>33</v>
      </c>
      <c r="K31" s="74" t="n">
        <v>31.7</v>
      </c>
      <c r="L31" s="74"/>
      <c r="M31" s="74" t="n">
        <v>30.4</v>
      </c>
      <c r="N31" s="74" t="n">
        <v>29.2</v>
      </c>
      <c r="O31" s="75" t="n">
        <v>-0.8</v>
      </c>
      <c r="P31" s="76" t="n">
        <v>0</v>
      </c>
      <c r="Q31" s="74" t="n">
        <v>28.4</v>
      </c>
      <c r="R31" s="75" t="n">
        <v>-0.4</v>
      </c>
      <c r="S31" s="76" t="n">
        <v>0</v>
      </c>
      <c r="T31" s="74" t="n">
        <v>28</v>
      </c>
      <c r="U31" s="75" t="n">
        <v>-0.6</v>
      </c>
      <c r="V31" s="76" t="n">
        <v>0</v>
      </c>
      <c r="W31" s="74" t="n">
        <v>27.4</v>
      </c>
      <c r="X31" s="75" t="n">
        <v>-0.5</v>
      </c>
      <c r="Y31" s="76" t="n">
        <v>0</v>
      </c>
      <c r="Z31" s="74" t="n">
        <v>26.9</v>
      </c>
      <c r="AA31" s="12" t="n">
        <f aca="false">Z31</f>
        <v>26.9</v>
      </c>
    </row>
    <row r="32" customFormat="false" ht="12.75" hidden="false" customHeight="false" outlineLevel="0" collapsed="false">
      <c r="A32" s="72"/>
      <c r="B32" s="73"/>
      <c r="C32" s="68" t="s">
        <v>83</v>
      </c>
      <c r="D32" s="74" t="n">
        <v>223</v>
      </c>
      <c r="E32" s="74" t="n">
        <v>72.5</v>
      </c>
      <c r="F32" s="74" t="n">
        <v>55.1</v>
      </c>
      <c r="G32" s="74" t="n">
        <v>49.9</v>
      </c>
      <c r="H32" s="74" t="n">
        <v>79.8</v>
      </c>
      <c r="I32" s="74" t="n">
        <v>42.8</v>
      </c>
      <c r="J32" s="74" t="n">
        <v>37.8</v>
      </c>
      <c r="K32" s="74" t="n">
        <v>36.1</v>
      </c>
      <c r="L32" s="74"/>
      <c r="M32" s="74" t="n">
        <v>34.5</v>
      </c>
      <c r="N32" s="74" t="n">
        <v>33.1</v>
      </c>
      <c r="O32" s="75" t="n">
        <v>-1</v>
      </c>
      <c r="P32" s="76" t="n">
        <v>0</v>
      </c>
      <c r="Q32" s="74" t="n">
        <v>32.1</v>
      </c>
      <c r="R32" s="75" t="n">
        <v>-0.4</v>
      </c>
      <c r="S32" s="76" t="n">
        <v>0</v>
      </c>
      <c r="T32" s="74" t="n">
        <v>31.7</v>
      </c>
      <c r="U32" s="75" t="n">
        <v>-0.7</v>
      </c>
      <c r="V32" s="76" t="n">
        <v>0</v>
      </c>
      <c r="W32" s="74" t="n">
        <v>31</v>
      </c>
      <c r="X32" s="75" t="n">
        <v>-0.6</v>
      </c>
      <c r="Y32" s="76" t="n">
        <v>0</v>
      </c>
      <c r="Z32" s="74" t="n">
        <v>30.4</v>
      </c>
    </row>
    <row r="33" customFormat="false" ht="12.75" hidden="false" customHeight="false" outlineLevel="0" collapsed="false">
      <c r="A33" s="72"/>
      <c r="B33" s="73"/>
      <c r="C33" s="68" t="s">
        <v>20</v>
      </c>
      <c r="D33" s="74" t="n">
        <v>353.8</v>
      </c>
      <c r="E33" s="74" t="n">
        <v>522.9</v>
      </c>
      <c r="F33" s="74" t="n">
        <v>646.3</v>
      </c>
      <c r="G33" s="74" t="n">
        <v>582.5</v>
      </c>
      <c r="H33" s="74" t="n">
        <v>394.6</v>
      </c>
      <c r="I33" s="74" t="n">
        <v>166.7</v>
      </c>
      <c r="J33" s="74" t="n">
        <v>161.2</v>
      </c>
      <c r="K33" s="74" t="n">
        <v>161.4</v>
      </c>
      <c r="L33" s="74"/>
      <c r="M33" s="74" t="n">
        <v>164.5</v>
      </c>
      <c r="N33" s="74" t="n">
        <v>164.9</v>
      </c>
      <c r="O33" s="75" t="n">
        <v>-1.6</v>
      </c>
      <c r="P33" s="76" t="n">
        <v>2.5</v>
      </c>
      <c r="Q33" s="74" t="n">
        <v>165.8</v>
      </c>
      <c r="R33" s="75" t="n">
        <v>-0.900000000000001</v>
      </c>
      <c r="S33" s="76" t="n">
        <v>2.5</v>
      </c>
      <c r="T33" s="74" t="n">
        <v>167.4</v>
      </c>
      <c r="U33" s="75" t="n">
        <v>-1.1</v>
      </c>
      <c r="V33" s="76" t="n">
        <v>1.5</v>
      </c>
      <c r="W33" s="74" t="n">
        <v>167.8</v>
      </c>
      <c r="X33" s="75" t="n">
        <v>-1</v>
      </c>
      <c r="Y33" s="76" t="n">
        <v>1.5</v>
      </c>
      <c r="Z33" s="74" t="n">
        <v>168.3</v>
      </c>
      <c r="AA33" s="12" t="n">
        <f aca="false">Z33</f>
        <v>168.3</v>
      </c>
    </row>
    <row r="34" customFormat="false" ht="12.75" hidden="false" customHeight="false" outlineLevel="0" collapsed="false">
      <c r="A34" s="79"/>
      <c r="B34" s="80"/>
      <c r="C34" s="81" t="s">
        <v>85</v>
      </c>
      <c r="D34" s="82" t="n">
        <v>1565.4</v>
      </c>
      <c r="E34" s="82" t="n">
        <v>1574.2</v>
      </c>
      <c r="F34" s="82" t="n">
        <v>1363.5</v>
      </c>
      <c r="G34" s="82" t="n">
        <v>1296.4</v>
      </c>
      <c r="H34" s="82" t="n">
        <v>1298.4</v>
      </c>
      <c r="I34" s="82" t="n">
        <v>939.4</v>
      </c>
      <c r="J34" s="82" t="n">
        <v>907.1</v>
      </c>
      <c r="K34" s="82" t="n">
        <v>875.5</v>
      </c>
      <c r="L34" s="82"/>
      <c r="M34" s="82" t="n">
        <v>851.5</v>
      </c>
      <c r="N34" s="82" t="n">
        <v>830</v>
      </c>
      <c r="O34" s="83" t="n">
        <v>-18.2</v>
      </c>
      <c r="P34" s="84" t="n">
        <v>1.8</v>
      </c>
      <c r="Q34" s="82" t="n">
        <v>813.6</v>
      </c>
      <c r="R34" s="83" t="n">
        <v>-10.4</v>
      </c>
      <c r="S34" s="84" t="n">
        <v>4.2</v>
      </c>
      <c r="T34" s="82" t="n">
        <v>807.4</v>
      </c>
      <c r="U34" s="83" t="n">
        <v>-12.1</v>
      </c>
      <c r="V34" s="84" t="n">
        <v>4.6</v>
      </c>
      <c r="W34" s="82" t="n">
        <v>799.9</v>
      </c>
      <c r="X34" s="83" t="n">
        <v>-10.1</v>
      </c>
      <c r="Y34" s="84" t="n">
        <v>2.5</v>
      </c>
      <c r="Z34" s="82" t="n">
        <v>792.3</v>
      </c>
      <c r="AA34" s="12" t="n">
        <f aca="false">Z34</f>
        <v>792.3</v>
      </c>
    </row>
    <row r="35" customFormat="false" ht="12.75" hidden="false" customHeight="false" outlineLevel="0" collapsed="false">
      <c r="AA35" s="0" t="n">
        <f aca="false">SUM(AA6:AA34)</f>
        <v>26894.8679681161</v>
      </c>
    </row>
    <row r="36" customFormat="false" ht="15.75" hidden="false" customHeight="false" outlineLevel="0" collapsed="false">
      <c r="A36" s="37" t="s">
        <v>87</v>
      </c>
    </row>
    <row r="38" customFormat="false" ht="15" hidden="false" customHeight="false" outlineLevel="0" collapsed="false">
      <c r="A38" s="85"/>
      <c r="B38" s="85"/>
      <c r="C38" s="86" t="s">
        <v>88</v>
      </c>
      <c r="D38" s="86"/>
      <c r="E38" s="86"/>
      <c r="F38" s="86"/>
      <c r="G38" s="86"/>
      <c r="H38" s="86"/>
    </row>
    <row r="39" customFormat="false" ht="15" hidden="false" customHeight="false" outlineLevel="0" collapsed="false">
      <c r="A39" s="87"/>
      <c r="B39" s="87"/>
      <c r="C39" s="88" t="s">
        <v>89</v>
      </c>
      <c r="D39" s="88" t="s">
        <v>90</v>
      </c>
      <c r="E39" s="88" t="s">
        <v>91</v>
      </c>
      <c r="F39" s="88" t="s">
        <v>92</v>
      </c>
      <c r="G39" s="88" t="s">
        <v>93</v>
      </c>
      <c r="H39" s="89" t="s">
        <v>94</v>
      </c>
    </row>
    <row r="40" customFormat="false" ht="15" hidden="false" customHeight="false" outlineLevel="0" collapsed="false">
      <c r="A40" s="90"/>
      <c r="B40" s="90"/>
      <c r="C40" s="91" t="n">
        <v>1975</v>
      </c>
      <c r="D40" s="91" t="s">
        <v>95</v>
      </c>
      <c r="E40" s="91" t="s">
        <v>96</v>
      </c>
      <c r="F40" s="91" t="s">
        <v>97</v>
      </c>
      <c r="G40" s="91" t="s">
        <v>98</v>
      </c>
      <c r="H40" s="92"/>
    </row>
    <row r="41" customFormat="false" ht="16.5" hidden="false" customHeight="true" outlineLevel="0" collapsed="false">
      <c r="A41" s="93" t="s">
        <v>99</v>
      </c>
      <c r="B41" s="94"/>
      <c r="C41" s="95" t="n">
        <v>7034.95211393734</v>
      </c>
      <c r="D41" s="95" t="n">
        <v>1409.2</v>
      </c>
      <c r="E41" s="95" t="n">
        <v>798.8</v>
      </c>
      <c r="F41" s="95" t="n">
        <v>1055.0001</v>
      </c>
      <c r="G41" s="95" t="n">
        <v>1863.8</v>
      </c>
      <c r="H41" s="95" t="n">
        <v>12161.7522139373</v>
      </c>
    </row>
    <row r="42" customFormat="false" ht="12.75" hidden="false" customHeight="false" outlineLevel="0" collapsed="false">
      <c r="A42" s="96" t="s">
        <v>100</v>
      </c>
      <c r="B42" s="97" t="s">
        <v>101</v>
      </c>
      <c r="C42" s="98" t="n">
        <v>652.5</v>
      </c>
      <c r="D42" s="98" t="n">
        <v>214.7</v>
      </c>
      <c r="E42" s="98" t="n">
        <v>52.2</v>
      </c>
      <c r="F42" s="98" t="n">
        <v>34.9</v>
      </c>
      <c r="G42" s="98" t="n">
        <v>99.5</v>
      </c>
      <c r="H42" s="99" t="n">
        <v>1053.8</v>
      </c>
    </row>
    <row r="43" customFormat="false" ht="12.75" hidden="false" customHeight="false" outlineLevel="0" collapsed="false">
      <c r="A43" s="100" t="s">
        <v>102</v>
      </c>
      <c r="B43" s="101" t="s">
        <v>67</v>
      </c>
      <c r="C43" s="98" t="n">
        <v>8.6</v>
      </c>
      <c r="D43" s="98" t="n">
        <v>0.4</v>
      </c>
      <c r="E43" s="98" t="n">
        <v>0</v>
      </c>
      <c r="F43" s="98" t="n">
        <v>0.0999999999999996</v>
      </c>
      <c r="G43" s="98" t="n">
        <v>0.2</v>
      </c>
      <c r="H43" s="99" t="n">
        <v>9.3</v>
      </c>
    </row>
    <row r="44" customFormat="false" ht="12.75" hidden="false" customHeight="false" outlineLevel="0" collapsed="false">
      <c r="A44" s="102"/>
      <c r="B44" s="101" t="s">
        <v>54</v>
      </c>
      <c r="C44" s="98" t="n">
        <v>453.9</v>
      </c>
      <c r="D44" s="98" t="n">
        <v>79.2</v>
      </c>
      <c r="E44" s="98" t="n">
        <v>6.5</v>
      </c>
      <c r="F44" s="98" t="n">
        <v>16.2</v>
      </c>
      <c r="G44" s="98" t="n">
        <v>10.3</v>
      </c>
      <c r="H44" s="99" t="n">
        <v>566.1</v>
      </c>
    </row>
    <row r="45" customFormat="false" ht="12.75" hidden="false" customHeight="false" outlineLevel="0" collapsed="false">
      <c r="A45" s="102"/>
      <c r="B45" s="97" t="s">
        <v>53</v>
      </c>
      <c r="C45" s="98" t="n">
        <v>2490.1</v>
      </c>
      <c r="D45" s="98" t="n">
        <v>388.7</v>
      </c>
      <c r="E45" s="98" t="n">
        <v>64.2</v>
      </c>
      <c r="F45" s="98" t="n">
        <v>97.9</v>
      </c>
      <c r="G45" s="98" t="n">
        <v>197.9</v>
      </c>
      <c r="H45" s="99" t="n">
        <v>3238.8</v>
      </c>
    </row>
    <row r="46" customFormat="false" ht="12.75" hidden="false" customHeight="false" outlineLevel="0" collapsed="false">
      <c r="A46" s="102"/>
      <c r="B46" s="101" t="s">
        <v>103</v>
      </c>
      <c r="C46" s="103" t="n">
        <v>41.5</v>
      </c>
      <c r="D46" s="103" t="n">
        <v>12.8</v>
      </c>
      <c r="E46" s="103" t="n">
        <v>1.6</v>
      </c>
      <c r="F46" s="103" t="n">
        <v>1.7</v>
      </c>
      <c r="G46" s="103" t="n">
        <v>21.7</v>
      </c>
      <c r="H46" s="104" t="n">
        <v>79.3</v>
      </c>
    </row>
    <row r="47" customFormat="false" ht="12.75" hidden="false" customHeight="false" outlineLevel="0" collapsed="false">
      <c r="A47" s="105" t="s">
        <v>100</v>
      </c>
      <c r="B47" s="106" t="s">
        <v>82</v>
      </c>
      <c r="C47" s="98" t="n">
        <v>3.29999999999999</v>
      </c>
      <c r="D47" s="98" t="n">
        <v>0.5</v>
      </c>
      <c r="E47" s="98" t="n">
        <v>0.4</v>
      </c>
      <c r="F47" s="98" t="n">
        <v>2.77555756156289E-017</v>
      </c>
      <c r="G47" s="98" t="n">
        <v>0</v>
      </c>
      <c r="H47" s="99" t="n">
        <v>4.19999999999999</v>
      </c>
    </row>
    <row r="48" customFormat="false" ht="12.75" hidden="false" customHeight="false" outlineLevel="0" collapsed="false">
      <c r="A48" s="100" t="s">
        <v>104</v>
      </c>
      <c r="B48" s="97" t="s">
        <v>54</v>
      </c>
      <c r="C48" s="98" t="n">
        <v>45.8</v>
      </c>
      <c r="D48" s="98" t="n">
        <v>0.7</v>
      </c>
      <c r="E48" s="98" t="n">
        <v>0.7</v>
      </c>
      <c r="F48" s="98" t="n">
        <v>2.9</v>
      </c>
      <c r="G48" s="98" t="n">
        <v>0.8</v>
      </c>
      <c r="H48" s="99" t="n">
        <v>50.9</v>
      </c>
    </row>
    <row r="49" customFormat="false" ht="12.75" hidden="false" customHeight="false" outlineLevel="0" collapsed="false">
      <c r="A49" s="102"/>
      <c r="B49" s="97" t="s">
        <v>53</v>
      </c>
      <c r="C49" s="98" t="n">
        <v>1890.7</v>
      </c>
      <c r="D49" s="98" t="n">
        <v>292.4</v>
      </c>
      <c r="E49" s="98" t="n">
        <v>241.7</v>
      </c>
      <c r="F49" s="98" t="n">
        <v>250.5</v>
      </c>
      <c r="G49" s="98" t="n">
        <v>554.8</v>
      </c>
      <c r="H49" s="99" t="n">
        <v>3230.1</v>
      </c>
    </row>
    <row r="50" customFormat="false" ht="12.75" hidden="false" customHeight="false" outlineLevel="0" collapsed="false">
      <c r="A50" s="102"/>
      <c r="B50" s="97" t="s">
        <v>83</v>
      </c>
      <c r="C50" s="98" t="n">
        <v>12.1</v>
      </c>
      <c r="D50" s="98" t="n">
        <v>1.9</v>
      </c>
      <c r="E50" s="98" t="n">
        <v>0.4</v>
      </c>
      <c r="F50" s="98" t="n">
        <v>3</v>
      </c>
      <c r="G50" s="98" t="n">
        <v>3.5</v>
      </c>
      <c r="H50" s="99" t="n">
        <v>20.9</v>
      </c>
    </row>
    <row r="51" customFormat="false" ht="12.75" hidden="false" customHeight="false" outlineLevel="0" collapsed="false">
      <c r="A51" s="102"/>
      <c r="B51" s="97" t="s">
        <v>20</v>
      </c>
      <c r="C51" s="98" t="n">
        <v>1295.8</v>
      </c>
      <c r="D51" s="98" t="n">
        <v>407.3</v>
      </c>
      <c r="E51" s="98" t="n">
        <v>423.7</v>
      </c>
      <c r="F51" s="98" t="n">
        <v>640</v>
      </c>
      <c r="G51" s="98" t="n">
        <v>953.5</v>
      </c>
      <c r="H51" s="99" t="n">
        <v>3720.3</v>
      </c>
    </row>
    <row r="52" customFormat="false" ht="12.75" hidden="false" customHeight="false" outlineLevel="0" collapsed="false">
      <c r="A52" s="102"/>
      <c r="B52" s="97" t="s">
        <v>103</v>
      </c>
      <c r="C52" s="103" t="n">
        <v>0.652213937339109</v>
      </c>
      <c r="D52" s="103" t="n">
        <v>3.6</v>
      </c>
      <c r="E52" s="103" t="n">
        <v>0</v>
      </c>
      <c r="F52" s="103" t="n">
        <v>0</v>
      </c>
      <c r="G52" s="103" t="n">
        <v>1.3</v>
      </c>
      <c r="H52" s="104" t="n">
        <v>5.55221393733911</v>
      </c>
    </row>
    <row r="53" customFormat="false" ht="12.75" hidden="false" customHeight="false" outlineLevel="0" collapsed="false">
      <c r="A53" s="105" t="s">
        <v>105</v>
      </c>
      <c r="B53" s="106" t="s">
        <v>67</v>
      </c>
      <c r="C53" s="98" t="n">
        <v>2.50000000000003</v>
      </c>
      <c r="D53" s="98" t="n">
        <v>0</v>
      </c>
      <c r="E53" s="98" t="n">
        <v>0.1</v>
      </c>
      <c r="F53" s="98" t="n">
        <v>3.33066907387547E-016</v>
      </c>
      <c r="G53" s="98" t="n">
        <v>0</v>
      </c>
      <c r="H53" s="99" t="n">
        <v>2.60000000000003</v>
      </c>
    </row>
    <row r="54" customFormat="false" ht="12.75" hidden="false" customHeight="false" outlineLevel="0" collapsed="false">
      <c r="A54" s="100" t="s">
        <v>106</v>
      </c>
      <c r="B54" s="97" t="s">
        <v>85</v>
      </c>
      <c r="C54" s="98" t="n">
        <v>23.5</v>
      </c>
      <c r="D54" s="98" t="n">
        <v>0.5</v>
      </c>
      <c r="E54" s="98" t="n">
        <v>2.2</v>
      </c>
      <c r="F54" s="98" t="n">
        <v>4</v>
      </c>
      <c r="G54" s="98" t="n">
        <v>7.8</v>
      </c>
      <c r="H54" s="99" t="n">
        <v>38</v>
      </c>
    </row>
    <row r="55" customFormat="false" ht="12.75" hidden="false" customHeight="false" outlineLevel="0" collapsed="false">
      <c r="A55" s="102"/>
      <c r="B55" s="97" t="s">
        <v>54</v>
      </c>
      <c r="C55" s="98" t="n">
        <v>19.3998999999999</v>
      </c>
      <c r="D55" s="98" t="n">
        <v>1.3</v>
      </c>
      <c r="E55" s="98" t="n">
        <v>1.9</v>
      </c>
      <c r="F55" s="98" t="n">
        <v>9.99999999998502E-005</v>
      </c>
      <c r="G55" s="98" t="n">
        <v>0.5</v>
      </c>
      <c r="H55" s="99" t="n">
        <v>23.0999999999999</v>
      </c>
    </row>
    <row r="56" customFormat="false" ht="12.75" hidden="false" customHeight="false" outlineLevel="0" collapsed="false">
      <c r="A56" s="102"/>
      <c r="B56" s="97" t="s">
        <v>53</v>
      </c>
      <c r="C56" s="98" t="n">
        <v>24.8999999999998</v>
      </c>
      <c r="D56" s="98" t="n">
        <v>1.3</v>
      </c>
      <c r="E56" s="98" t="n">
        <v>0.6</v>
      </c>
      <c r="F56" s="98" t="n">
        <v>1.1</v>
      </c>
      <c r="G56" s="98" t="n">
        <v>0</v>
      </c>
      <c r="H56" s="99" t="n">
        <v>27.8999999999998</v>
      </c>
    </row>
    <row r="57" customFormat="false" ht="12.75" hidden="false" customHeight="false" outlineLevel="0" collapsed="false">
      <c r="A57" s="102"/>
      <c r="B57" s="97" t="s">
        <v>83</v>
      </c>
      <c r="C57" s="98" t="n">
        <v>15.9</v>
      </c>
      <c r="D57" s="98" t="n">
        <v>1.2</v>
      </c>
      <c r="E57" s="98" t="n">
        <v>0.3</v>
      </c>
      <c r="F57" s="98" t="n">
        <v>0.9</v>
      </c>
      <c r="G57" s="98" t="n">
        <v>0</v>
      </c>
      <c r="H57" s="99" t="n">
        <v>18.3</v>
      </c>
    </row>
    <row r="58" customFormat="false" ht="12.75" hidden="false" customHeight="false" outlineLevel="0" collapsed="false">
      <c r="A58" s="102"/>
      <c r="B58" s="97" t="s">
        <v>20</v>
      </c>
      <c r="C58" s="98" t="n">
        <v>53.8000000000003</v>
      </c>
      <c r="D58" s="98" t="n">
        <v>2.7</v>
      </c>
      <c r="E58" s="98" t="n">
        <v>2.3</v>
      </c>
      <c r="F58" s="98" t="n">
        <v>1.8</v>
      </c>
      <c r="G58" s="98" t="n">
        <v>12</v>
      </c>
      <c r="H58" s="99" t="n">
        <v>72.6000000000003</v>
      </c>
    </row>
    <row r="59" customFormat="false" ht="15.75" hidden="false" customHeight="false" outlineLevel="0" collapsed="false">
      <c r="A59" s="93" t="s">
        <v>86</v>
      </c>
      <c r="B59" s="94"/>
      <c r="C59" s="95" t="n">
        <v>8097.62575417872</v>
      </c>
      <c r="D59" s="95" t="n">
        <v>1947.6</v>
      </c>
      <c r="E59" s="95" t="n">
        <v>1733.5</v>
      </c>
      <c r="F59" s="95" t="n">
        <v>1333.11</v>
      </c>
      <c r="G59" s="95" t="n">
        <v>2784.98</v>
      </c>
      <c r="H59" s="95" t="n">
        <v>15896.8157541787</v>
      </c>
    </row>
    <row r="60" customFormat="false" ht="12.75" hidden="false" customHeight="false" outlineLevel="0" collapsed="false">
      <c r="A60" s="96" t="s">
        <v>100</v>
      </c>
      <c r="B60" s="97" t="s">
        <v>82</v>
      </c>
      <c r="C60" s="98" t="n">
        <v>13.89</v>
      </c>
      <c r="D60" s="98" t="n">
        <v>0.8</v>
      </c>
      <c r="E60" s="98" t="n">
        <v>0.1</v>
      </c>
      <c r="F60" s="98" t="n">
        <v>0.0099999999999997</v>
      </c>
      <c r="G60" s="98" t="n">
        <v>0</v>
      </c>
      <c r="H60" s="99" t="n">
        <v>14.8</v>
      </c>
    </row>
    <row r="61" customFormat="false" ht="12.75" hidden="false" customHeight="false" outlineLevel="0" collapsed="false">
      <c r="A61" s="100" t="s">
        <v>104</v>
      </c>
      <c r="B61" s="97" t="s">
        <v>85</v>
      </c>
      <c r="C61" s="98" t="n">
        <v>143.62</v>
      </c>
      <c r="D61" s="98" t="n">
        <v>28.5</v>
      </c>
      <c r="E61" s="98" t="n">
        <v>20.7</v>
      </c>
      <c r="F61" s="98" t="n">
        <v>11.8</v>
      </c>
      <c r="G61" s="98" t="n">
        <v>11.48</v>
      </c>
      <c r="H61" s="99" t="n">
        <v>216.1</v>
      </c>
    </row>
    <row r="62" customFormat="false" ht="12.75" hidden="false" customHeight="false" outlineLevel="0" collapsed="false">
      <c r="A62" s="102"/>
      <c r="B62" s="97" t="s">
        <v>54</v>
      </c>
      <c r="C62" s="98" t="n">
        <v>2191.18</v>
      </c>
      <c r="D62" s="98" t="n">
        <v>403.5</v>
      </c>
      <c r="E62" s="98" t="n">
        <v>161.5</v>
      </c>
      <c r="F62" s="98" t="n">
        <v>175.8</v>
      </c>
      <c r="G62" s="98" t="n">
        <v>164.92</v>
      </c>
      <c r="H62" s="99" t="n">
        <v>3096.9</v>
      </c>
    </row>
    <row r="63" customFormat="false" ht="12.75" hidden="false" customHeight="false" outlineLevel="0" collapsed="false">
      <c r="A63" s="102"/>
      <c r="B63" s="97" t="s">
        <v>53</v>
      </c>
      <c r="C63" s="98" t="n">
        <v>3148.68</v>
      </c>
      <c r="D63" s="98" t="n">
        <v>522.8</v>
      </c>
      <c r="E63" s="98" t="n">
        <v>368.3</v>
      </c>
      <c r="F63" s="98" t="n">
        <v>412.9</v>
      </c>
      <c r="G63" s="98" t="n">
        <v>861.02</v>
      </c>
      <c r="H63" s="99" t="n">
        <v>5313.7</v>
      </c>
    </row>
    <row r="64" customFormat="false" ht="12.75" hidden="false" customHeight="false" outlineLevel="0" collapsed="false">
      <c r="A64" s="102"/>
      <c r="B64" s="97" t="s">
        <v>83</v>
      </c>
      <c r="C64" s="98" t="n">
        <v>207.32</v>
      </c>
      <c r="D64" s="98" t="n">
        <v>58.7</v>
      </c>
      <c r="E64" s="98" t="n">
        <v>44.4</v>
      </c>
      <c r="F64" s="98" t="n">
        <v>64.5</v>
      </c>
      <c r="G64" s="98" t="n">
        <v>64.18</v>
      </c>
      <c r="H64" s="99" t="n">
        <v>439.1</v>
      </c>
    </row>
    <row r="65" customFormat="false" ht="12.75" hidden="false" customHeight="false" outlineLevel="0" collapsed="false">
      <c r="A65" s="102"/>
      <c r="B65" s="97" t="s">
        <v>20</v>
      </c>
      <c r="C65" s="98" t="n">
        <v>1738.12</v>
      </c>
      <c r="D65" s="98" t="n">
        <v>750.6</v>
      </c>
      <c r="E65" s="98" t="n">
        <v>927.8</v>
      </c>
      <c r="F65" s="98" t="n">
        <v>587</v>
      </c>
      <c r="G65" s="98" t="n">
        <v>1541.58</v>
      </c>
      <c r="H65" s="99" t="n">
        <v>5545.1</v>
      </c>
    </row>
    <row r="66" customFormat="false" ht="12.75" hidden="false" customHeight="false" outlineLevel="0" collapsed="false">
      <c r="A66" s="102"/>
      <c r="B66" s="97" t="s">
        <v>103</v>
      </c>
      <c r="C66" s="103" t="n">
        <v>19.8157541787215</v>
      </c>
      <c r="D66" s="103" t="n">
        <v>9.3</v>
      </c>
      <c r="E66" s="103" t="n">
        <v>0.6</v>
      </c>
      <c r="F66" s="103" t="n">
        <v>1.5</v>
      </c>
      <c r="G66" s="103" t="n">
        <v>30.6</v>
      </c>
      <c r="H66" s="104" t="n">
        <v>61.8157541787215</v>
      </c>
    </row>
    <row r="67" customFormat="false" ht="12.75" hidden="false" customHeight="false" outlineLevel="0" collapsed="false">
      <c r="A67" s="105" t="s">
        <v>105</v>
      </c>
      <c r="B67" s="106" t="s">
        <v>67</v>
      </c>
      <c r="C67" s="98" t="n">
        <v>59.1</v>
      </c>
      <c r="D67" s="98" t="n">
        <v>1.5</v>
      </c>
      <c r="E67" s="98" t="n">
        <v>0.1</v>
      </c>
      <c r="F67" s="98" t="n">
        <v>1.5</v>
      </c>
      <c r="G67" s="98" t="n">
        <v>0</v>
      </c>
      <c r="H67" s="99" t="n">
        <v>62.2</v>
      </c>
    </row>
    <row r="68" customFormat="false" ht="12.75" hidden="false" customHeight="false" outlineLevel="0" collapsed="false">
      <c r="A68" s="100" t="s">
        <v>107</v>
      </c>
      <c r="B68" s="97" t="s">
        <v>85</v>
      </c>
      <c r="C68" s="98" t="n">
        <v>354.34</v>
      </c>
      <c r="D68" s="98" t="n">
        <v>113.9</v>
      </c>
      <c r="E68" s="98" t="n">
        <v>176.5</v>
      </c>
      <c r="F68" s="98" t="n">
        <v>55.3</v>
      </c>
      <c r="G68" s="98" t="n">
        <v>92.26</v>
      </c>
      <c r="H68" s="99" t="n">
        <v>792.3</v>
      </c>
    </row>
    <row r="69" customFormat="false" ht="12.75" hidden="false" customHeight="false" outlineLevel="0" collapsed="false">
      <c r="A69" s="102"/>
      <c r="B69" s="97" t="s">
        <v>54</v>
      </c>
      <c r="C69" s="98" t="n">
        <v>108.74</v>
      </c>
      <c r="D69" s="98" t="n">
        <v>10.2</v>
      </c>
      <c r="E69" s="98" t="n">
        <v>4.5</v>
      </c>
      <c r="F69" s="98" t="n">
        <v>0.999999999999995</v>
      </c>
      <c r="G69" s="98" t="n">
        <v>4.76</v>
      </c>
      <c r="H69" s="99" t="n">
        <v>129.2</v>
      </c>
    </row>
    <row r="70" customFormat="false" ht="12.75" hidden="false" customHeight="false" outlineLevel="0" collapsed="false">
      <c r="A70" s="102"/>
      <c r="B70" s="97" t="s">
        <v>53</v>
      </c>
      <c r="C70" s="98" t="n">
        <v>24.5</v>
      </c>
      <c r="D70" s="98" t="n">
        <v>1.4</v>
      </c>
      <c r="E70" s="98" t="n">
        <v>0.8</v>
      </c>
      <c r="F70" s="98" t="n">
        <v>0.200000000000001</v>
      </c>
      <c r="G70" s="98" t="n">
        <v>0</v>
      </c>
      <c r="H70" s="99" t="n">
        <v>26.9</v>
      </c>
    </row>
    <row r="71" customFormat="false" ht="12.75" hidden="false" customHeight="false" outlineLevel="0" collapsed="false">
      <c r="A71" s="102"/>
      <c r="B71" s="97" t="s">
        <v>83</v>
      </c>
      <c r="C71" s="98" t="n">
        <v>27</v>
      </c>
      <c r="D71" s="98" t="n">
        <v>1</v>
      </c>
      <c r="E71" s="98" t="n">
        <v>1</v>
      </c>
      <c r="F71" s="98" t="n">
        <v>1.4</v>
      </c>
      <c r="G71" s="98" t="n">
        <v>0</v>
      </c>
      <c r="H71" s="99" t="n">
        <v>30.4</v>
      </c>
    </row>
    <row r="72" customFormat="false" ht="12.75" hidden="false" customHeight="false" outlineLevel="0" collapsed="false">
      <c r="A72" s="107"/>
      <c r="B72" s="108" t="s">
        <v>20</v>
      </c>
      <c r="C72" s="103" t="n">
        <v>61.32</v>
      </c>
      <c r="D72" s="103" t="n">
        <v>45.4</v>
      </c>
      <c r="E72" s="103" t="n">
        <v>27.2</v>
      </c>
      <c r="F72" s="103" t="n">
        <v>20.2</v>
      </c>
      <c r="G72" s="103" t="n">
        <v>14.18</v>
      </c>
      <c r="H72" s="104" t="n">
        <v>168.3</v>
      </c>
    </row>
    <row r="74" customFormat="false" ht="15" hidden="false" customHeight="false" outlineLevel="0" collapsed="false">
      <c r="A74" s="109" t="s">
        <v>108</v>
      </c>
      <c r="C74" s="13"/>
      <c r="D74" s="13"/>
      <c r="E74" s="13"/>
      <c r="F74" s="13"/>
      <c r="G74" s="13"/>
      <c r="K74" s="110"/>
    </row>
    <row r="75" customFormat="false" ht="12.75" hidden="false" customHeight="false" outlineLevel="0" collapsed="false">
      <c r="I75" s="24" t="s">
        <v>57</v>
      </c>
      <c r="K75" s="110"/>
      <c r="L75" s="0" t="s">
        <v>109</v>
      </c>
    </row>
    <row r="76" customFormat="false" ht="12.75" hidden="false" customHeight="false" outlineLevel="0" collapsed="false">
      <c r="A76" s="111" t="s">
        <v>16</v>
      </c>
      <c r="B76" s="112" t="s">
        <v>28</v>
      </c>
      <c r="C76" s="113"/>
      <c r="D76" s="114" t="n">
        <v>1990</v>
      </c>
      <c r="E76" s="115" t="n">
        <v>1995</v>
      </c>
      <c r="F76" s="115" t="s">
        <v>110</v>
      </c>
      <c r="G76" s="115" t="s">
        <v>111</v>
      </c>
      <c r="H76" s="115" t="s">
        <v>112</v>
      </c>
      <c r="I76" s="115" t="s">
        <v>113</v>
      </c>
      <c r="J76" s="116" t="s">
        <v>114</v>
      </c>
      <c r="K76" s="110"/>
      <c r="L76" s="111" t="s">
        <v>16</v>
      </c>
      <c r="M76" s="112" t="s">
        <v>28</v>
      </c>
      <c r="N76" s="113"/>
      <c r="O76" s="114" t="n">
        <v>1990</v>
      </c>
      <c r="P76" s="115" t="n">
        <v>1995</v>
      </c>
      <c r="Q76" s="115" t="s">
        <v>110</v>
      </c>
      <c r="R76" s="115" t="s">
        <v>111</v>
      </c>
      <c r="S76" s="115" t="s">
        <v>112</v>
      </c>
      <c r="T76" s="115" t="s">
        <v>113</v>
      </c>
      <c r="U76" s="116" t="s">
        <v>114</v>
      </c>
      <c r="V76" s="0" t="s">
        <v>115</v>
      </c>
    </row>
    <row r="77" customFormat="false" ht="12.75" hidden="false" customHeight="false" outlineLevel="0" collapsed="false">
      <c r="A77" s="117" t="s">
        <v>101</v>
      </c>
      <c r="B77" s="118" t="s">
        <v>116</v>
      </c>
      <c r="D77" s="119" t="n">
        <v>23.4</v>
      </c>
      <c r="E77" s="120" t="n">
        <v>21.8</v>
      </c>
      <c r="F77" s="121" t="n">
        <v>21.158258</v>
      </c>
      <c r="G77" s="121" t="n">
        <v>17.926399</v>
      </c>
      <c r="H77" s="121" t="n">
        <v>17.461976</v>
      </c>
      <c r="I77" s="121" t="n">
        <v>17.625812</v>
      </c>
      <c r="J77" s="122" t="n">
        <v>17.687093</v>
      </c>
      <c r="K77" s="110"/>
      <c r="L77" s="117" t="s">
        <v>101</v>
      </c>
      <c r="M77" s="118" t="s">
        <v>116</v>
      </c>
      <c r="O77" s="12" t="n">
        <f aca="false">D77*10^9*$V77*10^-6*10^-6</f>
        <v>5.9904</v>
      </c>
      <c r="P77" s="12" t="n">
        <f aca="false">E77*10^9*$V77*10^-6*10^-6</f>
        <v>5.5808</v>
      </c>
      <c r="Q77" s="12" t="n">
        <f aca="false">F77*10^9*$V77*10^-6*10^-6</f>
        <v>5.416514048</v>
      </c>
      <c r="R77" s="12" t="n">
        <f aca="false">G77*10^9*$V77*10^-6*10^-6</f>
        <v>4.589158144</v>
      </c>
      <c r="S77" s="12" t="n">
        <f aca="false">H77*10^9*$V77*10^-6*10^-6</f>
        <v>4.470265856</v>
      </c>
      <c r="T77" s="12" t="n">
        <f aca="false">I77*10^9*$V77*10^-6*10^-6</f>
        <v>4.512207872</v>
      </c>
      <c r="U77" s="12" t="n">
        <f aca="false">J77*10^9*$V77*10^-6*10^-6</f>
        <v>4.527895808</v>
      </c>
      <c r="V77" s="0" t="n">
        <v>256</v>
      </c>
    </row>
    <row r="78" customFormat="false" ht="15" hidden="false" customHeight="false" outlineLevel="0" collapsed="false">
      <c r="A78" s="123"/>
      <c r="B78" s="124" t="s">
        <v>117</v>
      </c>
      <c r="C78" s="125"/>
      <c r="D78" s="126" t="s">
        <v>118</v>
      </c>
      <c r="E78" s="127" t="s">
        <v>118</v>
      </c>
      <c r="F78" s="128" t="n">
        <v>3.59372</v>
      </c>
      <c r="G78" s="128" t="n">
        <v>3.450929</v>
      </c>
      <c r="H78" s="128" t="n">
        <v>3.621627</v>
      </c>
      <c r="I78" s="128" t="n">
        <v>3.739417</v>
      </c>
      <c r="J78" s="129" t="n">
        <v>3.826162</v>
      </c>
      <c r="K78" s="110"/>
      <c r="L78" s="123"/>
      <c r="M78" s="124" t="s">
        <v>117</v>
      </c>
      <c r="N78" s="125"/>
      <c r="O78" s="12"/>
      <c r="P78" s="12"/>
      <c r="Q78" s="12" t="n">
        <f aca="false">F78*10^9*$V78*10^-6*10^-6</f>
        <v>0.91999232</v>
      </c>
      <c r="R78" s="12" t="n">
        <f aca="false">G78*10^9*$V78*10^-6*10^-6</f>
        <v>0.883437824</v>
      </c>
      <c r="S78" s="12" t="n">
        <f aca="false">H78*10^9*$V78*10^-6*10^-6</f>
        <v>0.927136512</v>
      </c>
      <c r="T78" s="12" t="n">
        <f aca="false">I78*10^9*$V78*10^-6*10^-6</f>
        <v>0.957290752</v>
      </c>
      <c r="U78" s="12" t="n">
        <f aca="false">J78*10^9*$V78*10^-6*10^-6</f>
        <v>0.979497472</v>
      </c>
      <c r="V78" s="0" t="n">
        <v>256</v>
      </c>
    </row>
    <row r="79" customFormat="false" ht="12.75" hidden="false" customHeight="false" outlineLevel="0" collapsed="false">
      <c r="A79" s="130" t="s">
        <v>119</v>
      </c>
      <c r="B79" s="131"/>
      <c r="C79" s="132"/>
      <c r="D79" s="133" t="n">
        <v>23.4</v>
      </c>
      <c r="E79" s="134" t="n">
        <v>21.8</v>
      </c>
      <c r="F79" s="135" t="n">
        <v>21.158258</v>
      </c>
      <c r="G79" s="135" t="n">
        <v>17.926399</v>
      </c>
      <c r="H79" s="135" t="n">
        <v>17.461976</v>
      </c>
      <c r="I79" s="135" t="n">
        <v>17.625812</v>
      </c>
      <c r="J79" s="136" t="n">
        <v>17.687093</v>
      </c>
      <c r="K79" s="137" t="n">
        <f aca="false">I79/I$109</f>
        <v>0.0379610582411935</v>
      </c>
      <c r="L79" s="130" t="s">
        <v>119</v>
      </c>
      <c r="M79" s="131"/>
      <c r="N79" s="132"/>
      <c r="O79" s="12"/>
      <c r="P79" s="12"/>
      <c r="Q79" s="12"/>
      <c r="R79" s="12"/>
      <c r="S79" s="12"/>
      <c r="T79" s="12"/>
      <c r="U79" s="12"/>
    </row>
    <row r="80" customFormat="false" ht="12.75" hidden="false" customHeight="false" outlineLevel="0" collapsed="false">
      <c r="A80" s="138" t="s">
        <v>67</v>
      </c>
      <c r="B80" s="118" t="s">
        <v>116</v>
      </c>
      <c r="D80" s="119" t="n">
        <v>12.6</v>
      </c>
      <c r="E80" s="139" t="n">
        <v>9</v>
      </c>
      <c r="F80" s="140" t="n">
        <v>5.710928</v>
      </c>
      <c r="G80" s="140" t="n">
        <v>2.509535</v>
      </c>
      <c r="H80" s="140" t="n">
        <v>2.132561</v>
      </c>
      <c r="I80" s="140" t="n">
        <v>2.088142</v>
      </c>
      <c r="J80" s="141" t="n">
        <v>2.074653</v>
      </c>
      <c r="K80" s="137"/>
      <c r="L80" s="138" t="s">
        <v>67</v>
      </c>
      <c r="M80" s="118" t="s">
        <v>116</v>
      </c>
      <c r="O80" s="12" t="n">
        <f aca="false">D80*10^9*$V80*10^-6*10^-6</f>
        <v>4.3218</v>
      </c>
      <c r="P80" s="12" t="n">
        <f aca="false">E80*10^9*$V80*10^-6*10^-6</f>
        <v>3.087</v>
      </c>
      <c r="Q80" s="12" t="n">
        <f aca="false">F80*10^9*$V80*10^-6*10^-6</f>
        <v>1.958848304</v>
      </c>
      <c r="R80" s="12" t="n">
        <f aca="false">G80*10^9*$V80*10^-6*10^-6</f>
        <v>0.860770505</v>
      </c>
      <c r="S80" s="12" t="n">
        <f aca="false">H80*10^9*$V80*10^-6*10^-6</f>
        <v>0.731468423</v>
      </c>
      <c r="T80" s="12" t="n">
        <f aca="false">I80*10^9*$V80*10^-6*10^-6</f>
        <v>0.716232706</v>
      </c>
      <c r="U80" s="12" t="n">
        <f aca="false">J80*10^9*$V80*10^-6*10^-6</f>
        <v>0.711605979</v>
      </c>
      <c r="V80" s="0" t="n">
        <v>343</v>
      </c>
    </row>
    <row r="81" customFormat="false" ht="15" hidden="false" customHeight="false" outlineLevel="0" collapsed="false">
      <c r="A81" s="123"/>
      <c r="B81" s="124" t="s">
        <v>117</v>
      </c>
      <c r="C81" s="125"/>
      <c r="D81" s="126" t="s">
        <v>118</v>
      </c>
      <c r="E81" s="127" t="s">
        <v>118</v>
      </c>
      <c r="F81" s="128" t="n">
        <v>0.084767</v>
      </c>
      <c r="G81" s="128" t="n">
        <v>0.041163</v>
      </c>
      <c r="H81" s="128" t="n">
        <v>0.033606</v>
      </c>
      <c r="I81" s="128" t="n">
        <v>0.03256</v>
      </c>
      <c r="J81" s="129" t="n">
        <v>0.032792</v>
      </c>
      <c r="K81" s="137"/>
      <c r="L81" s="123"/>
      <c r="M81" s="124" t="s">
        <v>117</v>
      </c>
      <c r="N81" s="125"/>
      <c r="O81" s="12"/>
      <c r="P81" s="12"/>
      <c r="Q81" s="12" t="n">
        <f aca="false">F81*10^9*$V81*10^-6*10^-6</f>
        <v>0.029075081</v>
      </c>
      <c r="R81" s="12" t="n">
        <f aca="false">G81*10^9*$V81*10^-6*10^-6</f>
        <v>0.014118909</v>
      </c>
      <c r="S81" s="12" t="n">
        <f aca="false">H81*10^9*$V81*10^-6*10^-6</f>
        <v>0.011526858</v>
      </c>
      <c r="T81" s="12" t="n">
        <f aca="false">I81*10^9*$V81*10^-6*10^-6</f>
        <v>0.01116808</v>
      </c>
      <c r="U81" s="12" t="n">
        <f aca="false">J81*10^9*$V81*10^-6*10^-6</f>
        <v>0.011247656</v>
      </c>
      <c r="V81" s="0" t="n">
        <v>343</v>
      </c>
    </row>
    <row r="82" customFormat="false" ht="12.75" hidden="false" customHeight="false" outlineLevel="0" collapsed="false">
      <c r="A82" s="130" t="s">
        <v>120</v>
      </c>
      <c r="B82" s="131"/>
      <c r="C82" s="132"/>
      <c r="D82" s="133" t="n">
        <v>12.6</v>
      </c>
      <c r="E82" s="134" t="n">
        <v>9</v>
      </c>
      <c r="F82" s="135" t="n">
        <v>5.710928</v>
      </c>
      <c r="G82" s="135" t="n">
        <v>2.509535</v>
      </c>
      <c r="H82" s="135" t="n">
        <v>2.132561</v>
      </c>
      <c r="I82" s="135" t="n">
        <v>2.088142</v>
      </c>
      <c r="J82" s="136" t="n">
        <v>2.074653</v>
      </c>
      <c r="K82" s="137" t="n">
        <f aca="false">I82/I$109</f>
        <v>0.00449727252723916</v>
      </c>
      <c r="L82" s="130" t="s">
        <v>120</v>
      </c>
      <c r="M82" s="131"/>
      <c r="N82" s="132"/>
      <c r="O82" s="12"/>
      <c r="P82" s="12"/>
      <c r="Q82" s="12"/>
      <c r="R82" s="12"/>
      <c r="S82" s="12"/>
      <c r="T82" s="12"/>
      <c r="U82" s="12"/>
    </row>
    <row r="83" customFormat="false" ht="12.75" hidden="false" customHeight="false" outlineLevel="0" collapsed="false">
      <c r="A83" s="138" t="s">
        <v>54</v>
      </c>
      <c r="B83" s="118" t="s">
        <v>116</v>
      </c>
      <c r="D83" s="142" t="n">
        <v>107.4</v>
      </c>
      <c r="E83" s="139" t="n">
        <v>99.9</v>
      </c>
      <c r="F83" s="140" t="n">
        <v>101.522089</v>
      </c>
      <c r="G83" s="140" t="n">
        <v>92.229425</v>
      </c>
      <c r="H83" s="140" t="n">
        <v>69.79256</v>
      </c>
      <c r="I83" s="140" t="n">
        <v>61.436972</v>
      </c>
      <c r="J83" s="141" t="n">
        <v>55.85174</v>
      </c>
      <c r="K83" s="137"/>
      <c r="L83" s="138" t="s">
        <v>54</v>
      </c>
      <c r="M83" s="118" t="s">
        <v>116</v>
      </c>
      <c r="O83" s="12" t="n">
        <f aca="false">D83*10^9*$V83*10^-6*10^-6</f>
        <v>29.1054</v>
      </c>
      <c r="P83" s="12" t="n">
        <f aca="false">E83*10^9*$V83*10^-6*10^-6</f>
        <v>27.0729</v>
      </c>
      <c r="Q83" s="12" t="n">
        <f aca="false">F83*10^9*$V83*10^-6*10^-6</f>
        <v>27.512486119</v>
      </c>
      <c r="R83" s="12" t="n">
        <f aca="false">G83*10^9*$V83*10^-6*10^-6</f>
        <v>24.994174175</v>
      </c>
      <c r="S83" s="12" t="n">
        <f aca="false">H83*10^9*$V83*10^-6*10^-6</f>
        <v>18.91378376</v>
      </c>
      <c r="T83" s="12" t="n">
        <f aca="false">I83*10^9*$V83*10^-6*10^-6</f>
        <v>16.649419412</v>
      </c>
      <c r="U83" s="12" t="n">
        <f aca="false">J83*10^9*$V83*10^-6*10^-6</f>
        <v>15.13582154</v>
      </c>
      <c r="V83" s="0" t="n">
        <v>271</v>
      </c>
    </row>
    <row r="84" customFormat="false" ht="15" hidden="false" customHeight="false" outlineLevel="0" collapsed="false">
      <c r="A84" s="123"/>
      <c r="B84" s="124" t="s">
        <v>117</v>
      </c>
      <c r="C84" s="125"/>
      <c r="D84" s="126" t="s">
        <v>118</v>
      </c>
      <c r="E84" s="127" t="s">
        <v>118</v>
      </c>
      <c r="F84" s="128" t="n">
        <v>10.986861</v>
      </c>
      <c r="G84" s="128" t="n">
        <v>8.801511</v>
      </c>
      <c r="H84" s="128" t="n">
        <v>6.745815</v>
      </c>
      <c r="I84" s="128" t="n">
        <v>5.913604</v>
      </c>
      <c r="J84" s="129" t="n">
        <v>5.559766</v>
      </c>
      <c r="K84" s="137"/>
      <c r="L84" s="123"/>
      <c r="M84" s="124" t="s">
        <v>117</v>
      </c>
      <c r="N84" s="125"/>
      <c r="O84" s="12"/>
      <c r="P84" s="12"/>
      <c r="Q84" s="12" t="n">
        <f aca="false">F84*10^9*$V84*10^-6*10^-6</f>
        <v>2.977439331</v>
      </c>
      <c r="R84" s="12" t="n">
        <f aca="false">G84*10^9*$V84*10^-6*10^-6</f>
        <v>2.385209481</v>
      </c>
      <c r="S84" s="12" t="n">
        <f aca="false">H84*10^9*$V84*10^-6*10^-6</f>
        <v>1.828115865</v>
      </c>
      <c r="T84" s="12" t="n">
        <f aca="false">I84*10^9*$V84*10^-6*10^-6</f>
        <v>1.602586684</v>
      </c>
      <c r="U84" s="12" t="n">
        <f aca="false">J84*10^9*$V84*10^-6*10^-6</f>
        <v>1.506696586</v>
      </c>
      <c r="V84" s="0" t="n">
        <v>271</v>
      </c>
    </row>
    <row r="85" customFormat="false" ht="12.75" hidden="false" customHeight="false" outlineLevel="0" collapsed="false">
      <c r="A85" s="130" t="s">
        <v>121</v>
      </c>
      <c r="B85" s="131"/>
      <c r="C85" s="132"/>
      <c r="D85" s="133" t="n">
        <v>107.4</v>
      </c>
      <c r="E85" s="134" t="n">
        <v>99.9</v>
      </c>
      <c r="F85" s="135" t="n">
        <v>101.522089</v>
      </c>
      <c r="G85" s="135" t="n">
        <v>92.229425</v>
      </c>
      <c r="H85" s="135" t="n">
        <v>69.79256</v>
      </c>
      <c r="I85" s="135" t="n">
        <v>61.436972</v>
      </c>
      <c r="J85" s="136" t="n">
        <v>55.85174</v>
      </c>
      <c r="K85" s="137" t="n">
        <f aca="false">I85/I$109</f>
        <v>0.132318015887981</v>
      </c>
      <c r="L85" s="130" t="s">
        <v>121</v>
      </c>
      <c r="M85" s="131"/>
      <c r="N85" s="132"/>
      <c r="O85" s="12"/>
      <c r="P85" s="12"/>
      <c r="Q85" s="12"/>
      <c r="R85" s="12"/>
      <c r="S85" s="12"/>
      <c r="T85" s="12"/>
      <c r="U85" s="12"/>
    </row>
    <row r="86" customFormat="false" ht="12.75" hidden="false" customHeight="false" outlineLevel="0" collapsed="false">
      <c r="A86" s="138" t="s">
        <v>53</v>
      </c>
      <c r="B86" s="118" t="s">
        <v>116</v>
      </c>
      <c r="D86" s="142" t="n">
        <v>98</v>
      </c>
      <c r="E86" s="139" t="n">
        <v>117.6</v>
      </c>
      <c r="F86" s="140" t="n">
        <v>132.7752</v>
      </c>
      <c r="G86" s="140" t="n">
        <v>148.6836</v>
      </c>
      <c r="H86" s="140" t="n">
        <v>144.7875</v>
      </c>
      <c r="I86" s="140" t="n">
        <v>134.0118</v>
      </c>
      <c r="J86" s="141" t="n">
        <v>133.3854</v>
      </c>
      <c r="K86" s="137"/>
      <c r="L86" s="138" t="s">
        <v>53</v>
      </c>
      <c r="M86" s="118" t="s">
        <v>116</v>
      </c>
      <c r="O86" s="12" t="n">
        <f aca="false">D86*10^9*$V86*10^-6*10^-6</f>
        <v>20.188</v>
      </c>
      <c r="P86" s="12" t="n">
        <f aca="false">E86*10^9*$V86*10^-6*10^-6</f>
        <v>24.2256</v>
      </c>
      <c r="Q86" s="12" t="n">
        <f aca="false">F86*10^9*$V86*10^-6*10^-6</f>
        <v>27.3516912</v>
      </c>
      <c r="R86" s="12" t="n">
        <f aca="false">G86*10^9*$V86*10^-6*10^-6</f>
        <v>30.6288216</v>
      </c>
      <c r="S86" s="12" t="n">
        <f aca="false">H86*10^9*$V86*10^-6*10^-6</f>
        <v>29.826225</v>
      </c>
      <c r="T86" s="12" t="n">
        <f aca="false">I86*10^9*$V86*10^-6*10^-6</f>
        <v>27.6064308</v>
      </c>
      <c r="U86" s="12" t="n">
        <f aca="false">J86*10^9*$V86*10^-6*10^-6</f>
        <v>27.4773924</v>
      </c>
      <c r="V86" s="0" t="n">
        <v>206</v>
      </c>
    </row>
    <row r="87" customFormat="false" ht="15" hidden="false" customHeight="false" outlineLevel="0" collapsed="false">
      <c r="A87" s="143"/>
      <c r="B87" s="144" t="s">
        <v>117</v>
      </c>
      <c r="D87" s="145" t="s">
        <v>118</v>
      </c>
      <c r="E87" s="146" t="s">
        <v>118</v>
      </c>
      <c r="F87" s="147" t="n">
        <v>10.2852</v>
      </c>
      <c r="G87" s="147" t="n">
        <v>13.5603</v>
      </c>
      <c r="H87" s="147" t="n">
        <v>15.1119</v>
      </c>
      <c r="I87" s="147" t="n">
        <v>14.2515</v>
      </c>
      <c r="J87" s="148" t="n">
        <v>14.3334</v>
      </c>
      <c r="K87" s="137"/>
      <c r="L87" s="143"/>
      <c r="M87" s="144" t="s">
        <v>117</v>
      </c>
      <c r="O87" s="12"/>
      <c r="P87" s="12"/>
      <c r="Q87" s="12" t="n">
        <f aca="false">F87*10^9*$V87*10^-6*10^-6</f>
        <v>2.1187512</v>
      </c>
      <c r="R87" s="12" t="n">
        <f aca="false">G87*10^9*$V87*10^-6*10^-6</f>
        <v>2.7934218</v>
      </c>
      <c r="S87" s="12" t="n">
        <f aca="false">H87*10^9*$V87*10^-6*10^-6</f>
        <v>3.1130514</v>
      </c>
      <c r="T87" s="12" t="n">
        <f aca="false">I87*10^9*$V87*10^-6*10^-6</f>
        <v>2.935809</v>
      </c>
      <c r="U87" s="12" t="n">
        <f aca="false">J87*10^9*$V87*10^-6*10^-6</f>
        <v>2.9526804</v>
      </c>
      <c r="V87" s="0" t="n">
        <v>206</v>
      </c>
    </row>
    <row r="88" customFormat="false" ht="15" hidden="false" customHeight="false" outlineLevel="0" collapsed="false">
      <c r="A88" s="143"/>
      <c r="B88" s="118" t="s">
        <v>122</v>
      </c>
      <c r="D88" s="119" t="n">
        <v>5.7</v>
      </c>
      <c r="E88" s="120" t="n">
        <v>4.4</v>
      </c>
      <c r="F88" s="121" t="n">
        <v>3.6801</v>
      </c>
      <c r="G88" s="121" t="n">
        <v>3.0645</v>
      </c>
      <c r="H88" s="121" t="n">
        <v>2.8512</v>
      </c>
      <c r="I88" s="121" t="n">
        <v>2.5848</v>
      </c>
      <c r="J88" s="122" t="n">
        <v>2.5263</v>
      </c>
      <c r="K88" s="137"/>
      <c r="L88" s="143"/>
      <c r="M88" s="118" t="s">
        <v>122</v>
      </c>
      <c r="O88" s="12" t="n">
        <f aca="false">D88*10^9*$V88*10^-6*10^-6</f>
        <v>1.1742</v>
      </c>
      <c r="P88" s="12" t="n">
        <f aca="false">E88*10^9*$V88*10^-6*10^-6</f>
        <v>0.9064</v>
      </c>
      <c r="Q88" s="12" t="n">
        <f aca="false">F88*10^9*$V88*10^-6*10^-6</f>
        <v>0.7581006</v>
      </c>
      <c r="R88" s="12" t="n">
        <f aca="false">G88*10^9*$V88*10^-6*10^-6</f>
        <v>0.631287</v>
      </c>
      <c r="S88" s="12" t="n">
        <f aca="false">H88*10^9*$V88*10^-6*10^-6</f>
        <v>0.5873472</v>
      </c>
      <c r="T88" s="12" t="n">
        <f aca="false">I88*10^9*$V88*10^-6*10^-6</f>
        <v>0.5324688</v>
      </c>
      <c r="U88" s="12" t="n">
        <f aca="false">J88*10^9*$V88*10^-6*10^-6</f>
        <v>0.5204178</v>
      </c>
      <c r="V88" s="0" t="n">
        <v>206</v>
      </c>
    </row>
    <row r="89" customFormat="false" ht="15" hidden="false" customHeight="false" outlineLevel="0" collapsed="false">
      <c r="A89" s="123"/>
      <c r="B89" s="149" t="s">
        <v>123</v>
      </c>
      <c r="C89" s="125"/>
      <c r="D89" s="150" t="n">
        <v>8.6</v>
      </c>
      <c r="E89" s="151" t="n">
        <v>8.7</v>
      </c>
      <c r="F89" s="152" t="n">
        <v>9.1935</v>
      </c>
      <c r="G89" s="152" t="n">
        <v>10.4841</v>
      </c>
      <c r="H89" s="152" t="n">
        <v>10.5894</v>
      </c>
      <c r="I89" s="152" t="n">
        <v>10.2231</v>
      </c>
      <c r="J89" s="153" t="n">
        <v>10.1709</v>
      </c>
      <c r="K89" s="137"/>
      <c r="L89" s="123"/>
      <c r="M89" s="149" t="s">
        <v>123</v>
      </c>
      <c r="N89" s="125"/>
      <c r="O89" s="12" t="n">
        <f aca="false">D89*10^9*$V89*10^-6*10^-6</f>
        <v>1.7716</v>
      </c>
      <c r="P89" s="12" t="n">
        <f aca="false">E89*10^9*$V89*10^-6*10^-6</f>
        <v>1.7922</v>
      </c>
      <c r="Q89" s="12" t="n">
        <f aca="false">F89*10^9*$V89*10^-6*10^-6</f>
        <v>1.893861</v>
      </c>
      <c r="R89" s="12" t="n">
        <f aca="false">G89*10^9*$V89*10^-6*10^-6</f>
        <v>2.1597246</v>
      </c>
      <c r="S89" s="12" t="n">
        <f aca="false">H89*10^9*$V89*10^-6*10^-6</f>
        <v>2.1814164</v>
      </c>
      <c r="T89" s="12" t="n">
        <f aca="false">I89*10^9*$V89*10^-6*10^-6</f>
        <v>2.1059586</v>
      </c>
      <c r="U89" s="12" t="n">
        <f aca="false">J89*10^9*$V89*10^-6*10^-6</f>
        <v>2.0952054</v>
      </c>
      <c r="V89" s="0" t="n">
        <v>206</v>
      </c>
    </row>
    <row r="90" customFormat="false" ht="12.75" hidden="false" customHeight="false" outlineLevel="0" collapsed="false">
      <c r="A90" s="130" t="s">
        <v>124</v>
      </c>
      <c r="B90" s="131"/>
      <c r="C90" s="132"/>
      <c r="D90" s="133" t="n">
        <v>112.3</v>
      </c>
      <c r="E90" s="134" t="n">
        <v>130.6</v>
      </c>
      <c r="F90" s="135" t="n">
        <v>145.6488</v>
      </c>
      <c r="G90" s="135" t="n">
        <v>162.2322</v>
      </c>
      <c r="H90" s="135" t="n">
        <v>158.2281</v>
      </c>
      <c r="I90" s="135" t="n">
        <v>146.8197</v>
      </c>
      <c r="J90" s="136" t="n">
        <v>146.0826</v>
      </c>
      <c r="K90" s="137" t="n">
        <f aca="false">I90/I$109</f>
        <v>0.31620847780826</v>
      </c>
      <c r="L90" s="130" t="s">
        <v>124</v>
      </c>
      <c r="M90" s="131"/>
      <c r="N90" s="132"/>
      <c r="O90" s="12"/>
      <c r="P90" s="12"/>
      <c r="Q90" s="12"/>
      <c r="R90" s="12"/>
      <c r="S90" s="12"/>
      <c r="T90" s="12"/>
      <c r="U90" s="12"/>
    </row>
    <row r="91" customFormat="false" ht="12.75" hidden="false" customHeight="false" outlineLevel="0" collapsed="false">
      <c r="A91" s="138" t="s">
        <v>83</v>
      </c>
      <c r="B91" s="118" t="s">
        <v>116</v>
      </c>
      <c r="D91" s="142" t="n">
        <v>6</v>
      </c>
      <c r="E91" s="139" t="n">
        <v>8.1</v>
      </c>
      <c r="F91" s="140" t="n">
        <v>8.842442</v>
      </c>
      <c r="G91" s="140" t="n">
        <v>7.276979</v>
      </c>
      <c r="H91" s="140" t="n">
        <v>5.017092</v>
      </c>
      <c r="I91" s="140" t="n">
        <v>4.35849</v>
      </c>
      <c r="J91" s="141" t="n">
        <v>4.180348</v>
      </c>
      <c r="K91" s="137"/>
      <c r="L91" s="138" t="s">
        <v>83</v>
      </c>
      <c r="M91" s="118" t="s">
        <v>116</v>
      </c>
      <c r="O91" s="12" t="n">
        <f aca="false">D91*10^9*$V91*10^-6*10^-6</f>
        <v>1.338</v>
      </c>
      <c r="P91" s="12" t="n">
        <f aca="false">E91*10^9*$V91*10^-6*10^-6</f>
        <v>1.8063</v>
      </c>
      <c r="Q91" s="12" t="n">
        <f aca="false">F91*10^9*$V91*10^-6*10^-6</f>
        <v>1.971864566</v>
      </c>
      <c r="R91" s="12" t="n">
        <f aca="false">G91*10^9*$V91*10^-6*10^-6</f>
        <v>1.622766317</v>
      </c>
      <c r="S91" s="12" t="n">
        <f aca="false">H91*10^9*$V91*10^-6*10^-6</f>
        <v>1.118811516</v>
      </c>
      <c r="T91" s="12" t="n">
        <f aca="false">I91*10^9*$V91*10^-6*10^-6</f>
        <v>0.97194327</v>
      </c>
      <c r="U91" s="12" t="n">
        <f aca="false">J91*10^9*$V91*10^-6*10^-6</f>
        <v>0.932217604</v>
      </c>
      <c r="V91" s="0" t="n">
        <v>223</v>
      </c>
    </row>
    <row r="92" customFormat="false" ht="15" hidden="false" customHeight="false" outlineLevel="0" collapsed="false">
      <c r="A92" s="143"/>
      <c r="B92" s="144" t="s">
        <v>117</v>
      </c>
      <c r="D92" s="145" t="s">
        <v>118</v>
      </c>
      <c r="E92" s="146" t="s">
        <v>118</v>
      </c>
      <c r="F92" s="147" t="n">
        <v>0.892908</v>
      </c>
      <c r="G92" s="147" t="n">
        <v>0.882095</v>
      </c>
      <c r="H92" s="147" t="n">
        <v>0.65244</v>
      </c>
      <c r="I92" s="147" t="n">
        <v>0.591046</v>
      </c>
      <c r="J92" s="148" t="n">
        <v>0.576163</v>
      </c>
      <c r="K92" s="137"/>
      <c r="L92" s="143"/>
      <c r="M92" s="144" t="s">
        <v>117</v>
      </c>
      <c r="O92" s="12"/>
      <c r="P92" s="12"/>
      <c r="Q92" s="12" t="n">
        <f aca="false">F92*10^9*$V92*10^-6*10^-6</f>
        <v>0.199118484</v>
      </c>
      <c r="R92" s="12" t="n">
        <f aca="false">G92*10^9*$V92*10^-6*10^-6</f>
        <v>0.196707185</v>
      </c>
      <c r="S92" s="12" t="n">
        <f aca="false">H92*10^9*$V92*10^-6*10^-6</f>
        <v>0.14549412</v>
      </c>
      <c r="T92" s="12" t="n">
        <f aca="false">I92*10^9*$V92*10^-6*10^-6</f>
        <v>0.131803258</v>
      </c>
      <c r="U92" s="12" t="n">
        <f aca="false">J92*10^9*$V92*10^-6*10^-6</f>
        <v>0.128484349</v>
      </c>
      <c r="V92" s="0" t="n">
        <v>223</v>
      </c>
    </row>
    <row r="93" customFormat="false" ht="15" hidden="false" customHeight="false" outlineLevel="0" collapsed="false">
      <c r="A93" s="143"/>
      <c r="B93" s="118" t="s">
        <v>122</v>
      </c>
      <c r="D93" s="119" t="n">
        <v>2.7</v>
      </c>
      <c r="E93" s="120" t="n">
        <v>1.5</v>
      </c>
      <c r="F93" s="121" t="n">
        <v>0.95721</v>
      </c>
      <c r="G93" s="121" t="n">
        <v>0.522208</v>
      </c>
      <c r="H93" s="121" t="n">
        <v>0.381395</v>
      </c>
      <c r="I93" s="121" t="n">
        <v>0.345698</v>
      </c>
      <c r="J93" s="122" t="n">
        <v>0.335116</v>
      </c>
      <c r="K93" s="137"/>
      <c r="L93" s="143"/>
      <c r="M93" s="118" t="s">
        <v>122</v>
      </c>
      <c r="O93" s="12" t="n">
        <f aca="false">D93*10^9*$V93*10^-6*10^-6</f>
        <v>0.6021</v>
      </c>
      <c r="P93" s="12" t="n">
        <f aca="false">E93*10^9*$V93*10^-6*10^-6</f>
        <v>0.3345</v>
      </c>
      <c r="Q93" s="12" t="n">
        <f aca="false">F93*10^9*$V93*10^-6*10^-6</f>
        <v>0.21345783</v>
      </c>
      <c r="R93" s="12" t="n">
        <f aca="false">G93*10^9*$V93*10^-6*10^-6</f>
        <v>0.116452384</v>
      </c>
      <c r="S93" s="12" t="n">
        <f aca="false">H93*10^9*$V93*10^-6*10^-6</f>
        <v>0.085051085</v>
      </c>
      <c r="T93" s="12" t="n">
        <f aca="false">I93*10^9*$V93*10^-6*10^-6</f>
        <v>0.077090654</v>
      </c>
      <c r="U93" s="12" t="n">
        <f aca="false">J93*10^9*$V93*10^-6*10^-6</f>
        <v>0.074730868</v>
      </c>
      <c r="V93" s="0" t="n">
        <v>223</v>
      </c>
    </row>
    <row r="94" customFormat="false" ht="15" hidden="false" customHeight="false" outlineLevel="0" collapsed="false">
      <c r="A94" s="123"/>
      <c r="B94" s="149" t="s">
        <v>123</v>
      </c>
      <c r="C94" s="125"/>
      <c r="D94" s="150" t="n">
        <v>9.6</v>
      </c>
      <c r="E94" s="151" t="n">
        <v>9.6</v>
      </c>
      <c r="F94" s="152" t="n">
        <v>8.923605</v>
      </c>
      <c r="G94" s="152" t="n">
        <v>7.342326</v>
      </c>
      <c r="H94" s="152" t="n">
        <v>5.941163</v>
      </c>
      <c r="I94" s="152" t="n">
        <v>5.568721</v>
      </c>
      <c r="J94" s="153" t="n">
        <v>5.369535</v>
      </c>
      <c r="K94" s="137"/>
      <c r="L94" s="123"/>
      <c r="M94" s="149" t="s">
        <v>123</v>
      </c>
      <c r="N94" s="125"/>
      <c r="O94" s="12" t="n">
        <f aca="false">D94*10^9*$V94*10^-6*10^-6</f>
        <v>2.1408</v>
      </c>
      <c r="P94" s="12" t="n">
        <f aca="false">E94*10^9*$V94*10^-6*10^-6</f>
        <v>2.1408</v>
      </c>
      <c r="Q94" s="12" t="n">
        <f aca="false">F94*10^9*$V94*10^-6*10^-6</f>
        <v>1.989963915</v>
      </c>
      <c r="R94" s="12" t="n">
        <f aca="false">G94*10^9*$V94*10^-6*10^-6</f>
        <v>1.637338698</v>
      </c>
      <c r="S94" s="12" t="n">
        <f aca="false">H94*10^9*$V94*10^-6*10^-6</f>
        <v>1.324879349</v>
      </c>
      <c r="T94" s="12" t="n">
        <f aca="false">I94*10^9*$V94*10^-6*10^-6</f>
        <v>1.241824783</v>
      </c>
      <c r="U94" s="12" t="n">
        <f aca="false">J94*10^9*$V94*10^-6*10^-6</f>
        <v>1.197406305</v>
      </c>
      <c r="V94" s="0" t="n">
        <v>223</v>
      </c>
    </row>
    <row r="95" customFormat="false" ht="12.75" hidden="false" customHeight="false" outlineLevel="0" collapsed="false">
      <c r="A95" s="130" t="s">
        <v>125</v>
      </c>
      <c r="B95" s="131"/>
      <c r="C95" s="132"/>
      <c r="D95" s="133" t="n">
        <v>18.4</v>
      </c>
      <c r="E95" s="134" t="n">
        <v>19.1</v>
      </c>
      <c r="F95" s="135" t="n">
        <v>18.723257</v>
      </c>
      <c r="G95" s="135" t="n">
        <v>15.141513</v>
      </c>
      <c r="H95" s="135" t="n">
        <v>11.33965</v>
      </c>
      <c r="I95" s="135" t="n">
        <v>10.272909</v>
      </c>
      <c r="J95" s="136" t="n">
        <v>9.884999</v>
      </c>
      <c r="K95" s="137" t="n">
        <f aca="false">I95/I$109</f>
        <v>0.0221249663195932</v>
      </c>
      <c r="L95" s="130" t="s">
        <v>125</v>
      </c>
      <c r="M95" s="131"/>
      <c r="N95" s="132"/>
      <c r="O95" s="12"/>
      <c r="P95" s="12"/>
      <c r="Q95" s="12"/>
      <c r="R95" s="12"/>
      <c r="S95" s="12"/>
      <c r="T95" s="12"/>
      <c r="U95" s="12"/>
    </row>
    <row r="96" customFormat="false" ht="12.75" hidden="false" customHeight="false" outlineLevel="0" collapsed="false">
      <c r="A96" s="138" t="s">
        <v>85</v>
      </c>
      <c r="B96" s="118" t="s">
        <v>116</v>
      </c>
      <c r="D96" s="142" t="n">
        <v>99.7</v>
      </c>
      <c r="E96" s="139" t="n">
        <v>94.1</v>
      </c>
      <c r="F96" s="140" t="n">
        <v>80.623489</v>
      </c>
      <c r="G96" s="140" t="n">
        <v>70.833228</v>
      </c>
      <c r="H96" s="140" t="n">
        <v>72.049382</v>
      </c>
      <c r="I96" s="140" t="n">
        <v>73.945443</v>
      </c>
      <c r="J96" s="141" t="n">
        <v>75.013855</v>
      </c>
      <c r="K96" s="137"/>
      <c r="L96" s="138" t="s">
        <v>85</v>
      </c>
      <c r="M96" s="118" t="s">
        <v>116</v>
      </c>
      <c r="O96" s="12" t="n">
        <f aca="false">D96*10^9*$V96*10^-6*10^-6</f>
        <v>0</v>
      </c>
      <c r="P96" s="12" t="n">
        <f aca="false">E96*10^9*$V96*10^-6*10^-6</f>
        <v>0</v>
      </c>
      <c r="Q96" s="12" t="n">
        <f aca="false">F96*10^9*$V96*10^-6*10^-6</f>
        <v>0</v>
      </c>
      <c r="R96" s="12" t="n">
        <f aca="false">G96*10^9*$V96*10^-6*10^-6</f>
        <v>0</v>
      </c>
      <c r="S96" s="12" t="n">
        <f aca="false">H96*10^9*$V96*10^-6*10^-6</f>
        <v>0</v>
      </c>
      <c r="T96" s="12" t="n">
        <f aca="false">I96*10^9*$V96*10^-6*10^-6</f>
        <v>0</v>
      </c>
      <c r="U96" s="12" t="n">
        <f aca="false">J96*10^9*$V96*10^-6*10^-6</f>
        <v>0</v>
      </c>
      <c r="V96" s="0" t="n">
        <v>0</v>
      </c>
    </row>
    <row r="97" customFormat="false" ht="15" hidden="false" customHeight="false" outlineLevel="0" collapsed="false">
      <c r="A97" s="123"/>
      <c r="B97" s="124" t="s">
        <v>117</v>
      </c>
      <c r="C97" s="125"/>
      <c r="D97" s="126" t="s">
        <v>118</v>
      </c>
      <c r="E97" s="127" t="s">
        <v>118</v>
      </c>
      <c r="F97" s="128" t="n">
        <v>1.005976</v>
      </c>
      <c r="G97" s="128" t="n">
        <v>0.728453</v>
      </c>
      <c r="H97" s="128" t="n">
        <v>0.622955</v>
      </c>
      <c r="I97" s="128" t="n">
        <v>0.625364</v>
      </c>
      <c r="J97" s="129" t="n">
        <v>0.630613</v>
      </c>
      <c r="K97" s="137"/>
      <c r="L97" s="123"/>
      <c r="M97" s="124" t="s">
        <v>117</v>
      </c>
      <c r="N97" s="125"/>
      <c r="O97" s="12"/>
      <c r="P97" s="12"/>
      <c r="Q97" s="12" t="n">
        <f aca="false">F97*10^9*$V97*10^-6*10^-6</f>
        <v>0</v>
      </c>
      <c r="R97" s="12" t="n">
        <f aca="false">G97*10^9*$V97*10^-6*10^-6</f>
        <v>0</v>
      </c>
      <c r="S97" s="12" t="n">
        <f aca="false">H97*10^9*$V97*10^-6*10^-6</f>
        <v>0</v>
      </c>
      <c r="T97" s="12" t="n">
        <f aca="false">I97*10^9*$V97*10^-6*10^-6</f>
        <v>0</v>
      </c>
      <c r="U97" s="12" t="n">
        <f aca="false">J97*10^9*$V97*10^-6*10^-6</f>
        <v>0</v>
      </c>
      <c r="V97" s="0" t="n">
        <v>0</v>
      </c>
    </row>
    <row r="98" customFormat="false" ht="12.75" hidden="false" customHeight="false" outlineLevel="0" collapsed="false">
      <c r="A98" s="130" t="s">
        <v>126</v>
      </c>
      <c r="B98" s="131"/>
      <c r="C98" s="132"/>
      <c r="D98" s="133" t="n">
        <v>99.7</v>
      </c>
      <c r="E98" s="134" t="n">
        <v>94.1</v>
      </c>
      <c r="F98" s="135" t="n">
        <v>80.623489</v>
      </c>
      <c r="G98" s="135" t="n">
        <v>70.833228</v>
      </c>
      <c r="H98" s="135" t="n">
        <v>72.049382</v>
      </c>
      <c r="I98" s="135" t="n">
        <v>73.945443</v>
      </c>
      <c r="J98" s="136" t="n">
        <v>75.013855</v>
      </c>
      <c r="K98" s="137" t="n">
        <f aca="false">I98/I$109</f>
        <v>0.159257756090548</v>
      </c>
      <c r="L98" s="130" t="s">
        <v>126</v>
      </c>
      <c r="M98" s="131"/>
      <c r="N98" s="132"/>
      <c r="O98" s="12"/>
      <c r="P98" s="12"/>
      <c r="Q98" s="12"/>
      <c r="R98" s="12"/>
      <c r="S98" s="12"/>
      <c r="T98" s="12"/>
      <c r="U98" s="12"/>
    </row>
    <row r="99" customFormat="false" ht="12.75" hidden="false" customHeight="false" outlineLevel="0" collapsed="false">
      <c r="A99" s="138" t="s">
        <v>20</v>
      </c>
      <c r="B99" s="118" t="s">
        <v>127</v>
      </c>
      <c r="D99" s="142" t="n">
        <v>36.4</v>
      </c>
      <c r="E99" s="139" t="n">
        <v>39.6</v>
      </c>
      <c r="F99" s="140" t="n">
        <v>36.997</v>
      </c>
      <c r="G99" s="140" t="n">
        <v>38.855</v>
      </c>
      <c r="H99" s="140" t="n">
        <v>44.045</v>
      </c>
      <c r="I99" s="140" t="n">
        <v>44.378</v>
      </c>
      <c r="J99" s="141" t="n">
        <v>45.634</v>
      </c>
      <c r="K99" s="137"/>
      <c r="L99" s="138" t="s">
        <v>20</v>
      </c>
      <c r="M99" s="118" t="s">
        <v>127</v>
      </c>
      <c r="O99" s="12" t="n">
        <f aca="false">D99*10^9*$V99*10^-6*10^-6</f>
        <v>6.552</v>
      </c>
      <c r="P99" s="12" t="n">
        <f aca="false">E99*10^9*$V99*10^-6*10^-6</f>
        <v>7.128</v>
      </c>
      <c r="Q99" s="12" t="n">
        <f aca="false">F99*10^9*$V99*10^-6*10^-6</f>
        <v>6.65946</v>
      </c>
      <c r="R99" s="12" t="n">
        <f aca="false">G99*10^9*$V99*10^-6*10^-6</f>
        <v>6.9939</v>
      </c>
      <c r="S99" s="12" t="n">
        <f aca="false">H99*10^9*$V99*10^-6*10^-6</f>
        <v>7.9281</v>
      </c>
      <c r="T99" s="12" t="n">
        <f aca="false">I99*10^9*$V99*10^-6*10^-6</f>
        <v>7.98804</v>
      </c>
      <c r="U99" s="12" t="n">
        <f aca="false">J99*10^9*$V99*10^-6*10^-6</f>
        <v>8.21412</v>
      </c>
      <c r="V99" s="0" t="n">
        <v>180</v>
      </c>
    </row>
    <row r="100" customFormat="false" ht="15" hidden="false" customHeight="false" outlineLevel="0" collapsed="false">
      <c r="A100" s="143"/>
      <c r="B100" s="118" t="s">
        <v>122</v>
      </c>
      <c r="D100" s="119" t="n">
        <v>13.6</v>
      </c>
      <c r="E100" s="120" t="n">
        <v>17.1</v>
      </c>
      <c r="F100" s="121" t="n">
        <v>17.933</v>
      </c>
      <c r="G100" s="121" t="n">
        <v>18.282</v>
      </c>
      <c r="H100" s="121" t="n">
        <v>19.658</v>
      </c>
      <c r="I100" s="121" t="n">
        <v>19.915</v>
      </c>
      <c r="J100" s="122" t="n">
        <v>20.187</v>
      </c>
      <c r="K100" s="137"/>
      <c r="L100" s="143"/>
      <c r="M100" s="118" t="s">
        <v>122</v>
      </c>
      <c r="O100" s="12" t="n">
        <f aca="false">D100*10^9*$V100*10^-6*10^-6</f>
        <v>0.5712</v>
      </c>
      <c r="P100" s="12" t="n">
        <f aca="false">E100*10^9*$V100*10^-6*10^-6</f>
        <v>0.7182</v>
      </c>
      <c r="Q100" s="12" t="n">
        <f aca="false">F100*10^9*$V100*10^-6*10^-6</f>
        <v>0.753186</v>
      </c>
      <c r="R100" s="12" t="n">
        <f aca="false">G100*10^9*$V100*10^-6*10^-6</f>
        <v>0.767844</v>
      </c>
      <c r="S100" s="12" t="n">
        <f aca="false">H100*10^9*$V100*10^-6*10^-6</f>
        <v>0.825636</v>
      </c>
      <c r="T100" s="12" t="n">
        <f aca="false">I100*10^9*$V100*10^-6*10^-6</f>
        <v>0.83643</v>
      </c>
      <c r="U100" s="12" t="n">
        <f aca="false">J100*10^9*$V100*10^-6*10^-6</f>
        <v>0.847854</v>
      </c>
      <c r="V100" s="0" t="n">
        <v>42</v>
      </c>
    </row>
    <row r="101" customFormat="false" ht="15" hidden="false" customHeight="false" outlineLevel="0" collapsed="false">
      <c r="A101" s="143"/>
      <c r="B101" s="118" t="s">
        <v>123</v>
      </c>
      <c r="D101" s="119" t="n">
        <v>6.3</v>
      </c>
      <c r="E101" s="120" t="n">
        <v>8.6</v>
      </c>
      <c r="F101" s="121" t="n">
        <v>9.427</v>
      </c>
      <c r="G101" s="121" t="n">
        <v>9.707</v>
      </c>
      <c r="H101" s="121" t="n">
        <v>11.183</v>
      </c>
      <c r="I101" s="121" t="n">
        <v>11.658</v>
      </c>
      <c r="J101" s="122" t="n">
        <v>12.004</v>
      </c>
      <c r="K101" s="137"/>
      <c r="L101" s="143"/>
      <c r="M101" s="118" t="s">
        <v>123</v>
      </c>
      <c r="O101" s="12" t="n">
        <f aca="false">D101*10^9*$V101*10^-6*10^-6</f>
        <v>0.3591</v>
      </c>
      <c r="P101" s="12" t="n">
        <f aca="false">E101*10^9*$V101*10^-6*10^-6</f>
        <v>0.4902</v>
      </c>
      <c r="Q101" s="12" t="n">
        <f aca="false">F101*10^9*$V101*10^-6*10^-6</f>
        <v>0.537339</v>
      </c>
      <c r="R101" s="12" t="n">
        <f aca="false">G101*10^9*$V101*10^-6*10^-6</f>
        <v>0.553299</v>
      </c>
      <c r="S101" s="12" t="n">
        <f aca="false">H101*10^9*$V101*10^-6*10^-6</f>
        <v>0.637431</v>
      </c>
      <c r="T101" s="12" t="n">
        <f aca="false">I101*10^9*$V101*10^-6*10^-6</f>
        <v>0.664506</v>
      </c>
      <c r="U101" s="12" t="n">
        <f aca="false">J101*10^9*$V101*10^-6*10^-6</f>
        <v>0.684228</v>
      </c>
      <c r="V101" s="0" t="n">
        <v>57</v>
      </c>
    </row>
    <row r="102" customFormat="false" ht="15" hidden="false" customHeight="false" outlineLevel="0" collapsed="false">
      <c r="A102" s="123"/>
      <c r="B102" s="149" t="s">
        <v>128</v>
      </c>
      <c r="C102" s="125"/>
      <c r="D102" s="150" t="n">
        <v>41.5</v>
      </c>
      <c r="E102" s="151" t="n">
        <v>48.2</v>
      </c>
      <c r="F102" s="152" t="n">
        <v>56.68</v>
      </c>
      <c r="G102" s="152" t="n">
        <v>67.421</v>
      </c>
      <c r="H102" s="152" t="n">
        <v>74.663</v>
      </c>
      <c r="I102" s="152" t="n">
        <v>76.173</v>
      </c>
      <c r="J102" s="153" t="n">
        <v>76.507</v>
      </c>
      <c r="K102" s="137"/>
      <c r="L102" s="123"/>
      <c r="M102" s="149" t="s">
        <v>128</v>
      </c>
      <c r="N102" s="125"/>
      <c r="O102" s="12" t="n">
        <f aca="false">D102*10^9*$V102*10^-6*10^-6</f>
        <v>2.905</v>
      </c>
      <c r="P102" s="12" t="n">
        <f aca="false">E102*10^9*$V102*10^-6*10^-6</f>
        <v>3.374</v>
      </c>
      <c r="Q102" s="12" t="n">
        <f aca="false">F102*10^9*$V102*10^-6*10^-6</f>
        <v>3.9676</v>
      </c>
      <c r="R102" s="12" t="n">
        <f aca="false">G102*10^9*$V102*10^-6*10^-6</f>
        <v>4.71947</v>
      </c>
      <c r="S102" s="12" t="n">
        <f aca="false">H102*10^9*$V102*10^-6*10^-6</f>
        <v>5.22641</v>
      </c>
      <c r="T102" s="12" t="n">
        <f aca="false">I102*10^9*$V102*10^-6*10^-6</f>
        <v>5.33211</v>
      </c>
      <c r="U102" s="12" t="n">
        <f aca="false">J102*10^9*$V102*10^-6*10^-6</f>
        <v>5.35549</v>
      </c>
      <c r="V102" s="0" t="n">
        <v>70</v>
      </c>
    </row>
    <row r="103" customFormat="false" ht="12.75" hidden="false" customHeight="false" outlineLevel="0" collapsed="false">
      <c r="A103" s="130" t="s">
        <v>129</v>
      </c>
      <c r="B103" s="131"/>
      <c r="C103" s="132"/>
      <c r="D103" s="154" t="n">
        <v>97.8</v>
      </c>
      <c r="E103" s="134" t="n">
        <v>113.5</v>
      </c>
      <c r="F103" s="135" t="n">
        <v>121.037</v>
      </c>
      <c r="G103" s="135" t="n">
        <v>134.265</v>
      </c>
      <c r="H103" s="135" t="n">
        <v>149.549</v>
      </c>
      <c r="I103" s="135" t="n">
        <v>152.124</v>
      </c>
      <c r="J103" s="136" t="n">
        <v>154.332</v>
      </c>
      <c r="K103" s="137" t="n">
        <f aca="false">I103/I$109</f>
        <v>0.327632453125185</v>
      </c>
      <c r="L103" s="130" t="s">
        <v>129</v>
      </c>
      <c r="M103" s="131"/>
      <c r="N103" s="132"/>
      <c r="O103" s="12"/>
      <c r="P103" s="12"/>
      <c r="Q103" s="12"/>
      <c r="R103" s="12"/>
      <c r="S103" s="12"/>
      <c r="T103" s="12"/>
      <c r="U103" s="12"/>
      <c r="W103" s="0" t="s">
        <v>130</v>
      </c>
      <c r="X103" s="0" t="s">
        <v>131</v>
      </c>
      <c r="Y103" s="0" t="s">
        <v>132</v>
      </c>
    </row>
    <row r="104" customFormat="false" ht="12.75" hidden="false" customHeight="false" outlineLevel="0" collapsed="false">
      <c r="A104" s="155" t="s">
        <v>133</v>
      </c>
      <c r="B104" s="156" t="s">
        <v>116</v>
      </c>
      <c r="C104" s="157"/>
      <c r="D104" s="158" t="n">
        <v>383.5</v>
      </c>
      <c r="E104" s="159" t="n">
        <v>390.1</v>
      </c>
      <c r="F104" s="160" t="n">
        <v>387.629406</v>
      </c>
      <c r="G104" s="160" t="n">
        <v>378.314166</v>
      </c>
      <c r="H104" s="160" t="n">
        <v>355.286071</v>
      </c>
      <c r="I104" s="160" t="n">
        <v>337.844659</v>
      </c>
      <c r="J104" s="161" t="n">
        <v>333.827089</v>
      </c>
      <c r="K104" s="137" t="n">
        <f aca="false">I104/I$109</f>
        <v>0.727622692036835</v>
      </c>
      <c r="L104" s="155" t="s">
        <v>133</v>
      </c>
      <c r="M104" s="156" t="s">
        <v>116</v>
      </c>
      <c r="N104" s="157"/>
      <c r="O104" s="12" t="n">
        <f aca="false">O77+O80+O83+O86+O91+O96+O99</f>
        <v>67.4956</v>
      </c>
      <c r="P104" s="12" t="n">
        <f aca="false">P77+P80+P83+P86+P91+P96+P99</f>
        <v>68.9006</v>
      </c>
      <c r="Q104" s="12" t="n">
        <f aca="false">Q77+Q80+Q83+Q86+Q91+Q96+Q99</f>
        <v>70.870864237</v>
      </c>
      <c r="R104" s="12" t="n">
        <f aca="false">R77+R80+R83+R86+R91+R96+R99</f>
        <v>69.689590741</v>
      </c>
      <c r="S104" s="12" t="n">
        <f aca="false">S77+S80+S83+S86+S91+S96+S99</f>
        <v>62.988654555</v>
      </c>
      <c r="T104" s="12" t="n">
        <f aca="false">T77+T80+T83+T86+T91+T96+T99</f>
        <v>58.44427406</v>
      </c>
      <c r="U104" s="12" t="n">
        <f aca="false">U77+U80+U83+U86+U91+U96+U99</f>
        <v>56.999053331</v>
      </c>
      <c r="W104" s="110" t="n">
        <f aca="false">O104/O$109</f>
        <v>0.876343164597064</v>
      </c>
      <c r="X104" s="110" t="n">
        <f aca="false">T104/T$109</f>
        <v>0.844147593336985</v>
      </c>
      <c r="Y104" s="110" t="n">
        <f aca="false">U104/U$109</f>
        <v>0.841011729415586</v>
      </c>
    </row>
    <row r="105" customFormat="false" ht="12.75" hidden="false" customHeight="false" outlineLevel="0" collapsed="false">
      <c r="A105" s="162" t="s">
        <v>134</v>
      </c>
      <c r="B105" s="144" t="s">
        <v>117</v>
      </c>
      <c r="C105" s="163"/>
      <c r="D105" s="145" t="s">
        <v>118</v>
      </c>
      <c r="E105" s="146" t="s">
        <v>118</v>
      </c>
      <c r="F105" s="147" t="n">
        <v>26.849432</v>
      </c>
      <c r="G105" s="147" t="n">
        <v>27.464451</v>
      </c>
      <c r="H105" s="147" t="n">
        <v>26.788343</v>
      </c>
      <c r="I105" s="147" t="n">
        <v>25.153491</v>
      </c>
      <c r="J105" s="148" t="n">
        <v>24.958896</v>
      </c>
      <c r="K105" s="137" t="n">
        <f aca="false">I105/I$109</f>
        <v>0.0541735686741886</v>
      </c>
      <c r="L105" s="162" t="s">
        <v>134</v>
      </c>
      <c r="M105" s="144" t="s">
        <v>117</v>
      </c>
      <c r="N105" s="163"/>
      <c r="O105" s="12" t="n">
        <f aca="false">O78+O81+O84+O87+O92+O97</f>
        <v>0</v>
      </c>
      <c r="P105" s="12" t="n">
        <f aca="false">P78+P81+P84+P87+P92+P97</f>
        <v>0</v>
      </c>
      <c r="Q105" s="12" t="n">
        <f aca="false">Q78+Q81+Q84+Q87+Q92+Q97</f>
        <v>6.244376416</v>
      </c>
      <c r="R105" s="12" t="n">
        <f aca="false">R78+R81+R84+R87+R92+R97</f>
        <v>6.272895199</v>
      </c>
      <c r="S105" s="12" t="n">
        <f aca="false">S78+S81+S84+S87+S92+S97</f>
        <v>6.025324755</v>
      </c>
      <c r="T105" s="12" t="n">
        <f aca="false">T78+T81+T84+T87+T92+T97</f>
        <v>5.638657774</v>
      </c>
      <c r="U105" s="12" t="n">
        <f aca="false">U78+U81+U84+U87+U92+U97</f>
        <v>5.578606463</v>
      </c>
      <c r="W105" s="110" t="n">
        <f aca="false">O105/O$109</f>
        <v>0</v>
      </c>
      <c r="X105" s="110" t="n">
        <f aca="false">T105/T$109</f>
        <v>0.0814426984701088</v>
      </c>
      <c r="Y105" s="110" t="n">
        <f aca="false">U105/U$109</f>
        <v>0.0823114279097148</v>
      </c>
    </row>
    <row r="106" customFormat="false" ht="15" hidden="false" customHeight="false" outlineLevel="0" collapsed="false">
      <c r="A106" s="143"/>
      <c r="B106" s="118" t="s">
        <v>122</v>
      </c>
      <c r="C106" s="164"/>
      <c r="D106" s="165" t="n">
        <v>22</v>
      </c>
      <c r="E106" s="166" t="n">
        <v>23</v>
      </c>
      <c r="F106" s="167" t="n">
        <v>22.57031</v>
      </c>
      <c r="G106" s="167" t="n">
        <v>21.868708</v>
      </c>
      <c r="H106" s="167" t="n">
        <v>22.890595</v>
      </c>
      <c r="I106" s="167" t="n">
        <v>22.845498</v>
      </c>
      <c r="J106" s="168" t="n">
        <v>23.048416</v>
      </c>
      <c r="K106" s="137" t="n">
        <f aca="false">I106/I$109</f>
        <v>0.0492027987208232</v>
      </c>
      <c r="L106" s="143"/>
      <c r="M106" s="118" t="s">
        <v>122</v>
      </c>
      <c r="N106" s="164"/>
      <c r="O106" s="12" t="n">
        <f aca="false">O88+O93+O100</f>
        <v>2.3475</v>
      </c>
      <c r="P106" s="12" t="n">
        <f aca="false">P88+P93+P100</f>
        <v>1.9591</v>
      </c>
      <c r="Q106" s="12" t="n">
        <f aca="false">Q88+Q93+Q100</f>
        <v>1.72474443</v>
      </c>
      <c r="R106" s="12" t="n">
        <f aca="false">R88+R93+R100</f>
        <v>1.515583384</v>
      </c>
      <c r="S106" s="12" t="n">
        <f aca="false">S88+S93+S100</f>
        <v>1.498034285</v>
      </c>
      <c r="T106" s="12" t="n">
        <f aca="false">T88+T93+T100</f>
        <v>1.445989454</v>
      </c>
      <c r="U106" s="12" t="n">
        <f aca="false">U88+U93+U100</f>
        <v>1.443002668</v>
      </c>
      <c r="W106" s="110" t="n">
        <f aca="false">O106/O$109</f>
        <v>0.0304792546312887</v>
      </c>
      <c r="X106" s="110" t="n">
        <f aca="false">T106/T$109</f>
        <v>0.0208853397055055</v>
      </c>
      <c r="Y106" s="110" t="n">
        <f aca="false">U106/U$109</f>
        <v>0.021291268862284</v>
      </c>
    </row>
    <row r="107" customFormat="false" ht="15" hidden="false" customHeight="false" outlineLevel="0" collapsed="false">
      <c r="A107" s="143"/>
      <c r="B107" s="118" t="s">
        <v>123</v>
      </c>
      <c r="C107" s="164"/>
      <c r="D107" s="165" t="n">
        <v>24.5</v>
      </c>
      <c r="E107" s="166" t="n">
        <v>26.8</v>
      </c>
      <c r="F107" s="167" t="n">
        <v>27.544105</v>
      </c>
      <c r="G107" s="167" t="n">
        <v>27.533426</v>
      </c>
      <c r="H107" s="167" t="n">
        <v>27.713563</v>
      </c>
      <c r="I107" s="167" t="n">
        <v>27.449821</v>
      </c>
      <c r="J107" s="168" t="n">
        <v>27.544435</v>
      </c>
      <c r="K107" s="137" t="n">
        <f aca="false">I107/I$109</f>
        <v>0.0591192197948859</v>
      </c>
      <c r="L107" s="143"/>
      <c r="M107" s="118" t="s">
        <v>123</v>
      </c>
      <c r="N107" s="164"/>
      <c r="O107" s="12" t="n">
        <f aca="false">O89+O94+O101</f>
        <v>4.2715</v>
      </c>
      <c r="P107" s="12" t="n">
        <f aca="false">P89+P94+P101</f>
        <v>4.4232</v>
      </c>
      <c r="Q107" s="12" t="n">
        <f aca="false">Q89+Q94+Q101</f>
        <v>4.421163915</v>
      </c>
      <c r="R107" s="12" t="n">
        <f aca="false">R89+R94+R101</f>
        <v>4.350362298</v>
      </c>
      <c r="S107" s="12" t="n">
        <f aca="false">S89+S94+S101</f>
        <v>4.143726749</v>
      </c>
      <c r="T107" s="12" t="n">
        <f aca="false">T89+T94+T101</f>
        <v>4.012289383</v>
      </c>
      <c r="U107" s="12" t="n">
        <f aca="false">U89+U94+U101</f>
        <v>3.976839705</v>
      </c>
      <c r="W107" s="110" t="n">
        <f aca="false">O107/O$109</f>
        <v>0.0554599089063044</v>
      </c>
      <c r="X107" s="110" t="n">
        <f aca="false">T107/T$109</f>
        <v>0.057952031758558</v>
      </c>
      <c r="Y107" s="110" t="n">
        <f aca="false">U107/U$109</f>
        <v>0.0586776208104427</v>
      </c>
    </row>
    <row r="108" customFormat="false" ht="15" hidden="false" customHeight="false" outlineLevel="0" collapsed="false">
      <c r="A108" s="123"/>
      <c r="B108" s="149" t="s">
        <v>128</v>
      </c>
      <c r="C108" s="169"/>
      <c r="D108" s="170" t="n">
        <v>41.5</v>
      </c>
      <c r="E108" s="171" t="n">
        <v>48.2</v>
      </c>
      <c r="F108" s="172" t="n">
        <v>56.68</v>
      </c>
      <c r="G108" s="172" t="n">
        <v>67.421</v>
      </c>
      <c r="H108" s="172" t="n">
        <v>74.663</v>
      </c>
      <c r="I108" s="172" t="n">
        <v>76.173</v>
      </c>
      <c r="J108" s="173" t="n">
        <v>76.507</v>
      </c>
      <c r="K108" s="137" t="n">
        <f aca="false">I108/I$109</f>
        <v>0.164055289447455</v>
      </c>
      <c r="L108" s="123"/>
      <c r="M108" s="149" t="s">
        <v>128</v>
      </c>
      <c r="N108" s="169"/>
      <c r="O108" s="12" t="n">
        <f aca="false">O102</f>
        <v>2.905</v>
      </c>
      <c r="P108" s="12" t="n">
        <f aca="false">P102</f>
        <v>3.374</v>
      </c>
      <c r="Q108" s="12" t="n">
        <f aca="false">Q102</f>
        <v>3.9676</v>
      </c>
      <c r="R108" s="12" t="n">
        <f aca="false">R102</f>
        <v>4.71947</v>
      </c>
      <c r="S108" s="12" t="n">
        <f aca="false">S102</f>
        <v>5.22641</v>
      </c>
      <c r="T108" s="12" t="n">
        <f aca="false">T102</f>
        <v>5.33211</v>
      </c>
      <c r="U108" s="12" t="n">
        <f aca="false">U102</f>
        <v>5.35549</v>
      </c>
      <c r="W108" s="110" t="n">
        <f aca="false">O108/O$109</f>
        <v>0.0377176718653434</v>
      </c>
      <c r="X108" s="110" t="n">
        <f aca="false">T108/T$109</f>
        <v>0.0770150351989516</v>
      </c>
      <c r="Y108" s="110" t="n">
        <f aca="false">U108/U$109</f>
        <v>0.0790193809116875</v>
      </c>
    </row>
    <row r="109" customFormat="false" ht="12.75" hidden="false" customHeight="false" outlineLevel="0" collapsed="false">
      <c r="A109" s="130" t="s">
        <v>135</v>
      </c>
      <c r="B109" s="131"/>
      <c r="C109" s="132"/>
      <c r="D109" s="133" t="n">
        <v>471.5</v>
      </c>
      <c r="E109" s="134" t="n">
        <v>488.1</v>
      </c>
      <c r="F109" s="135" t="n">
        <v>494.423821</v>
      </c>
      <c r="G109" s="135" t="n">
        <v>495.1373</v>
      </c>
      <c r="H109" s="135" t="n">
        <v>480.553229</v>
      </c>
      <c r="I109" s="135" t="n">
        <v>464.312978</v>
      </c>
      <c r="J109" s="136" t="n">
        <v>460.92694</v>
      </c>
      <c r="L109" s="130" t="s">
        <v>135</v>
      </c>
      <c r="M109" s="131"/>
      <c r="N109" s="132"/>
      <c r="O109" s="12" t="n">
        <f aca="false">O104+O106+O107+O108</f>
        <v>77.0196</v>
      </c>
      <c r="P109" s="12" t="n">
        <f aca="false">P104+P106+P107+P108</f>
        <v>78.6569</v>
      </c>
      <c r="Q109" s="12" t="n">
        <f aca="false">Q104+Q106+Q107+Q108</f>
        <v>80.984372582</v>
      </c>
      <c r="R109" s="12" t="n">
        <f aca="false">R104+R106+R107+R108</f>
        <v>80.275006423</v>
      </c>
      <c r="S109" s="12" t="n">
        <f aca="false">S104+S106+S107+S108</f>
        <v>73.856825589</v>
      </c>
      <c r="T109" s="12" t="n">
        <f aca="false">T104+T106+T107+T108</f>
        <v>69.234662897</v>
      </c>
      <c r="U109" s="12" t="n">
        <f aca="false">U104+U106+U107+U108</f>
        <v>67.774385704</v>
      </c>
      <c r="W109" s="110" t="n">
        <f aca="false">U109/U$109</f>
        <v>1</v>
      </c>
      <c r="X109" s="110" t="n">
        <f aca="false">T109/T$109</f>
        <v>1</v>
      </c>
      <c r="Y109" s="110" t="n">
        <f aca="false">U109/U$109</f>
        <v>1</v>
      </c>
    </row>
    <row r="110" customFormat="false" ht="12.75" hidden="false" customHeight="false" outlineLevel="0" collapsed="false">
      <c r="B110" s="174" t="s">
        <v>136</v>
      </c>
      <c r="O110" s="12"/>
      <c r="P110" s="12"/>
      <c r="Q110" s="12"/>
      <c r="R110" s="12"/>
      <c r="S110" s="12"/>
      <c r="T110" s="12"/>
      <c r="U110" s="12"/>
    </row>
    <row r="111" customFormat="false" ht="12.75" hidden="false" customHeight="false" outlineLevel="0" collapsed="false">
      <c r="O111" s="12" t="n">
        <f aca="false">O104-O105-O77+O78-O80+O81-O91+O92</f>
        <v>55.8454</v>
      </c>
      <c r="P111" s="12" t="n">
        <f aca="false">P104-P105-P77+P78-P80+P81-P91+P92</f>
        <v>58.4265</v>
      </c>
      <c r="Q111" s="12" t="n">
        <f aca="false">Q104-Q105-Q77+Q78-Q80+Q81-Q91+Q92</f>
        <v>56.427446788</v>
      </c>
      <c r="R111" s="12" t="n">
        <f aca="false">R104-R105-R77+R78-R80+R81-R91+R92</f>
        <v>57.438264494</v>
      </c>
      <c r="S111" s="12" t="n">
        <f aca="false">S104-S105-S77+S78-S80+S81-S91+S92</f>
        <v>51.726941495</v>
      </c>
      <c r="T111" s="12" t="n">
        <f aca="false">T104-T105-T77+T78-T80+T81-T91+T92</f>
        <v>47.705494528</v>
      </c>
      <c r="U111" s="12" t="n">
        <f aca="false">U104-U105-U77+U78-U80+U81-U91+U92</f>
        <v>46.367956954</v>
      </c>
      <c r="W111" s="110" t="n">
        <f aca="false">U111/U$109</f>
        <v>0.684151637412235</v>
      </c>
      <c r="X111" s="110" t="n">
        <f aca="false">T111/T$109</f>
        <v>0.689040612488735</v>
      </c>
      <c r="Y111" s="110" t="n">
        <f aca="false">U111/U$109</f>
        <v>0.684151637412235</v>
      </c>
    </row>
    <row r="112" customFormat="false" ht="15.75" hidden="false" customHeight="false" outlineLevel="0" collapsed="false">
      <c r="A112" s="37" t="s">
        <v>137</v>
      </c>
    </row>
    <row r="113" customFormat="false" ht="12.75" hidden="false" customHeight="false" outlineLevel="0" collapsed="false">
      <c r="I113" s="24"/>
    </row>
    <row r="114" customFormat="false" ht="15" hidden="false" customHeight="false" outlineLevel="0" collapsed="false">
      <c r="A114" s="175"/>
      <c r="B114" s="175"/>
      <c r="C114" s="175"/>
      <c r="D114" s="175"/>
      <c r="E114" s="176" t="s">
        <v>138</v>
      </c>
      <c r="F114" s="176"/>
      <c r="G114" s="176"/>
      <c r="H114" s="176"/>
      <c r="I114" s="176"/>
      <c r="J114" s="0" t="s">
        <v>139</v>
      </c>
    </row>
    <row r="115" customFormat="false" ht="25.5" hidden="false" customHeight="false" outlineLevel="0" collapsed="false">
      <c r="A115" s="177" t="s">
        <v>140</v>
      </c>
      <c r="B115" s="178" t="s">
        <v>141</v>
      </c>
      <c r="C115" s="179" t="s">
        <v>142</v>
      </c>
      <c r="D115" s="179" t="s">
        <v>143</v>
      </c>
      <c r="E115" s="180" t="s">
        <v>144</v>
      </c>
      <c r="F115" s="181" t="s">
        <v>145</v>
      </c>
      <c r="G115" s="181" t="s">
        <v>146</v>
      </c>
      <c r="H115" s="181" t="s">
        <v>147</v>
      </c>
      <c r="I115" s="182" t="s">
        <v>148</v>
      </c>
      <c r="J115" s="0" t="s">
        <v>149</v>
      </c>
      <c r="K115" s="0" t="s">
        <v>150</v>
      </c>
    </row>
    <row r="116" customFormat="false" ht="12.75" hidden="false" customHeight="false" outlineLevel="0" collapsed="false">
      <c r="A116" s="183" t="s">
        <v>151</v>
      </c>
      <c r="B116" s="184" t="s">
        <v>152</v>
      </c>
      <c r="C116" s="185" t="n">
        <v>7034.95211393734</v>
      </c>
      <c r="D116" s="185" t="n">
        <v>465.539645715158</v>
      </c>
      <c r="E116" s="186" t="n">
        <v>90.7</v>
      </c>
      <c r="F116" s="186" t="n">
        <v>47.2</v>
      </c>
      <c r="G116" s="186" t="n">
        <v>24.2</v>
      </c>
      <c r="H116" s="186" t="n">
        <v>6</v>
      </c>
      <c r="I116" s="187" t="n">
        <v>13.4</v>
      </c>
      <c r="J116" s="12" t="n">
        <f aca="false">E116/D116*10^3</f>
        <v>194.827660404019</v>
      </c>
      <c r="K116" s="12" t="n">
        <f aca="false">(F116+G116*2.58+H116+I116)/D116*10^3</f>
        <v>277.17510460742</v>
      </c>
    </row>
    <row r="117" customFormat="false" ht="15" hidden="false" customHeight="false" outlineLevel="0" collapsed="false">
      <c r="A117" s="188"/>
      <c r="B117" s="184" t="s">
        <v>153</v>
      </c>
      <c r="C117" s="185" t="n">
        <v>3263.0001</v>
      </c>
      <c r="D117" s="185" t="n">
        <v>213.489839514021</v>
      </c>
      <c r="E117" s="186" t="n">
        <v>34</v>
      </c>
      <c r="F117" s="186" t="n">
        <v>12.4</v>
      </c>
      <c r="G117" s="186" t="n">
        <v>15.5</v>
      </c>
      <c r="H117" s="186" t="n">
        <v>1.5</v>
      </c>
      <c r="I117" s="187" t="n">
        <v>4.7</v>
      </c>
      <c r="J117" s="12" t="n">
        <f aca="false">E117/D117*10^3</f>
        <v>159.258164591796</v>
      </c>
      <c r="K117" s="12" t="n">
        <f aca="false">(F117+G117*2.58+H117+I117)/D117*10^3</f>
        <v>274.43929010098</v>
      </c>
    </row>
    <row r="118" customFormat="false" ht="15" hidden="false" customHeight="false" outlineLevel="0" collapsed="false">
      <c r="A118" s="188"/>
      <c r="B118" s="184" t="s">
        <v>154</v>
      </c>
      <c r="C118" s="189" t="n">
        <v>1863.8</v>
      </c>
      <c r="D118" s="185" t="n">
        <v>123.783430393495</v>
      </c>
      <c r="E118" s="186" t="n">
        <v>17.6</v>
      </c>
      <c r="F118" s="186" t="n">
        <v>6.4</v>
      </c>
      <c r="G118" s="186" t="n">
        <v>9.2</v>
      </c>
      <c r="H118" s="186" t="n">
        <v>0.2</v>
      </c>
      <c r="I118" s="187" t="n">
        <v>1.8</v>
      </c>
      <c r="J118" s="12" t="n">
        <f aca="false">E118/D118*10^3</f>
        <v>142.183812034061</v>
      </c>
      <c r="K118" s="12" t="n">
        <f aca="false">(F118+G118*2.58+H118+I118)/D118*10^3</f>
        <v>259.614714973102</v>
      </c>
    </row>
    <row r="119" customFormat="false" ht="15" hidden="false" customHeight="false" outlineLevel="0" collapsed="false">
      <c r="A119" s="190"/>
      <c r="B119" s="191" t="s">
        <v>94</v>
      </c>
      <c r="C119" s="192" t="n">
        <v>12161.7522139373</v>
      </c>
      <c r="D119" s="193" t="n">
        <v>802.812915622675</v>
      </c>
      <c r="E119" s="194" t="n">
        <v>142.3</v>
      </c>
      <c r="F119" s="194" t="n">
        <v>65.9</v>
      </c>
      <c r="G119" s="194" t="n">
        <v>48.9</v>
      </c>
      <c r="H119" s="194" t="n">
        <v>7.6</v>
      </c>
      <c r="I119" s="195" t="n">
        <v>19.9</v>
      </c>
      <c r="J119" s="12" t="n">
        <f aca="false">E119/D119*10^3</f>
        <v>177.251757203769</v>
      </c>
      <c r="K119" s="12" t="n">
        <f aca="false">(F119+G119*2.58+H119+I119)/D119*10^3</f>
        <v>273.490866585902</v>
      </c>
    </row>
    <row r="120" customFormat="false" ht="12.75" hidden="false" customHeight="false" outlineLevel="0" collapsed="false">
      <c r="A120" s="196" t="s">
        <v>155</v>
      </c>
      <c r="B120" s="184" t="s">
        <v>152</v>
      </c>
      <c r="C120" s="185" t="n">
        <v>8097.62575417872</v>
      </c>
      <c r="D120" s="185" t="n">
        <v>868.927850203337</v>
      </c>
      <c r="E120" s="186" t="n">
        <v>171.2</v>
      </c>
      <c r="F120" s="186" t="n">
        <v>51.1</v>
      </c>
      <c r="G120" s="186" t="n">
        <v>45.1</v>
      </c>
      <c r="H120" s="186" t="n">
        <v>34.5</v>
      </c>
      <c r="I120" s="187" t="n">
        <v>40.4</v>
      </c>
      <c r="J120" s="12" t="n">
        <f aca="false">E120/D120*10^3</f>
        <v>197.024413430802</v>
      </c>
      <c r="K120" s="12" t="n">
        <f aca="false">(F120+G120*2.58+H120+I120)/D120*10^3</f>
        <v>278.916137793588</v>
      </c>
    </row>
    <row r="121" customFormat="false" ht="15" hidden="false" customHeight="false" outlineLevel="0" collapsed="false">
      <c r="A121" s="188"/>
      <c r="B121" s="184" t="s">
        <v>153</v>
      </c>
      <c r="C121" s="185" t="n">
        <v>5014.21</v>
      </c>
      <c r="D121" s="185" t="n">
        <v>577.817069596862</v>
      </c>
      <c r="E121" s="186" t="n">
        <v>96.3</v>
      </c>
      <c r="F121" s="186" t="n">
        <v>18</v>
      </c>
      <c r="G121" s="186" t="n">
        <v>37.8</v>
      </c>
      <c r="H121" s="186" t="n">
        <v>11.2</v>
      </c>
      <c r="I121" s="187" t="n">
        <v>29.3</v>
      </c>
      <c r="J121" s="12" t="n">
        <f aca="false">E121/D121*10^3</f>
        <v>166.661743079324</v>
      </c>
      <c r="K121" s="12" t="n">
        <f aca="false">(F121+G121*2.58+H121+I121)/D121*10^3</f>
        <v>270.023175516183</v>
      </c>
    </row>
    <row r="122" customFormat="false" ht="15" hidden="false" customHeight="false" outlineLevel="0" collapsed="false">
      <c r="A122" s="197"/>
      <c r="B122" s="198" t="s">
        <v>154</v>
      </c>
      <c r="C122" s="185" t="n">
        <v>2784.98</v>
      </c>
      <c r="D122" s="189" t="n">
        <v>324.477302555058</v>
      </c>
      <c r="E122" s="186" t="n">
        <v>51.1</v>
      </c>
      <c r="F122" s="186" t="n">
        <v>11.1</v>
      </c>
      <c r="G122" s="186" t="n">
        <v>22.5</v>
      </c>
      <c r="H122" s="186" t="n">
        <v>2.5</v>
      </c>
      <c r="I122" s="187" t="n">
        <v>15.1</v>
      </c>
      <c r="J122" s="12" t="n">
        <f aca="false">E122/D122*10^3</f>
        <v>157.484050802996</v>
      </c>
      <c r="K122" s="12" t="n">
        <f aca="false">(F122+G122*2.58+H122+I122)/D122*10^3</f>
        <v>267.353060805478</v>
      </c>
    </row>
    <row r="123" customFormat="false" ht="15" hidden="false" customHeight="false" outlineLevel="0" collapsed="false">
      <c r="A123" s="199"/>
      <c r="B123" s="200" t="s">
        <v>94</v>
      </c>
      <c r="C123" s="192" t="n">
        <v>15896.8157541787</v>
      </c>
      <c r="D123" s="193" t="n">
        <v>1771.22222235526</v>
      </c>
      <c r="E123" s="194" t="n">
        <v>318.6</v>
      </c>
      <c r="F123" s="194" t="n">
        <v>80.1</v>
      </c>
      <c r="G123" s="194" t="n">
        <v>105.4</v>
      </c>
      <c r="H123" s="194" t="n">
        <v>48.2</v>
      </c>
      <c r="I123" s="195" t="n">
        <v>84.8</v>
      </c>
      <c r="J123" s="12" t="n">
        <f aca="false">E123/D123*10^3</f>
        <v>179.875791969427</v>
      </c>
      <c r="K123" s="12" t="n">
        <f aca="false">(F123+G123*2.58+H123+I123)/D123*10^3</f>
        <v>273.840286034259</v>
      </c>
    </row>
    <row r="124" customFormat="false" ht="12.75" hidden="false" customHeight="false" outlineLevel="0" collapsed="false">
      <c r="D124" s="0" t="n">
        <f aca="false">SUM(D119+D123)</f>
        <v>2574.03513797794</v>
      </c>
      <c r="J124" s="0" t="n">
        <f aca="false">(E119+E123)/D124*10^3</f>
        <v>179.057384726327</v>
      </c>
      <c r="K124" s="0" t="n">
        <f aca="false">(E119+G119*1.58+E123+G123*1.58)/D124*10^3</f>
        <v>273.770155505174</v>
      </c>
    </row>
    <row r="125" customFormat="false" ht="12.75" hidden="false" customHeight="false" outlineLevel="0" collapsed="false">
      <c r="E125" s="0" t="s">
        <v>156</v>
      </c>
      <c r="F125" s="0" t="s">
        <v>150</v>
      </c>
    </row>
    <row r="126" customFormat="false" ht="12.75" hidden="false" customHeight="false" outlineLevel="0" collapsed="false">
      <c r="A126" s="0" t="s">
        <v>139</v>
      </c>
      <c r="E126" s="0" t="n">
        <v>2013</v>
      </c>
      <c r="F126" s="0" t="n">
        <v>2013</v>
      </c>
    </row>
    <row r="127" customFormat="false" ht="12.75" hidden="false" customHeight="false" outlineLevel="0" collapsed="false">
      <c r="A127" s="155" t="s">
        <v>133</v>
      </c>
      <c r="B127" s="156" t="s">
        <v>116</v>
      </c>
      <c r="C127" s="157"/>
      <c r="E127" s="12" t="n">
        <f aca="false">J104/$D$124*10^3</f>
        <v>129.690183352447</v>
      </c>
      <c r="F127" s="0" t="n">
        <f aca="false">(J104+J99*1.58)/$D$124*10^3</f>
        <v>157.701347200288</v>
      </c>
    </row>
    <row r="128" customFormat="false" ht="12.75" hidden="false" customHeight="false" outlineLevel="0" collapsed="false">
      <c r="A128" s="162" t="s">
        <v>134</v>
      </c>
      <c r="B128" s="144" t="s">
        <v>117</v>
      </c>
      <c r="C128" s="163"/>
      <c r="E128" s="12" t="n">
        <f aca="false">J105/$D$124*10^3</f>
        <v>9.69640842572443</v>
      </c>
      <c r="F128" s="12" t="n">
        <f aca="false">E128</f>
        <v>9.69640842572443</v>
      </c>
    </row>
    <row r="129" customFormat="false" ht="15" hidden="false" customHeight="false" outlineLevel="0" collapsed="false">
      <c r="A129" s="143"/>
      <c r="B129" s="118" t="s">
        <v>122</v>
      </c>
      <c r="C129" s="164"/>
      <c r="E129" s="12" t="n">
        <f aca="false">J106/$D$124*10^3</f>
        <v>8.95419633552709</v>
      </c>
      <c r="F129" s="0" t="n">
        <f aca="false">(J106+J100*1.58)/$D$124*10^3</f>
        <v>21.3454257827894</v>
      </c>
    </row>
    <row r="130" customFormat="false" ht="15" hidden="false" customHeight="false" outlineLevel="0" collapsed="false">
      <c r="A130" s="143"/>
      <c r="B130" s="118" t="s">
        <v>123</v>
      </c>
      <c r="C130" s="164"/>
      <c r="E130" s="12" t="n">
        <f aca="false">J107/$D$124*10^3</f>
        <v>10.7008776195798</v>
      </c>
      <c r="F130" s="0" t="n">
        <f aca="false">(J107+J101*1.58)/$D$124*10^3</f>
        <v>18.0691997221674</v>
      </c>
    </row>
    <row r="131" customFormat="false" ht="15" hidden="false" customHeight="false" outlineLevel="0" collapsed="false">
      <c r="A131" s="123"/>
      <c r="B131" s="149" t="s">
        <v>128</v>
      </c>
      <c r="C131" s="169"/>
      <c r="E131" s="12" t="n">
        <f aca="false">J108/$D$124*10^3</f>
        <v>29.7225934763661</v>
      </c>
      <c r="F131" s="0" t="n">
        <f aca="false">(J108+J102*1.58)/$D$124*10^3</f>
        <v>76.6842911690245</v>
      </c>
    </row>
    <row r="132" customFormat="false" ht="12.75" hidden="false" customHeight="false" outlineLevel="0" collapsed="false">
      <c r="A132" s="130" t="s">
        <v>135</v>
      </c>
      <c r="B132" s="131"/>
      <c r="C132" s="132"/>
      <c r="E132" s="0" t="n">
        <f aca="false">E127+E129+E130+E131</f>
        <v>179.06785078392</v>
      </c>
      <c r="F132" s="0" t="n">
        <f aca="false">F127+F129+F130+F131</f>
        <v>273.800263874269</v>
      </c>
    </row>
  </sheetData>
  <mergeCells count="5">
    <mergeCell ref="A38:B38"/>
    <mergeCell ref="C38:H38"/>
    <mergeCell ref="A39:B39"/>
    <mergeCell ref="A40:B40"/>
    <mergeCell ref="E114:I114"/>
  </mergeCells>
  <printOptions headings="false" gridLines="false" gridLinesSet="true" horizontalCentered="false" verticalCentered="false"/>
  <pageMargins left="0" right="0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2013-06-13T16:35:50Z</dcterms:created>
  <dc:creator>François BOURRIOT</dc:creator>
  <dc:language>fr-FR</dc:language>
  <cp:lastPrinted>2014-07-04T11:48:01Z</cp:lastPrinted>
  <dcterms:modified xsi:type="dcterms:W3CDTF">2018-02-15T14:58:06Z</dcterms:modified>
  <cp:revision>20</cp:revision>
</cp:coreProperties>
</file>