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2.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L:\4_Inventaires d'émissions, prospective et évaluation\42_Prospective\421_Scénarios prospectifs DGEC\4219_Scénarios 2018\recap_2014-2016\2016- hypo et resul\"/>
    </mc:Choice>
  </mc:AlternateContent>
  <bookViews>
    <workbookView xWindow="0" yWindow="0" windowWidth="16380" windowHeight="8190" tabRatio="819" activeTab="2"/>
  </bookViews>
  <sheets>
    <sheet name="Intro" sheetId="1" r:id="rId1"/>
    <sheet name="Cadrage macro" sheetId="2" r:id="rId2"/>
    <sheet name="Industrie" sheetId="3" r:id="rId3"/>
    <sheet name="Transport" sheetId="4" r:id="rId4"/>
    <sheet name="Détail Transport" sheetId="5" r:id="rId5"/>
    <sheet name="Résidentiel" sheetId="6" r:id="rId6"/>
    <sheet name="Détail résidentiel" sheetId="7" r:id="rId7"/>
    <sheet name="Tertiaire" sheetId="8" r:id="rId8"/>
    <sheet name="Agriculture" sheetId="9" r:id="rId9"/>
    <sheet name="CEE" sheetId="10" r:id="rId10"/>
    <sheet name="Mix énergétique" sheetId="11" r:id="rId11"/>
  </sheets>
  <definedNames>
    <definedName name="INDSC1">#REF!</definedName>
    <definedName name="RES_IND">#REF!</definedName>
    <definedName name="RES_IND_OLD">#REF!</definedName>
    <definedName name="RES_RES">#REF!</definedName>
    <definedName name="RES_RES_OLD">#REF!</definedName>
    <definedName name="RES_TER">#REF!</definedName>
    <definedName name="RES_TER_OLD">#REF!</definedName>
    <definedName name="RES_TOT">#REF!</definedName>
    <definedName name="RES_TOT_OLD">#REF!</definedName>
    <definedName name="RES_TRA">#REF!</definedName>
    <definedName name="RES_TRA_OLD">#REF!</definedName>
    <definedName name="RESSC1">#REF!</definedName>
    <definedName name="RESSC2">#REF!</definedName>
    <definedName name="Substrat">#REF!</definedName>
    <definedName name="TERSC1">#REF!</definedName>
    <definedName name="TERSC2">#REF!</definedName>
    <definedName name="TRANSSC1">#REF!</definedName>
    <definedName name="TRANSSC2">#REF!</definedName>
  </definedNames>
  <calcPr calcId="152511" iterateDelta="1E-4"/>
</workbook>
</file>

<file path=xl/calcChain.xml><?xml version="1.0" encoding="utf-8"?>
<calcChain xmlns="http://schemas.openxmlformats.org/spreadsheetml/2006/main">
  <c r="AN89" i="3" l="1"/>
  <c r="AM89" i="3"/>
  <c r="AL89" i="3"/>
  <c r="AK89" i="3"/>
  <c r="AN88" i="3"/>
  <c r="AM88" i="3"/>
  <c r="AL88" i="3"/>
  <c r="AK88" i="3"/>
  <c r="AN87" i="3"/>
  <c r="AM87" i="3"/>
  <c r="AL87" i="3"/>
  <c r="AK87" i="3"/>
  <c r="AN86" i="3"/>
  <c r="AM86" i="3"/>
  <c r="AL86" i="3"/>
  <c r="AK86" i="3"/>
  <c r="AN85" i="3"/>
  <c r="AM85" i="3"/>
  <c r="AL85" i="3"/>
  <c r="AK85" i="3"/>
  <c r="AN84" i="3"/>
  <c r="AM84" i="3"/>
  <c r="AL84" i="3"/>
  <c r="AK84" i="3"/>
  <c r="AN77" i="3"/>
  <c r="AM77" i="3"/>
  <c r="AL77" i="3"/>
  <c r="AK77" i="3"/>
  <c r="AN76" i="3"/>
  <c r="AM76" i="3"/>
  <c r="AL76" i="3"/>
  <c r="AK76" i="3"/>
  <c r="AN75" i="3"/>
  <c r="AM75" i="3"/>
  <c r="AL75" i="3"/>
  <c r="AK75" i="3"/>
  <c r="AN74" i="3"/>
  <c r="AM74" i="3"/>
  <c r="AL74" i="3"/>
  <c r="AK74" i="3"/>
  <c r="AN73" i="3"/>
  <c r="AM73" i="3"/>
  <c r="AL73" i="3"/>
  <c r="AK73" i="3"/>
  <c r="AN72" i="3"/>
  <c r="AM72" i="3"/>
  <c r="AL72" i="3"/>
  <c r="AK72" i="3"/>
  <c r="AN65" i="3"/>
  <c r="AM65" i="3"/>
  <c r="AL65" i="3"/>
  <c r="AK65" i="3"/>
  <c r="AN64" i="3"/>
  <c r="AM64" i="3"/>
  <c r="AL64" i="3"/>
  <c r="AK64" i="3"/>
  <c r="AN63" i="3"/>
  <c r="AM63" i="3"/>
  <c r="AL63" i="3"/>
  <c r="AK63" i="3"/>
  <c r="AN62" i="3"/>
  <c r="AM62" i="3"/>
  <c r="AL62" i="3"/>
  <c r="AK62" i="3"/>
  <c r="AN61" i="3"/>
  <c r="AM61" i="3"/>
  <c r="AL61" i="3"/>
  <c r="AK61" i="3"/>
  <c r="AN60" i="3"/>
  <c r="AM60" i="3"/>
  <c r="AL60" i="3"/>
  <c r="AK60" i="3"/>
  <c r="AN59" i="3"/>
  <c r="AM59" i="3"/>
  <c r="AL59" i="3"/>
  <c r="AK59" i="3"/>
  <c r="AN58" i="3"/>
  <c r="AM58" i="3"/>
  <c r="AL58" i="3"/>
  <c r="AK58" i="3"/>
  <c r="AN57" i="3"/>
  <c r="AM57" i="3"/>
  <c r="AL57" i="3"/>
  <c r="AK57" i="3"/>
  <c r="AN50" i="3"/>
  <c r="AM50" i="3"/>
  <c r="AL50" i="3"/>
  <c r="AK50" i="3"/>
  <c r="AN49" i="3"/>
  <c r="AM49" i="3"/>
  <c r="AL49" i="3"/>
  <c r="AK49" i="3"/>
  <c r="AN48" i="3"/>
  <c r="AM48" i="3"/>
  <c r="AL48" i="3"/>
  <c r="AK48" i="3"/>
  <c r="AN47" i="3"/>
  <c r="AM47" i="3"/>
  <c r="AL47" i="3"/>
  <c r="AK47" i="3"/>
  <c r="AN46" i="3"/>
  <c r="AM46" i="3"/>
  <c r="AL46" i="3"/>
  <c r="AK46" i="3"/>
  <c r="AN45" i="3"/>
  <c r="AM45" i="3"/>
  <c r="AL45" i="3"/>
  <c r="AK45" i="3"/>
  <c r="AN44" i="3"/>
  <c r="AM44" i="3"/>
  <c r="AL44" i="3"/>
  <c r="AK44" i="3"/>
  <c r="AN43" i="3"/>
  <c r="AM43" i="3"/>
  <c r="AL43" i="3"/>
  <c r="AK43" i="3"/>
  <c r="AN42" i="3"/>
  <c r="AM42" i="3"/>
  <c r="AL42" i="3"/>
  <c r="AK42" i="3"/>
  <c r="AJ35" i="3"/>
  <c r="AK35" i="3" s="1"/>
  <c r="AI35" i="3"/>
  <c r="AH35" i="3"/>
  <c r="AG35" i="3"/>
  <c r="AF35" i="3"/>
  <c r="AJ34" i="3"/>
  <c r="AM34" i="3" s="1"/>
  <c r="AI34" i="3"/>
  <c r="AH34" i="3"/>
  <c r="AG34" i="3"/>
  <c r="AF34" i="3"/>
  <c r="AJ33" i="3"/>
  <c r="AK33" i="3" s="1"/>
  <c r="AI33" i="3"/>
  <c r="AH33" i="3"/>
  <c r="AG33" i="3"/>
  <c r="AF33" i="3"/>
  <c r="AJ32" i="3"/>
  <c r="AM32" i="3" s="1"/>
  <c r="AI32" i="3"/>
  <c r="AH32" i="3"/>
  <c r="AG32" i="3"/>
  <c r="AF32" i="3"/>
  <c r="AJ31" i="3"/>
  <c r="AK31" i="3" s="1"/>
  <c r="AI31" i="3"/>
  <c r="AH31" i="3"/>
  <c r="AG31" i="3"/>
  <c r="AF31" i="3"/>
  <c r="AJ30" i="3"/>
  <c r="AM30" i="3" s="1"/>
  <c r="AI30" i="3"/>
  <c r="AH30" i="3"/>
  <c r="AG30" i="3"/>
  <c r="AF30" i="3"/>
  <c r="AN22" i="3"/>
  <c r="AM22" i="3"/>
  <c r="AL22" i="3"/>
  <c r="AK22" i="3"/>
  <c r="AN21" i="3"/>
  <c r="AM21" i="3"/>
  <c r="AL21" i="3"/>
  <c r="AK21" i="3"/>
  <c r="AN20" i="3"/>
  <c r="AM20" i="3"/>
  <c r="AL20" i="3"/>
  <c r="AK20" i="3"/>
  <c r="AN19" i="3"/>
  <c r="AM19" i="3"/>
  <c r="AL19" i="3"/>
  <c r="AK19" i="3"/>
  <c r="AN18" i="3"/>
  <c r="AM18" i="3"/>
  <c r="AL18" i="3"/>
  <c r="AK18" i="3"/>
  <c r="AN17" i="3"/>
  <c r="AM17" i="3"/>
  <c r="AL17" i="3"/>
  <c r="AK17" i="3"/>
  <c r="AN16" i="3"/>
  <c r="AM16" i="3"/>
  <c r="AL16" i="3"/>
  <c r="AK16" i="3"/>
  <c r="AN15" i="3"/>
  <c r="AM15" i="3"/>
  <c r="AL15" i="3"/>
  <c r="AK15" i="3"/>
  <c r="AN14" i="3"/>
  <c r="AM14" i="3"/>
  <c r="AL14" i="3"/>
  <c r="AK14" i="3"/>
  <c r="AN13" i="3"/>
  <c r="AM13" i="3"/>
  <c r="AL13" i="3"/>
  <c r="AK13" i="3"/>
  <c r="AI119" i="8"/>
  <c r="AH119" i="8"/>
  <c r="AG119" i="8"/>
  <c r="AF119" i="8"/>
  <c r="AE119" i="8"/>
  <c r="AI118" i="8"/>
  <c r="AH118" i="8"/>
  <c r="AG118" i="8"/>
  <c r="AF118" i="8"/>
  <c r="AE118" i="8"/>
  <c r="AN31" i="3" l="1"/>
  <c r="AM31" i="3"/>
  <c r="AN33" i="3"/>
  <c r="AM33" i="3"/>
  <c r="AN35" i="3"/>
  <c r="AM35" i="3"/>
  <c r="AL30" i="3"/>
  <c r="AN30" i="3"/>
  <c r="AL32" i="3"/>
  <c r="AN32" i="3"/>
  <c r="AL34" i="3"/>
  <c r="AN34" i="3"/>
  <c r="AK30" i="3"/>
  <c r="AL31" i="3"/>
  <c r="AK32" i="3"/>
  <c r="AL33" i="3"/>
  <c r="AK34" i="3"/>
  <c r="AL35" i="3"/>
  <c r="H78" i="11"/>
  <c r="I77" i="11"/>
  <c r="I76" i="11"/>
  <c r="I75" i="11"/>
  <c r="I74" i="11"/>
  <c r="I73" i="11"/>
  <c r="F58" i="11"/>
  <c r="E58" i="11"/>
  <c r="H55" i="11"/>
  <c r="H54" i="11"/>
  <c r="H53" i="11"/>
  <c r="H52" i="11"/>
  <c r="H51" i="11"/>
  <c r="H50" i="11"/>
  <c r="H49" i="11"/>
  <c r="F36" i="11"/>
  <c r="H35" i="11"/>
  <c r="G35" i="11"/>
  <c r="G36" i="11" s="1"/>
  <c r="F35" i="11"/>
  <c r="E35" i="11"/>
  <c r="E36" i="11" s="1"/>
  <c r="J23" i="11"/>
  <c r="J35" i="11" s="1"/>
  <c r="H23" i="11"/>
  <c r="I23" i="11" s="1"/>
  <c r="F23" i="11"/>
  <c r="F7" i="11"/>
  <c r="F6" i="11"/>
  <c r="L24" i="10"/>
  <c r="F22" i="10"/>
  <c r="F21" i="10"/>
  <c r="F20" i="10"/>
  <c r="I19" i="10" s="1"/>
  <c r="F19" i="10"/>
  <c r="I18" i="10" s="1"/>
  <c r="F18" i="10"/>
  <c r="I17" i="10" s="1"/>
  <c r="F17" i="10"/>
  <c r="C3" i="10"/>
  <c r="C2" i="10"/>
  <c r="F12" i="10" s="1"/>
  <c r="F56" i="9"/>
  <c r="E56" i="9"/>
  <c r="F55" i="9"/>
  <c r="E55" i="9"/>
  <c r="F54" i="9"/>
  <c r="E54" i="9"/>
  <c r="F53" i="9"/>
  <c r="E53" i="9"/>
  <c r="F52" i="9"/>
  <c r="E52" i="9"/>
  <c r="F51" i="9"/>
  <c r="E51" i="9"/>
  <c r="F50" i="9"/>
  <c r="E50" i="9"/>
  <c r="F49" i="9"/>
  <c r="E49" i="9"/>
  <c r="F48" i="9"/>
  <c r="E48" i="9"/>
  <c r="F47" i="9"/>
  <c r="E47" i="9"/>
  <c r="F46" i="9"/>
  <c r="E46" i="9"/>
  <c r="F45" i="9"/>
  <c r="E45" i="9"/>
  <c r="F44" i="9"/>
  <c r="E44" i="9"/>
  <c r="F43" i="9"/>
  <c r="E43" i="9"/>
  <c r="F42" i="9"/>
  <c r="E42" i="9"/>
  <c r="F41" i="9"/>
  <c r="E41" i="9"/>
  <c r="F40" i="9"/>
  <c r="E40" i="9"/>
  <c r="F39" i="9"/>
  <c r="E39" i="9"/>
  <c r="F38" i="9"/>
  <c r="E38" i="9"/>
  <c r="F37" i="9"/>
  <c r="E37" i="9"/>
  <c r="F34" i="9"/>
  <c r="E34" i="9"/>
  <c r="F33" i="9"/>
  <c r="E33" i="9"/>
  <c r="F32" i="9"/>
  <c r="E32" i="9"/>
  <c r="F31" i="9"/>
  <c r="E31" i="9"/>
  <c r="F30" i="9"/>
  <c r="E30" i="9"/>
  <c r="F29" i="9"/>
  <c r="E29" i="9"/>
  <c r="F28" i="9"/>
  <c r="E28" i="9"/>
  <c r="F27" i="9"/>
  <c r="E27" i="9"/>
  <c r="F26" i="9"/>
  <c r="E26" i="9"/>
  <c r="F25" i="9"/>
  <c r="E25" i="9"/>
  <c r="F24" i="9"/>
  <c r="E24" i="9"/>
  <c r="F23" i="9"/>
  <c r="E23" i="9"/>
  <c r="E20" i="9"/>
  <c r="D20" i="9"/>
  <c r="D18" i="9" s="1"/>
  <c r="F18" i="9" s="1"/>
  <c r="F19" i="9"/>
  <c r="E19" i="9"/>
  <c r="E18" i="9"/>
  <c r="C18" i="9"/>
  <c r="F17" i="9"/>
  <c r="E17" i="9"/>
  <c r="F16" i="9"/>
  <c r="E16" i="9"/>
  <c r="F15" i="9"/>
  <c r="E15" i="9"/>
  <c r="M12" i="9"/>
  <c r="J12" i="9" s="1"/>
  <c r="K12" i="9" s="1"/>
  <c r="L12" i="9" s="1"/>
  <c r="F12" i="9"/>
  <c r="E12" i="9"/>
  <c r="L11" i="9"/>
  <c r="J11" i="9"/>
  <c r="K11" i="9" s="1"/>
  <c r="F11" i="9"/>
  <c r="E11" i="9"/>
  <c r="F10" i="9"/>
  <c r="E10" i="9"/>
  <c r="K9" i="9"/>
  <c r="L9" i="9" s="1"/>
  <c r="J9" i="9"/>
  <c r="F9" i="9"/>
  <c r="M10" i="9" s="1"/>
  <c r="J10" i="9" s="1"/>
  <c r="K10" i="9" s="1"/>
  <c r="L10" i="9" s="1"/>
  <c r="E9" i="9"/>
  <c r="M8" i="9"/>
  <c r="J8" i="9" s="1"/>
  <c r="K8" i="9" s="1"/>
  <c r="L8" i="9" s="1"/>
  <c r="F8" i="9"/>
  <c r="E8" i="9"/>
  <c r="M7" i="9"/>
  <c r="F7" i="9"/>
  <c r="E7" i="9"/>
  <c r="Q114" i="8"/>
  <c r="P114" i="8"/>
  <c r="O114" i="8"/>
  <c r="N114" i="8"/>
  <c r="M114" i="8"/>
  <c r="Q113" i="8"/>
  <c r="P113" i="8"/>
  <c r="O113" i="8"/>
  <c r="N113" i="8"/>
  <c r="M113" i="8"/>
  <c r="AG166" i="7"/>
  <c r="AF166" i="7"/>
  <c r="AE166" i="7"/>
  <c r="AD166" i="7"/>
  <c r="AC166" i="7"/>
  <c r="AB166" i="7"/>
  <c r="AA166" i="7"/>
  <c r="AG165" i="7"/>
  <c r="AF165" i="7"/>
  <c r="AE165" i="7"/>
  <c r="AD165" i="7"/>
  <c r="AC165" i="7"/>
  <c r="AB165" i="7"/>
  <c r="AA165" i="7"/>
  <c r="AG164" i="7"/>
  <c r="AF164" i="7"/>
  <c r="AE164" i="7"/>
  <c r="AD164" i="7"/>
  <c r="AC164" i="7"/>
  <c r="AB164" i="7"/>
  <c r="AA164" i="7"/>
  <c r="AG163" i="7"/>
  <c r="AF163" i="7"/>
  <c r="AE163" i="7"/>
  <c r="AD163" i="7"/>
  <c r="AC163" i="7"/>
  <c r="AB163" i="7"/>
  <c r="AA163" i="7"/>
  <c r="AG162" i="7"/>
  <c r="AF162" i="7"/>
  <c r="AE162" i="7"/>
  <c r="AD162" i="7"/>
  <c r="AC162" i="7"/>
  <c r="AB162" i="7"/>
  <c r="AA162" i="7"/>
  <c r="AG161" i="7"/>
  <c r="AF161" i="7"/>
  <c r="AE161" i="7"/>
  <c r="AD161" i="7"/>
  <c r="AC161" i="7"/>
  <c r="AB161" i="7"/>
  <c r="AA161" i="7"/>
  <c r="AG160" i="7"/>
  <c r="AF160" i="7"/>
  <c r="AE160" i="7"/>
  <c r="AD160" i="7"/>
  <c r="AC160" i="7"/>
  <c r="AB160" i="7"/>
  <c r="AA160" i="7"/>
  <c r="AG159" i="7"/>
  <c r="AF159" i="7"/>
  <c r="AE159" i="7"/>
  <c r="AD159" i="7"/>
  <c r="AC159" i="7"/>
  <c r="AB159" i="7"/>
  <c r="AA159" i="7"/>
  <c r="AG158" i="7"/>
  <c r="AF158" i="7"/>
  <c r="AE158" i="7"/>
  <c r="AD158" i="7"/>
  <c r="AC158" i="7"/>
  <c r="AB158" i="7"/>
  <c r="AA158" i="7"/>
  <c r="AG157" i="7"/>
  <c r="AF157" i="7"/>
  <c r="AE157" i="7"/>
  <c r="AD157" i="7"/>
  <c r="AC157" i="7"/>
  <c r="AB157" i="7"/>
  <c r="AA157" i="7"/>
  <c r="AG156" i="7"/>
  <c r="AF156" i="7"/>
  <c r="AE156" i="7"/>
  <c r="AD156" i="7"/>
  <c r="AC156" i="7"/>
  <c r="AB156" i="7"/>
  <c r="AA156" i="7"/>
  <c r="AG155" i="7"/>
  <c r="AF155" i="7"/>
  <c r="AE155" i="7"/>
  <c r="AD155" i="7"/>
  <c r="AC155" i="7"/>
  <c r="AB155" i="7"/>
  <c r="AA155" i="7"/>
  <c r="AG154" i="7"/>
  <c r="AF154" i="7"/>
  <c r="AE154" i="7"/>
  <c r="AD154" i="7"/>
  <c r="AC154" i="7"/>
  <c r="AB154" i="7"/>
  <c r="AA154" i="7"/>
  <c r="AG153" i="7"/>
  <c r="AF153" i="7"/>
  <c r="AE153" i="7"/>
  <c r="AD153" i="7"/>
  <c r="AC153" i="7"/>
  <c r="AB153" i="7"/>
  <c r="AA153" i="7"/>
  <c r="AG152" i="7"/>
  <c r="AF152" i="7"/>
  <c r="AE152" i="7"/>
  <c r="AD152" i="7"/>
  <c r="AC152" i="7"/>
  <c r="AB152" i="7"/>
  <c r="AA152" i="7"/>
  <c r="AG151" i="7"/>
  <c r="AF151" i="7"/>
  <c r="AE151" i="7"/>
  <c r="AD151" i="7"/>
  <c r="AC151" i="7"/>
  <c r="AB151" i="7"/>
  <c r="AA151" i="7"/>
  <c r="AG150" i="7"/>
  <c r="AF150" i="7"/>
  <c r="AE150" i="7"/>
  <c r="AD150" i="7"/>
  <c r="AC150" i="7"/>
  <c r="AB150" i="7"/>
  <c r="AA150" i="7"/>
  <c r="AG149" i="7"/>
  <c r="AF149" i="7"/>
  <c r="AE149" i="7"/>
  <c r="AD149" i="7"/>
  <c r="AC149" i="7"/>
  <c r="AB149" i="7"/>
  <c r="AA149" i="7"/>
  <c r="AG148" i="7"/>
  <c r="AF148" i="7"/>
  <c r="AE148" i="7"/>
  <c r="AD148" i="7"/>
  <c r="AC148" i="7"/>
  <c r="AB148" i="7"/>
  <c r="AA148" i="7"/>
  <c r="AG147" i="7"/>
  <c r="AF147" i="7"/>
  <c r="AE147" i="7"/>
  <c r="AD147" i="7"/>
  <c r="AC147" i="7"/>
  <c r="AB147" i="7"/>
  <c r="AA147" i="7"/>
  <c r="AG146" i="7"/>
  <c r="AF146" i="7"/>
  <c r="AE146" i="7"/>
  <c r="AD146" i="7"/>
  <c r="AC146" i="7"/>
  <c r="AB146" i="7"/>
  <c r="AA146" i="7"/>
  <c r="AG145" i="7"/>
  <c r="AF145" i="7"/>
  <c r="AE145" i="7"/>
  <c r="AD145" i="7"/>
  <c r="AC145" i="7"/>
  <c r="AB145" i="7"/>
  <c r="AA145" i="7"/>
  <c r="AG144" i="7"/>
  <c r="AF144" i="7"/>
  <c r="AE144" i="7"/>
  <c r="AD144" i="7"/>
  <c r="AC144" i="7"/>
  <c r="AB144" i="7"/>
  <c r="AA144" i="7"/>
  <c r="AG143" i="7"/>
  <c r="AF143" i="7"/>
  <c r="AE143" i="7"/>
  <c r="AD143" i="7"/>
  <c r="AC143" i="7"/>
  <c r="AB143" i="7"/>
  <c r="AA143" i="7"/>
  <c r="AG142" i="7"/>
  <c r="AF142" i="7"/>
  <c r="AE142" i="7"/>
  <c r="AD142" i="7"/>
  <c r="AC142" i="7"/>
  <c r="AB142" i="7"/>
  <c r="AA142" i="7"/>
  <c r="AG141" i="7"/>
  <c r="AF141" i="7"/>
  <c r="AE141" i="7"/>
  <c r="AD141" i="7"/>
  <c r="AC141" i="7"/>
  <c r="AB141" i="7"/>
  <c r="AA141" i="7"/>
  <c r="AG140" i="7"/>
  <c r="AF140" i="7"/>
  <c r="AE140" i="7"/>
  <c r="AD140" i="7"/>
  <c r="AC140" i="7"/>
  <c r="AB140" i="7"/>
  <c r="AA140" i="7"/>
  <c r="AG139" i="7"/>
  <c r="AF139" i="7"/>
  <c r="AE139" i="7"/>
  <c r="AD139" i="7"/>
  <c r="AC139" i="7"/>
  <c r="AB139" i="7"/>
  <c r="AA139" i="7"/>
  <c r="U131" i="7"/>
  <c r="T131" i="7"/>
  <c r="S131" i="7"/>
  <c r="R131" i="7"/>
  <c r="Q131" i="7"/>
  <c r="U130" i="7"/>
  <c r="T130" i="7"/>
  <c r="S130" i="7"/>
  <c r="R130" i="7"/>
  <c r="Q130" i="7"/>
  <c r="U129" i="7"/>
  <c r="T129" i="7"/>
  <c r="S129" i="7"/>
  <c r="R129" i="7"/>
  <c r="Q129" i="7"/>
  <c r="U128" i="7"/>
  <c r="T128" i="7"/>
  <c r="S128" i="7"/>
  <c r="R128" i="7"/>
  <c r="Q128" i="7"/>
  <c r="U127" i="7"/>
  <c r="T127" i="7"/>
  <c r="S127" i="7"/>
  <c r="R127" i="7"/>
  <c r="Q127" i="7"/>
  <c r="U126" i="7"/>
  <c r="T126" i="7"/>
  <c r="S126" i="7"/>
  <c r="R126" i="7"/>
  <c r="Q126" i="7"/>
  <c r="U125" i="7"/>
  <c r="T125" i="7"/>
  <c r="S125" i="7"/>
  <c r="R125" i="7"/>
  <c r="Q125" i="7"/>
  <c r="U124" i="7"/>
  <c r="T124" i="7"/>
  <c r="S124" i="7"/>
  <c r="R124" i="7"/>
  <c r="Q124" i="7"/>
  <c r="U123" i="7"/>
  <c r="T123" i="7"/>
  <c r="S123" i="7"/>
  <c r="R123" i="7"/>
  <c r="Q123" i="7"/>
  <c r="U122" i="7"/>
  <c r="T122" i="7"/>
  <c r="S122" i="7"/>
  <c r="R122" i="7"/>
  <c r="Q122" i="7"/>
  <c r="U121" i="7"/>
  <c r="T121" i="7"/>
  <c r="S121" i="7"/>
  <c r="R121" i="7"/>
  <c r="Q121" i="7"/>
  <c r="U120" i="7"/>
  <c r="T120" i="7"/>
  <c r="S120" i="7"/>
  <c r="R120" i="7"/>
  <c r="Q120" i="7"/>
  <c r="U119" i="7"/>
  <c r="T119" i="7"/>
  <c r="S119" i="7"/>
  <c r="R119" i="7"/>
  <c r="Q119" i="7"/>
  <c r="U118" i="7"/>
  <c r="T118" i="7"/>
  <c r="S118" i="7"/>
  <c r="R118" i="7"/>
  <c r="Q118" i="7"/>
  <c r="U117" i="7"/>
  <c r="T117" i="7"/>
  <c r="S117" i="7"/>
  <c r="R117" i="7"/>
  <c r="Q117" i="7"/>
  <c r="U116" i="7"/>
  <c r="T116" i="7"/>
  <c r="S116" i="7"/>
  <c r="R116" i="7"/>
  <c r="Q116" i="7"/>
  <c r="U115" i="7"/>
  <c r="T115" i="7"/>
  <c r="S115" i="7"/>
  <c r="R115" i="7"/>
  <c r="Q115" i="7"/>
  <c r="U114" i="7"/>
  <c r="T114" i="7"/>
  <c r="S114" i="7"/>
  <c r="R114" i="7"/>
  <c r="Q114" i="7"/>
  <c r="U113" i="7"/>
  <c r="T113" i="7"/>
  <c r="S113" i="7"/>
  <c r="R113" i="7"/>
  <c r="Q113" i="7"/>
  <c r="U112" i="7"/>
  <c r="T112" i="7"/>
  <c r="S112" i="7"/>
  <c r="R112" i="7"/>
  <c r="Q112" i="7"/>
  <c r="U111" i="7"/>
  <c r="T111" i="7"/>
  <c r="S111" i="7"/>
  <c r="R111" i="7"/>
  <c r="Q111" i="7"/>
  <c r="U110" i="7"/>
  <c r="T110" i="7"/>
  <c r="S110" i="7"/>
  <c r="R110" i="7"/>
  <c r="Q110" i="7"/>
  <c r="U109" i="7"/>
  <c r="T109" i="7"/>
  <c r="S109" i="7"/>
  <c r="R109" i="7"/>
  <c r="Q109" i="7"/>
  <c r="U108" i="7"/>
  <c r="T108" i="7"/>
  <c r="S108" i="7"/>
  <c r="R108" i="7"/>
  <c r="Q108" i="7"/>
  <c r="U107" i="7"/>
  <c r="T107" i="7"/>
  <c r="S107" i="7"/>
  <c r="R107" i="7"/>
  <c r="Q107" i="7"/>
  <c r="U106" i="7"/>
  <c r="T106" i="7"/>
  <c r="S106" i="7"/>
  <c r="R106" i="7"/>
  <c r="Q106" i="7"/>
  <c r="U105" i="7"/>
  <c r="T105" i="7"/>
  <c r="S105" i="7"/>
  <c r="R105" i="7"/>
  <c r="Q105" i="7"/>
  <c r="U104" i="7"/>
  <c r="T104" i="7"/>
  <c r="S104" i="7"/>
  <c r="R104" i="7"/>
  <c r="Q104" i="7"/>
  <c r="AF95" i="7"/>
  <c r="AE95" i="7"/>
  <c r="AD95" i="7"/>
  <c r="AC95" i="7"/>
  <c r="AB95" i="7"/>
  <c r="AA95" i="7"/>
  <c r="P95" i="7"/>
  <c r="O95" i="7"/>
  <c r="N95" i="7"/>
  <c r="M95" i="7"/>
  <c r="L95" i="7"/>
  <c r="K95" i="7"/>
  <c r="AF94" i="7"/>
  <c r="AE94" i="7"/>
  <c r="AD94" i="7"/>
  <c r="AC94" i="7"/>
  <c r="AB94" i="7"/>
  <c r="AA94" i="7"/>
  <c r="P94" i="7"/>
  <c r="O94" i="7"/>
  <c r="N94" i="7"/>
  <c r="M94" i="7"/>
  <c r="L94" i="7"/>
  <c r="K94" i="7"/>
  <c r="AF93" i="7"/>
  <c r="AE93" i="7"/>
  <c r="AD93" i="7"/>
  <c r="AC93" i="7"/>
  <c r="AB93" i="7"/>
  <c r="AA93" i="7"/>
  <c r="P93" i="7"/>
  <c r="O93" i="7"/>
  <c r="N93" i="7"/>
  <c r="M93" i="7"/>
  <c r="L93" i="7"/>
  <c r="K93" i="7"/>
  <c r="AF92" i="7"/>
  <c r="AE92" i="7"/>
  <c r="AD92" i="7"/>
  <c r="AC92" i="7"/>
  <c r="AB92" i="7"/>
  <c r="AA92" i="7"/>
  <c r="P92" i="7"/>
  <c r="O92" i="7"/>
  <c r="N92" i="7"/>
  <c r="M92" i="7"/>
  <c r="L92" i="7"/>
  <c r="K92" i="7"/>
  <c r="AF91" i="7"/>
  <c r="AE91" i="7"/>
  <c r="AD91" i="7"/>
  <c r="AC91" i="7"/>
  <c r="AB91" i="7"/>
  <c r="AA91" i="7"/>
  <c r="P91" i="7"/>
  <c r="O91" i="7"/>
  <c r="N91" i="7"/>
  <c r="M91" i="7"/>
  <c r="L91" i="7"/>
  <c r="K91" i="7"/>
  <c r="AF90" i="7"/>
  <c r="AE90" i="7"/>
  <c r="AD90" i="7"/>
  <c r="AC90" i="7"/>
  <c r="AB90" i="7"/>
  <c r="AA90" i="7"/>
  <c r="P90" i="7"/>
  <c r="O90" i="7"/>
  <c r="N90" i="7"/>
  <c r="M90" i="7"/>
  <c r="L90" i="7"/>
  <c r="K90" i="7"/>
  <c r="AF89" i="7"/>
  <c r="AE89" i="7"/>
  <c r="AD89" i="7"/>
  <c r="AC89" i="7"/>
  <c r="AB89" i="7"/>
  <c r="AA89" i="7"/>
  <c r="P89" i="7"/>
  <c r="O89" i="7"/>
  <c r="N89" i="7"/>
  <c r="M89" i="7"/>
  <c r="L89" i="7"/>
  <c r="K89" i="7"/>
  <c r="AF88" i="7"/>
  <c r="AE88" i="7"/>
  <c r="AD88" i="7"/>
  <c r="AC88" i="7"/>
  <c r="AB88" i="7"/>
  <c r="AA88" i="7"/>
  <c r="P88" i="7"/>
  <c r="O88" i="7"/>
  <c r="N88" i="7"/>
  <c r="M88" i="7"/>
  <c r="L88" i="7"/>
  <c r="K88" i="7"/>
  <c r="AF87" i="7"/>
  <c r="AE87" i="7"/>
  <c r="AD87" i="7"/>
  <c r="AC87" i="7"/>
  <c r="AB87" i="7"/>
  <c r="AA87" i="7"/>
  <c r="P87" i="7"/>
  <c r="O87" i="7"/>
  <c r="N87" i="7"/>
  <c r="M87" i="7"/>
  <c r="L87" i="7"/>
  <c r="K87" i="7"/>
  <c r="AF86" i="7"/>
  <c r="AE86" i="7"/>
  <c r="AD86" i="7"/>
  <c r="AC86" i="7"/>
  <c r="AB86" i="7"/>
  <c r="AA86" i="7"/>
  <c r="P86" i="7"/>
  <c r="O86" i="7"/>
  <c r="N86" i="7"/>
  <c r="M86" i="7"/>
  <c r="L86" i="7"/>
  <c r="K86" i="7"/>
  <c r="AF85" i="7"/>
  <c r="AE85" i="7"/>
  <c r="AD85" i="7"/>
  <c r="AC85" i="7"/>
  <c r="AB85" i="7"/>
  <c r="AA85" i="7"/>
  <c r="P85" i="7"/>
  <c r="O85" i="7"/>
  <c r="N85" i="7"/>
  <c r="M85" i="7"/>
  <c r="L85" i="7"/>
  <c r="K85" i="7"/>
  <c r="AF84" i="7"/>
  <c r="AE84" i="7"/>
  <c r="AD84" i="7"/>
  <c r="AC84" i="7"/>
  <c r="AB84" i="7"/>
  <c r="AA84" i="7"/>
  <c r="P84" i="7"/>
  <c r="O84" i="7"/>
  <c r="N84" i="7"/>
  <c r="M84" i="7"/>
  <c r="L84" i="7"/>
  <c r="K84" i="7"/>
  <c r="AF83" i="7"/>
  <c r="AE83" i="7"/>
  <c r="AD83" i="7"/>
  <c r="AC83" i="7"/>
  <c r="AB83" i="7"/>
  <c r="AA83" i="7"/>
  <c r="P83" i="7"/>
  <c r="O83" i="7"/>
  <c r="N83" i="7"/>
  <c r="M83" i="7"/>
  <c r="L83" i="7"/>
  <c r="K83" i="7"/>
  <c r="AF82" i="7"/>
  <c r="AE82" i="7"/>
  <c r="AD82" i="7"/>
  <c r="AC82" i="7"/>
  <c r="AB82" i="7"/>
  <c r="AA82" i="7"/>
  <c r="P82" i="7"/>
  <c r="O82" i="7"/>
  <c r="N82" i="7"/>
  <c r="M82" i="7"/>
  <c r="L82" i="7"/>
  <c r="K82" i="7"/>
  <c r="AF81" i="7"/>
  <c r="AE81" i="7"/>
  <c r="AD81" i="7"/>
  <c r="AC81" i="7"/>
  <c r="AB81" i="7"/>
  <c r="AA81" i="7"/>
  <c r="P81" i="7"/>
  <c r="O81" i="7"/>
  <c r="N81" i="7"/>
  <c r="M81" i="7"/>
  <c r="L81" i="7"/>
  <c r="K81" i="7"/>
  <c r="AF80" i="7"/>
  <c r="AE80" i="7"/>
  <c r="AD80" i="7"/>
  <c r="AC80" i="7"/>
  <c r="AB80" i="7"/>
  <c r="AA80" i="7"/>
  <c r="P80" i="7"/>
  <c r="O80" i="7"/>
  <c r="N80" i="7"/>
  <c r="M80" i="7"/>
  <c r="L80" i="7"/>
  <c r="K80" i="7"/>
  <c r="AF79" i="7"/>
  <c r="AE79" i="7"/>
  <c r="AD79" i="7"/>
  <c r="AC79" i="7"/>
  <c r="AB79" i="7"/>
  <c r="AA79" i="7"/>
  <c r="P79" i="7"/>
  <c r="O79" i="7"/>
  <c r="N79" i="7"/>
  <c r="M79" i="7"/>
  <c r="L79" i="7"/>
  <c r="K79" i="7"/>
  <c r="AF78" i="7"/>
  <c r="AE78" i="7"/>
  <c r="AD78" i="7"/>
  <c r="AC78" i="7"/>
  <c r="AB78" i="7"/>
  <c r="AA78" i="7"/>
  <c r="P78" i="7"/>
  <c r="O78" i="7"/>
  <c r="N78" i="7"/>
  <c r="M78" i="7"/>
  <c r="L78" i="7"/>
  <c r="K78" i="7"/>
  <c r="BD77" i="7"/>
  <c r="BD78" i="7" s="1"/>
  <c r="BD79" i="7" s="1"/>
  <c r="BD80" i="7" s="1"/>
  <c r="BD81" i="7" s="1"/>
  <c r="BD82" i="7" s="1"/>
  <c r="BD83" i="7" s="1"/>
  <c r="BD84" i="7" s="1"/>
  <c r="BD85" i="7" s="1"/>
  <c r="BD86" i="7" s="1"/>
  <c r="BD87" i="7" s="1"/>
  <c r="BD88" i="7" s="1"/>
  <c r="BD89" i="7" s="1"/>
  <c r="BD90" i="7" s="1"/>
  <c r="BD91" i="7" s="1"/>
  <c r="BD92" i="7" s="1"/>
  <c r="BD93" i="7" s="1"/>
  <c r="BD94" i="7" s="1"/>
  <c r="BD95" i="7" s="1"/>
  <c r="AF77" i="7"/>
  <c r="AE77" i="7"/>
  <c r="AD77" i="7"/>
  <c r="AC77" i="7"/>
  <c r="AB77" i="7"/>
  <c r="AA77" i="7"/>
  <c r="P77" i="7"/>
  <c r="O77" i="7"/>
  <c r="N77" i="7"/>
  <c r="M77" i="7"/>
  <c r="L77" i="7"/>
  <c r="K77" i="7"/>
  <c r="BJ76" i="7"/>
  <c r="AF76" i="7"/>
  <c r="AE76" i="7"/>
  <c r="AD76" i="7"/>
  <c r="AC76" i="7"/>
  <c r="AB76" i="7"/>
  <c r="AA76" i="7"/>
  <c r="P76" i="7"/>
  <c r="O76" i="7"/>
  <c r="N76" i="7"/>
  <c r="M76" i="7"/>
  <c r="L76" i="7"/>
  <c r="K76" i="7"/>
  <c r="AR75" i="7"/>
  <c r="AJ75" i="7"/>
  <c r="AF75" i="7"/>
  <c r="AE75" i="7"/>
  <c r="AD75" i="7"/>
  <c r="BP75" i="7" s="1"/>
  <c r="AC75" i="7"/>
  <c r="BO75" i="7" s="1"/>
  <c r="BX75" i="7" s="1"/>
  <c r="M40" i="7" s="1"/>
  <c r="U40" i="7" s="1"/>
  <c r="AB75" i="7"/>
  <c r="BN75" i="7" s="1"/>
  <c r="AA75" i="7"/>
  <c r="BM75" i="7" s="1"/>
  <c r="BV75" i="7" s="1"/>
  <c r="K40" i="7" s="1"/>
  <c r="S40" i="7" s="1"/>
  <c r="P75" i="7"/>
  <c r="O75" i="7"/>
  <c r="N75" i="7"/>
  <c r="M75" i="7"/>
  <c r="L75" i="7"/>
  <c r="K75" i="7"/>
  <c r="BM74" i="7"/>
  <c r="BV74" i="7" s="1"/>
  <c r="K39" i="7" s="1"/>
  <c r="S39" i="7" s="1"/>
  <c r="AR74" i="7"/>
  <c r="AJ74" i="7"/>
  <c r="AF74" i="7"/>
  <c r="AE74" i="7"/>
  <c r="AD74" i="7"/>
  <c r="BP74" i="7" s="1"/>
  <c r="AC74" i="7"/>
  <c r="BO74" i="7" s="1"/>
  <c r="BX74" i="7" s="1"/>
  <c r="M39" i="7" s="1"/>
  <c r="U39" i="7" s="1"/>
  <c r="AB74" i="7"/>
  <c r="BN74" i="7" s="1"/>
  <c r="AA74" i="7"/>
  <c r="P74" i="7"/>
  <c r="O74" i="7"/>
  <c r="N74" i="7"/>
  <c r="M74" i="7"/>
  <c r="L74" i="7"/>
  <c r="K74" i="7"/>
  <c r="AR73" i="7"/>
  <c r="AJ73" i="7"/>
  <c r="AF73" i="7"/>
  <c r="AE73" i="7"/>
  <c r="AD73" i="7"/>
  <c r="BP73" i="7" s="1"/>
  <c r="AC73" i="7"/>
  <c r="BO73" i="7" s="1"/>
  <c r="BX73" i="7" s="1"/>
  <c r="M38" i="7" s="1"/>
  <c r="U38" i="7" s="1"/>
  <c r="AB73" i="7"/>
  <c r="BN73" i="7" s="1"/>
  <c r="AA73" i="7"/>
  <c r="BM73" i="7" s="1"/>
  <c r="BV73" i="7" s="1"/>
  <c r="K38" i="7" s="1"/>
  <c r="S38" i="7" s="1"/>
  <c r="P73" i="7"/>
  <c r="O73" i="7"/>
  <c r="N73" i="7"/>
  <c r="M73" i="7"/>
  <c r="L73" i="7"/>
  <c r="K73" i="7"/>
  <c r="BM72" i="7"/>
  <c r="BV72" i="7" s="1"/>
  <c r="K37" i="7" s="1"/>
  <c r="S37" i="7" s="1"/>
  <c r="AR72" i="7"/>
  <c r="AJ72" i="7"/>
  <c r="AF72" i="7"/>
  <c r="AE72" i="7"/>
  <c r="AD72" i="7"/>
  <c r="BP72" i="7" s="1"/>
  <c r="AC72" i="7"/>
  <c r="BO72" i="7" s="1"/>
  <c r="BX72" i="7" s="1"/>
  <c r="M37" i="7" s="1"/>
  <c r="U37" i="7" s="1"/>
  <c r="AB72" i="7"/>
  <c r="BN72" i="7" s="1"/>
  <c r="AA72" i="7"/>
  <c r="P72" i="7"/>
  <c r="O72" i="7"/>
  <c r="N72" i="7"/>
  <c r="M72" i="7"/>
  <c r="L72" i="7"/>
  <c r="K72" i="7"/>
  <c r="BO71" i="7"/>
  <c r="BX71" i="7" s="1"/>
  <c r="M36" i="7" s="1"/>
  <c r="U36" i="7" s="1"/>
  <c r="BM71" i="7"/>
  <c r="AV71" i="7"/>
  <c r="AV75" i="7" s="1"/>
  <c r="BD76" i="7" s="1"/>
  <c r="AN71" i="7"/>
  <c r="AJ71" i="7"/>
  <c r="AF71" i="7"/>
  <c r="AE71" i="7"/>
  <c r="AD71" i="7"/>
  <c r="BP71" i="7" s="1"/>
  <c r="AC71" i="7"/>
  <c r="AB71" i="7"/>
  <c r="BN71" i="7" s="1"/>
  <c r="AA71" i="7"/>
  <c r="P71" i="7"/>
  <c r="O71" i="7"/>
  <c r="N71" i="7"/>
  <c r="M71" i="7"/>
  <c r="L71" i="7"/>
  <c r="K71" i="7"/>
  <c r="BP70" i="7"/>
  <c r="BY70" i="7" s="1"/>
  <c r="N35" i="7" s="1"/>
  <c r="V35" i="7" s="1"/>
  <c r="AN70" i="7"/>
  <c r="AF70" i="7"/>
  <c r="AE70" i="7"/>
  <c r="AD70" i="7"/>
  <c r="AC70" i="7"/>
  <c r="BO70" i="7" s="1"/>
  <c r="BX70" i="7" s="1"/>
  <c r="AB70" i="7"/>
  <c r="BN70" i="7" s="1"/>
  <c r="AA70" i="7"/>
  <c r="BM70" i="7" s="1"/>
  <c r="BV70" i="7" s="1"/>
  <c r="P70" i="7"/>
  <c r="O70" i="7"/>
  <c r="N70" i="7"/>
  <c r="M70" i="7"/>
  <c r="L70" i="7"/>
  <c r="K70" i="7"/>
  <c r="AV69" i="7"/>
  <c r="AY76" i="7" s="1"/>
  <c r="AY77" i="7" s="1"/>
  <c r="AY78" i="7" s="1"/>
  <c r="AY79" i="7" s="1"/>
  <c r="AY80" i="7" s="1"/>
  <c r="AY81" i="7" s="1"/>
  <c r="AY82" i="7" s="1"/>
  <c r="AY83" i="7" s="1"/>
  <c r="AY84" i="7" s="1"/>
  <c r="AY85" i="7" s="1"/>
  <c r="AY86" i="7" s="1"/>
  <c r="AY87" i="7" s="1"/>
  <c r="AY88" i="7" s="1"/>
  <c r="AY89" i="7" s="1"/>
  <c r="AY90" i="7" s="1"/>
  <c r="AY91" i="7" s="1"/>
  <c r="AY92" i="7" s="1"/>
  <c r="AY93" i="7" s="1"/>
  <c r="AY94" i="7" s="1"/>
  <c r="AY95" i="7" s="1"/>
  <c r="AN69" i="7"/>
  <c r="AF69" i="7"/>
  <c r="BI69" i="7" s="1"/>
  <c r="BI70" i="7" s="1"/>
  <c r="AE69" i="7"/>
  <c r="AD69" i="7"/>
  <c r="BP69" i="7" s="1"/>
  <c r="BY69" i="7" s="1"/>
  <c r="N34" i="7" s="1"/>
  <c r="V34" i="7" s="1"/>
  <c r="AC69" i="7"/>
  <c r="BO69" i="7" s="1"/>
  <c r="AB69" i="7"/>
  <c r="BN69" i="7" s="1"/>
  <c r="BW69" i="7" s="1"/>
  <c r="L34" i="7" s="1"/>
  <c r="T34" i="7" s="1"/>
  <c r="AA69" i="7"/>
  <c r="BM69" i="7" s="1"/>
  <c r="P69" i="7"/>
  <c r="O69" i="7"/>
  <c r="N69" i="7"/>
  <c r="M69" i="7"/>
  <c r="L69" i="7"/>
  <c r="K69" i="7"/>
  <c r="BP68" i="7"/>
  <c r="BY68" i="7" s="1"/>
  <c r="N33" i="7" s="1"/>
  <c r="V33" i="7" s="1"/>
  <c r="BN68" i="7"/>
  <c r="BI68" i="7"/>
  <c r="BR68" i="7" s="1"/>
  <c r="AR68" i="7"/>
  <c r="AN68" i="7"/>
  <c r="AJ68" i="7"/>
  <c r="AF68" i="7"/>
  <c r="AE68" i="7"/>
  <c r="AD68" i="7"/>
  <c r="AC68" i="7"/>
  <c r="BO68" i="7" s="1"/>
  <c r="AB68" i="7"/>
  <c r="AA68" i="7"/>
  <c r="BM68" i="7" s="1"/>
  <c r="M35" i="7"/>
  <c r="U35" i="7" s="1"/>
  <c r="K35" i="7"/>
  <c r="S35" i="7" s="1"/>
  <c r="V99" i="6"/>
  <c r="T99" i="6"/>
  <c r="S99" i="6"/>
  <c r="R99" i="6"/>
  <c r="Q99" i="6"/>
  <c r="V80" i="6"/>
  <c r="U80" i="6"/>
  <c r="T80" i="6"/>
  <c r="S80" i="6"/>
  <c r="V79" i="6"/>
  <c r="U79" i="6"/>
  <c r="T79" i="6"/>
  <c r="S79" i="6"/>
  <c r="V78" i="6"/>
  <c r="U78" i="6"/>
  <c r="T78" i="6"/>
  <c r="S78" i="6"/>
  <c r="V77" i="6"/>
  <c r="U77" i="6"/>
  <c r="T77" i="6"/>
  <c r="S77" i="6"/>
  <c r="V76" i="6"/>
  <c r="U76" i="6"/>
  <c r="T76" i="6"/>
  <c r="S76" i="6"/>
  <c r="V75" i="6"/>
  <c r="U75" i="6"/>
  <c r="T75" i="6"/>
  <c r="S75" i="6"/>
  <c r="V74" i="6"/>
  <c r="U74" i="6"/>
  <c r="T74" i="6"/>
  <c r="S74" i="6"/>
  <c r="V73" i="6"/>
  <c r="U73" i="6"/>
  <c r="T73" i="6"/>
  <c r="S73" i="6"/>
  <c r="V72" i="6"/>
  <c r="U72" i="6"/>
  <c r="T72" i="6"/>
  <c r="S72" i="6"/>
  <c r="V71" i="6"/>
  <c r="U71" i="6"/>
  <c r="T71" i="6"/>
  <c r="S71" i="6"/>
  <c r="S84" i="6" s="1"/>
  <c r="V60" i="6"/>
  <c r="U60" i="6"/>
  <c r="S60" i="6"/>
  <c r="R60" i="6"/>
  <c r="V59" i="6"/>
  <c r="U59" i="6"/>
  <c r="S59" i="6"/>
  <c r="R59" i="6"/>
  <c r="V58" i="6"/>
  <c r="U58" i="6"/>
  <c r="S58" i="6"/>
  <c r="R58" i="6"/>
  <c r="V57" i="6"/>
  <c r="U57" i="6"/>
  <c r="S57" i="6"/>
  <c r="R57" i="6"/>
  <c r="V56" i="6"/>
  <c r="U56" i="6"/>
  <c r="S56" i="6"/>
  <c r="R56" i="6"/>
  <c r="V49" i="6"/>
  <c r="U49" i="6"/>
  <c r="S49" i="6"/>
  <c r="R49" i="6"/>
  <c r="V48" i="6"/>
  <c r="U48" i="6"/>
  <c r="S48" i="6"/>
  <c r="R48" i="6"/>
  <c r="V47" i="6"/>
  <c r="U47" i="6"/>
  <c r="S47" i="6"/>
  <c r="R47" i="6"/>
  <c r="V46" i="6"/>
  <c r="U46" i="6"/>
  <c r="S46" i="6"/>
  <c r="R46" i="6"/>
  <c r="V45" i="6"/>
  <c r="U45" i="6"/>
  <c r="S45" i="6"/>
  <c r="R45" i="6"/>
  <c r="V44" i="6"/>
  <c r="U44" i="6"/>
  <c r="S44" i="6"/>
  <c r="R44" i="6"/>
  <c r="I171" i="5"/>
  <c r="H171" i="5"/>
  <c r="G171" i="5"/>
  <c r="F171" i="5"/>
  <c r="D171" i="5"/>
  <c r="I169" i="5"/>
  <c r="H169" i="5"/>
  <c r="G169" i="5"/>
  <c r="F169" i="5"/>
  <c r="I168" i="5"/>
  <c r="U384" i="4" s="1"/>
  <c r="H168" i="5"/>
  <c r="G168" i="5"/>
  <c r="S384" i="4" s="1"/>
  <c r="F168" i="5"/>
  <c r="I167" i="5"/>
  <c r="H167" i="5"/>
  <c r="G167" i="5"/>
  <c r="F167" i="5"/>
  <c r="V128" i="5"/>
  <c r="U128" i="5"/>
  <c r="T128" i="5"/>
  <c r="S128" i="5"/>
  <c r="S134" i="5" s="1"/>
  <c r="R128" i="5"/>
  <c r="R129" i="5" s="1"/>
  <c r="S129" i="5" s="1"/>
  <c r="U125" i="5"/>
  <c r="S125" i="5"/>
  <c r="R125" i="5"/>
  <c r="V125" i="5" s="1"/>
  <c r="V122" i="5"/>
  <c r="U122" i="5"/>
  <c r="T122" i="5"/>
  <c r="S122" i="5"/>
  <c r="R122" i="5"/>
  <c r="V121" i="5"/>
  <c r="I174" i="5" s="1"/>
  <c r="U392" i="4" s="1"/>
  <c r="U121" i="5"/>
  <c r="H174" i="5" s="1"/>
  <c r="T392" i="4" s="1"/>
  <c r="T121" i="5"/>
  <c r="G174" i="5" s="1"/>
  <c r="S392" i="4" s="1"/>
  <c r="S121" i="5"/>
  <c r="F174" i="5" s="1"/>
  <c r="R392" i="4" s="1"/>
  <c r="R121" i="5"/>
  <c r="G77" i="5"/>
  <c r="H77" i="5" s="1"/>
  <c r="F77" i="5"/>
  <c r="D77" i="5"/>
  <c r="C77" i="5" s="1"/>
  <c r="C75" i="5" s="1"/>
  <c r="L76" i="5"/>
  <c r="K76" i="5"/>
  <c r="G75" i="5"/>
  <c r="F75" i="5"/>
  <c r="E75" i="5"/>
  <c r="D71" i="5"/>
  <c r="D70" i="5"/>
  <c r="R62" i="5"/>
  <c r="E71" i="5" s="1"/>
  <c r="E47" i="5"/>
  <c r="E48" i="5" s="1"/>
  <c r="D47" i="5"/>
  <c r="H41" i="5"/>
  <c r="G41" i="5"/>
  <c r="F41" i="5"/>
  <c r="E41" i="5"/>
  <c r="H38" i="5"/>
  <c r="G38" i="5"/>
  <c r="F38" i="5"/>
  <c r="E38" i="5"/>
  <c r="H27" i="5"/>
  <c r="G27" i="5"/>
  <c r="F27" i="5"/>
  <c r="E27" i="5"/>
  <c r="D27" i="5"/>
  <c r="N26" i="5"/>
  <c r="M26" i="5"/>
  <c r="L26" i="5"/>
  <c r="K26" i="5"/>
  <c r="J26" i="5"/>
  <c r="N25" i="5"/>
  <c r="M25" i="5"/>
  <c r="L25" i="5"/>
  <c r="K25" i="5"/>
  <c r="J25" i="5"/>
  <c r="N24" i="5"/>
  <c r="U28" i="4" s="1"/>
  <c r="M24" i="5"/>
  <c r="L24" i="5"/>
  <c r="S28" i="4" s="1"/>
  <c r="K24" i="5"/>
  <c r="J24" i="5"/>
  <c r="Q28" i="4" s="1"/>
  <c r="N23" i="5"/>
  <c r="M23" i="5"/>
  <c r="M27" i="5" s="1"/>
  <c r="L23" i="5"/>
  <c r="K23" i="5"/>
  <c r="K27" i="5" s="1"/>
  <c r="J23" i="5"/>
  <c r="H12" i="5"/>
  <c r="G12" i="5"/>
  <c r="F12" i="5"/>
  <c r="E12" i="5"/>
  <c r="H9" i="5"/>
  <c r="G9" i="5"/>
  <c r="F9" i="5"/>
  <c r="E9" i="5"/>
  <c r="U472" i="4"/>
  <c r="T472" i="4"/>
  <c r="S472" i="4"/>
  <c r="R472" i="4"/>
  <c r="U471" i="4"/>
  <c r="T471" i="4"/>
  <c r="S471" i="4"/>
  <c r="R471" i="4"/>
  <c r="U470" i="4"/>
  <c r="T470" i="4"/>
  <c r="S470" i="4"/>
  <c r="R470" i="4"/>
  <c r="U469" i="4"/>
  <c r="T469" i="4"/>
  <c r="S469" i="4"/>
  <c r="R469" i="4"/>
  <c r="P392" i="4"/>
  <c r="P391" i="4"/>
  <c r="P389" i="4"/>
  <c r="U387" i="4"/>
  <c r="T387" i="4"/>
  <c r="S387" i="4"/>
  <c r="R387" i="4"/>
  <c r="P387" i="4"/>
  <c r="U385" i="4"/>
  <c r="T385" i="4"/>
  <c r="S385" i="4"/>
  <c r="R385" i="4"/>
  <c r="P385" i="4"/>
  <c r="T384" i="4"/>
  <c r="R384" i="4"/>
  <c r="P384" i="4"/>
  <c r="U382" i="4"/>
  <c r="T382" i="4"/>
  <c r="S382" i="4"/>
  <c r="R382" i="4"/>
  <c r="P382" i="4"/>
  <c r="R245" i="4"/>
  <c r="S245" i="4" s="1"/>
  <c r="T245" i="4" s="1"/>
  <c r="U245" i="4" s="1"/>
  <c r="R243" i="4"/>
  <c r="S243" i="4" s="1"/>
  <c r="T243" i="4" s="1"/>
  <c r="U243" i="4" s="1"/>
  <c r="R242" i="4"/>
  <c r="S242" i="4" s="1"/>
  <c r="T242" i="4" s="1"/>
  <c r="U242" i="4" s="1"/>
  <c r="R232" i="4"/>
  <c r="S232" i="4" s="1"/>
  <c r="T232" i="4" s="1"/>
  <c r="U232" i="4" s="1"/>
  <c r="R230" i="4"/>
  <c r="S230" i="4" s="1"/>
  <c r="T230" i="4" s="1"/>
  <c r="U230" i="4" s="1"/>
  <c r="R229" i="4"/>
  <c r="S229" i="4" s="1"/>
  <c r="T229" i="4" s="1"/>
  <c r="U229" i="4" s="1"/>
  <c r="R219" i="4"/>
  <c r="S219" i="4" s="1"/>
  <c r="T219" i="4" s="1"/>
  <c r="U219" i="4" s="1"/>
  <c r="R217" i="4"/>
  <c r="S217" i="4" s="1"/>
  <c r="T217" i="4" s="1"/>
  <c r="U217" i="4" s="1"/>
  <c r="R216" i="4"/>
  <c r="S216" i="4" s="1"/>
  <c r="T216" i="4" s="1"/>
  <c r="U216" i="4" s="1"/>
  <c r="R206" i="4"/>
  <c r="S206" i="4" s="1"/>
  <c r="T206" i="4" s="1"/>
  <c r="U206" i="4" s="1"/>
  <c r="R204" i="4"/>
  <c r="S204" i="4" s="1"/>
  <c r="T204" i="4" s="1"/>
  <c r="U204" i="4" s="1"/>
  <c r="R203" i="4"/>
  <c r="S203" i="4" s="1"/>
  <c r="T203" i="4" s="1"/>
  <c r="U203" i="4" s="1"/>
  <c r="E149" i="4"/>
  <c r="U32" i="4"/>
  <c r="T32" i="4"/>
  <c r="S32" i="4"/>
  <c r="R32" i="4"/>
  <c r="Q32" i="4"/>
  <c r="U31" i="4"/>
  <c r="T31" i="4"/>
  <c r="S31" i="4"/>
  <c r="R31" i="4"/>
  <c r="Q31" i="4"/>
  <c r="U29" i="4"/>
  <c r="S29" i="4"/>
  <c r="Q29" i="4"/>
  <c r="T28" i="4"/>
  <c r="R28" i="4"/>
  <c r="T21" i="4"/>
  <c r="U21" i="4" s="1"/>
  <c r="V21" i="4" s="1"/>
  <c r="S21" i="4"/>
  <c r="T18" i="4"/>
  <c r="F47" i="5" s="1"/>
  <c r="F48" i="5" s="1"/>
  <c r="S18" i="4"/>
  <c r="AB89" i="3"/>
  <c r="AA89" i="3"/>
  <c r="Z89" i="3"/>
  <c r="Y89" i="3"/>
  <c r="K89" i="3"/>
  <c r="J89" i="3"/>
  <c r="I89" i="3"/>
  <c r="H89" i="3"/>
  <c r="AB88" i="3"/>
  <c r="AA88" i="3"/>
  <c r="Z88" i="3"/>
  <c r="Y88" i="3"/>
  <c r="K88" i="3"/>
  <c r="J88" i="3"/>
  <c r="I88" i="3"/>
  <c r="H88" i="3"/>
  <c r="AB87" i="3"/>
  <c r="AA87" i="3"/>
  <c r="Z87" i="3"/>
  <c r="Y87" i="3"/>
  <c r="K87" i="3"/>
  <c r="J87" i="3"/>
  <c r="I87" i="3"/>
  <c r="H87" i="3"/>
  <c r="AB86" i="3"/>
  <c r="AA86" i="3"/>
  <c r="Z86" i="3"/>
  <c r="Y86" i="3"/>
  <c r="K86" i="3"/>
  <c r="J86" i="3"/>
  <c r="I86" i="3"/>
  <c r="H86" i="3"/>
  <c r="AB85" i="3"/>
  <c r="AA85" i="3"/>
  <c r="Z85" i="3"/>
  <c r="Y85" i="3"/>
  <c r="K85" i="3"/>
  <c r="J85" i="3"/>
  <c r="I85" i="3"/>
  <c r="H85" i="3"/>
  <c r="AB84" i="3"/>
  <c r="AA84" i="3"/>
  <c r="Z84" i="3"/>
  <c r="Y84" i="3"/>
  <c r="K84" i="3"/>
  <c r="J84" i="3"/>
  <c r="I84" i="3"/>
  <c r="H84" i="3"/>
  <c r="AB77" i="3"/>
  <c r="AA77" i="3"/>
  <c r="Z77" i="3"/>
  <c r="Y77" i="3"/>
  <c r="K77" i="3"/>
  <c r="J77" i="3"/>
  <c r="I77" i="3"/>
  <c r="H77" i="3"/>
  <c r="AB76" i="3"/>
  <c r="AA76" i="3"/>
  <c r="Z76" i="3"/>
  <c r="Y76" i="3"/>
  <c r="K76" i="3"/>
  <c r="J76" i="3"/>
  <c r="I76" i="3"/>
  <c r="H76" i="3"/>
  <c r="AB75" i="3"/>
  <c r="AA75" i="3"/>
  <c r="Z75" i="3"/>
  <c r="Y75" i="3"/>
  <c r="K75" i="3"/>
  <c r="J75" i="3"/>
  <c r="I75" i="3"/>
  <c r="H75" i="3"/>
  <c r="AB74" i="3"/>
  <c r="AA74" i="3"/>
  <c r="Z74" i="3"/>
  <c r="Y74" i="3"/>
  <c r="K74" i="3"/>
  <c r="J74" i="3"/>
  <c r="I74" i="3"/>
  <c r="H74" i="3"/>
  <c r="AB73" i="3"/>
  <c r="AA73" i="3"/>
  <c r="Z73" i="3"/>
  <c r="Y73" i="3"/>
  <c r="K73" i="3"/>
  <c r="J73" i="3"/>
  <c r="I73" i="3"/>
  <c r="H73" i="3"/>
  <c r="AB72" i="3"/>
  <c r="AA72" i="3"/>
  <c r="Z72" i="3"/>
  <c r="Y72" i="3"/>
  <c r="K72" i="3"/>
  <c r="J72" i="3"/>
  <c r="I72" i="3"/>
  <c r="H72" i="3"/>
  <c r="AB65" i="3"/>
  <c r="AA65" i="3"/>
  <c r="Z65" i="3"/>
  <c r="Y65" i="3"/>
  <c r="K65" i="3"/>
  <c r="J65" i="3"/>
  <c r="I65" i="3"/>
  <c r="H65" i="3"/>
  <c r="AB64" i="3"/>
  <c r="AA64" i="3"/>
  <c r="Z64" i="3"/>
  <c r="Y64" i="3"/>
  <c r="K64" i="3"/>
  <c r="J64" i="3"/>
  <c r="I64" i="3"/>
  <c r="H64" i="3"/>
  <c r="AB63" i="3"/>
  <c r="AA63" i="3"/>
  <c r="Z63" i="3"/>
  <c r="Y63" i="3"/>
  <c r="K63" i="3"/>
  <c r="J63" i="3"/>
  <c r="I63" i="3"/>
  <c r="H63" i="3"/>
  <c r="AB62" i="3"/>
  <c r="AA62" i="3"/>
  <c r="Z62" i="3"/>
  <c r="Y62" i="3"/>
  <c r="K62" i="3"/>
  <c r="J62" i="3"/>
  <c r="I62" i="3"/>
  <c r="H62" i="3"/>
  <c r="AB61" i="3"/>
  <c r="AA61" i="3"/>
  <c r="Z61" i="3"/>
  <c r="Y61" i="3"/>
  <c r="K61" i="3"/>
  <c r="J61" i="3"/>
  <c r="I61" i="3"/>
  <c r="H61" i="3"/>
  <c r="AB60" i="3"/>
  <c r="AA60" i="3"/>
  <c r="Z60" i="3"/>
  <c r="Y60" i="3"/>
  <c r="K60" i="3"/>
  <c r="J60" i="3"/>
  <c r="I60" i="3"/>
  <c r="H60" i="3"/>
  <c r="AB59" i="3"/>
  <c r="AA59" i="3"/>
  <c r="Z59" i="3"/>
  <c r="Y59" i="3"/>
  <c r="K59" i="3"/>
  <c r="J59" i="3"/>
  <c r="I59" i="3"/>
  <c r="H59" i="3"/>
  <c r="AB58" i="3"/>
  <c r="AA58" i="3"/>
  <c r="Z58" i="3"/>
  <c r="Y58" i="3"/>
  <c r="K58" i="3"/>
  <c r="J58" i="3"/>
  <c r="I58" i="3"/>
  <c r="H58" i="3"/>
  <c r="AB57" i="3"/>
  <c r="AA57" i="3"/>
  <c r="Z57" i="3"/>
  <c r="Y57" i="3"/>
  <c r="K57" i="3"/>
  <c r="J57" i="3"/>
  <c r="I57" i="3"/>
  <c r="H57" i="3"/>
  <c r="AB50" i="3"/>
  <c r="AA50" i="3"/>
  <c r="Z50" i="3"/>
  <c r="Y50" i="3"/>
  <c r="K50" i="3"/>
  <c r="J50" i="3"/>
  <c r="I50" i="3"/>
  <c r="H50" i="3"/>
  <c r="AB49" i="3"/>
  <c r="AA49" i="3"/>
  <c r="Z49" i="3"/>
  <c r="Y49" i="3"/>
  <c r="K49" i="3"/>
  <c r="J49" i="3"/>
  <c r="I49" i="3"/>
  <c r="H49" i="3"/>
  <c r="AB48" i="3"/>
  <c r="AA48" i="3"/>
  <c r="Z48" i="3"/>
  <c r="Y48" i="3"/>
  <c r="K48" i="3"/>
  <c r="J48" i="3"/>
  <c r="I48" i="3"/>
  <c r="H48" i="3"/>
  <c r="AB47" i="3"/>
  <c r="AA47" i="3"/>
  <c r="Z47" i="3"/>
  <c r="Y47" i="3"/>
  <c r="K47" i="3"/>
  <c r="J47" i="3"/>
  <c r="I47" i="3"/>
  <c r="H47" i="3"/>
  <c r="AB46" i="3"/>
  <c r="AA46" i="3"/>
  <c r="Z46" i="3"/>
  <c r="Y46" i="3"/>
  <c r="K46" i="3"/>
  <c r="J46" i="3"/>
  <c r="I46" i="3"/>
  <c r="H46" i="3"/>
  <c r="AB45" i="3"/>
  <c r="AA45" i="3"/>
  <c r="Z45" i="3"/>
  <c r="Y45" i="3"/>
  <c r="K45" i="3"/>
  <c r="J45" i="3"/>
  <c r="I45" i="3"/>
  <c r="H45" i="3"/>
  <c r="AB44" i="3"/>
  <c r="AA44" i="3"/>
  <c r="Z44" i="3"/>
  <c r="Y44" i="3"/>
  <c r="K44" i="3"/>
  <c r="J44" i="3"/>
  <c r="I44" i="3"/>
  <c r="H44" i="3"/>
  <c r="AB43" i="3"/>
  <c r="AA43" i="3"/>
  <c r="Z43" i="3"/>
  <c r="Y43" i="3"/>
  <c r="K43" i="3"/>
  <c r="J43" i="3"/>
  <c r="I43" i="3"/>
  <c r="H43" i="3"/>
  <c r="AB42" i="3"/>
  <c r="AA42" i="3"/>
  <c r="Z42" i="3"/>
  <c r="Y42" i="3"/>
  <c r="K42" i="3"/>
  <c r="J42" i="3"/>
  <c r="I42" i="3"/>
  <c r="H42" i="3"/>
  <c r="X35" i="3"/>
  <c r="AA35" i="3" s="1"/>
  <c r="W35" i="3"/>
  <c r="V35" i="3"/>
  <c r="U35" i="3"/>
  <c r="T35" i="3"/>
  <c r="K35" i="3"/>
  <c r="J35" i="3"/>
  <c r="I35" i="3"/>
  <c r="H35" i="3"/>
  <c r="X34" i="3"/>
  <c r="Y34" i="3" s="1"/>
  <c r="W34" i="3"/>
  <c r="V34" i="3"/>
  <c r="U34" i="3"/>
  <c r="T34" i="3"/>
  <c r="K34" i="3"/>
  <c r="J34" i="3"/>
  <c r="I34" i="3"/>
  <c r="H34" i="3"/>
  <c r="X33" i="3"/>
  <c r="AA33" i="3" s="1"/>
  <c r="W33" i="3"/>
  <c r="V33" i="3"/>
  <c r="U33" i="3"/>
  <c r="T33" i="3"/>
  <c r="K33" i="3"/>
  <c r="J33" i="3"/>
  <c r="I33" i="3"/>
  <c r="H33" i="3"/>
  <c r="X32" i="3"/>
  <c r="Y32" i="3" s="1"/>
  <c r="W32" i="3"/>
  <c r="V32" i="3"/>
  <c r="U32" i="3"/>
  <c r="T32" i="3"/>
  <c r="K32" i="3"/>
  <c r="J32" i="3"/>
  <c r="I32" i="3"/>
  <c r="H32" i="3"/>
  <c r="X31" i="3"/>
  <c r="AA31" i="3" s="1"/>
  <c r="W31" i="3"/>
  <c r="V31" i="3"/>
  <c r="U31" i="3"/>
  <c r="T31" i="3"/>
  <c r="K31" i="3"/>
  <c r="J31" i="3"/>
  <c r="I31" i="3"/>
  <c r="H31" i="3"/>
  <c r="X30" i="3"/>
  <c r="Y30" i="3" s="1"/>
  <c r="W30" i="3"/>
  <c r="V30" i="3"/>
  <c r="U30" i="3"/>
  <c r="T30" i="3"/>
  <c r="K30" i="3"/>
  <c r="J30" i="3"/>
  <c r="I30" i="3"/>
  <c r="H30" i="3"/>
  <c r="AB22" i="3"/>
  <c r="AA22" i="3"/>
  <c r="Z22" i="3"/>
  <c r="Y22" i="3"/>
  <c r="K22" i="3"/>
  <c r="J22" i="3"/>
  <c r="I22" i="3"/>
  <c r="H22" i="3"/>
  <c r="AB21" i="3"/>
  <c r="AA21" i="3"/>
  <c r="Z21" i="3"/>
  <c r="Y21" i="3"/>
  <c r="K21" i="3"/>
  <c r="J21" i="3"/>
  <c r="I21" i="3"/>
  <c r="H21" i="3"/>
  <c r="AB20" i="3"/>
  <c r="AA20" i="3"/>
  <c r="Z20" i="3"/>
  <c r="Y20" i="3"/>
  <c r="K20" i="3"/>
  <c r="J20" i="3"/>
  <c r="I20" i="3"/>
  <c r="H20" i="3"/>
  <c r="AB19" i="3"/>
  <c r="AA19" i="3"/>
  <c r="Z19" i="3"/>
  <c r="Y19" i="3"/>
  <c r="K19" i="3"/>
  <c r="J19" i="3"/>
  <c r="I19" i="3"/>
  <c r="H19" i="3"/>
  <c r="AB18" i="3"/>
  <c r="AA18" i="3"/>
  <c r="Z18" i="3"/>
  <c r="Y18" i="3"/>
  <c r="K18" i="3"/>
  <c r="J18" i="3"/>
  <c r="I18" i="3"/>
  <c r="H18" i="3"/>
  <c r="AB17" i="3"/>
  <c r="AA17" i="3"/>
  <c r="Z17" i="3"/>
  <c r="Y17" i="3"/>
  <c r="K17" i="3"/>
  <c r="J17" i="3"/>
  <c r="I17" i="3"/>
  <c r="H17" i="3"/>
  <c r="AB16" i="3"/>
  <c r="AA16" i="3"/>
  <c r="Z16" i="3"/>
  <c r="Y16" i="3"/>
  <c r="K16" i="3"/>
  <c r="J16" i="3"/>
  <c r="I16" i="3"/>
  <c r="H16" i="3"/>
  <c r="AB15" i="3"/>
  <c r="AA15" i="3"/>
  <c r="Z15" i="3"/>
  <c r="Y15" i="3"/>
  <c r="K15" i="3"/>
  <c r="J15" i="3"/>
  <c r="I15" i="3"/>
  <c r="H15" i="3"/>
  <c r="AB14" i="3"/>
  <c r="AA14" i="3"/>
  <c r="Z14" i="3"/>
  <c r="Y14" i="3"/>
  <c r="K14" i="3"/>
  <c r="J14" i="3"/>
  <c r="I14" i="3"/>
  <c r="H14" i="3"/>
  <c r="AB13" i="3"/>
  <c r="AA13" i="3"/>
  <c r="Z13" i="3"/>
  <c r="Y13" i="3"/>
  <c r="K13" i="3"/>
  <c r="J13" i="3"/>
  <c r="I13" i="3"/>
  <c r="H13" i="3"/>
  <c r="O52" i="2"/>
  <c r="N52" i="2"/>
  <c r="M52" i="2"/>
  <c r="L52" i="2"/>
  <c r="U50" i="2"/>
  <c r="T50" i="2"/>
  <c r="S50" i="2"/>
  <c r="R50" i="2"/>
  <c r="R45" i="2"/>
  <c r="U42" i="2"/>
  <c r="T42" i="2"/>
  <c r="S42" i="2"/>
  <c r="R42" i="2"/>
  <c r="O36" i="2"/>
  <c r="N36" i="2"/>
  <c r="M36" i="2"/>
  <c r="L36" i="2"/>
  <c r="U34" i="2"/>
  <c r="T34" i="2"/>
  <c r="S34" i="2"/>
  <c r="R34" i="2"/>
  <c r="U26" i="2"/>
  <c r="T26" i="2"/>
  <c r="S26" i="2"/>
  <c r="R26" i="2"/>
  <c r="U21" i="2"/>
  <c r="T21" i="2"/>
  <c r="S21" i="2"/>
  <c r="R21" i="2"/>
  <c r="G16" i="2"/>
  <c r="F16" i="2"/>
  <c r="E16" i="2"/>
  <c r="D16" i="2"/>
  <c r="U15" i="2"/>
  <c r="T15" i="2"/>
  <c r="S15" i="2"/>
  <c r="R15" i="2"/>
  <c r="U14" i="2"/>
  <c r="T14" i="2"/>
  <c r="S14" i="2"/>
  <c r="R14" i="2"/>
  <c r="U8" i="2"/>
  <c r="T8" i="2"/>
  <c r="S8" i="2"/>
  <c r="R8" i="2"/>
  <c r="AD24" i="10"/>
  <c r="Z24" i="10"/>
  <c r="V24" i="10"/>
  <c r="R24" i="10"/>
  <c r="N24" i="10"/>
  <c r="I14" i="9"/>
  <c r="AA24" i="10"/>
  <c r="S24" i="10"/>
  <c r="J14" i="9"/>
  <c r="Q24" i="10"/>
  <c r="U24" i="10"/>
  <c r="M24" i="10"/>
  <c r="S93" i="6"/>
  <c r="S92" i="6"/>
  <c r="S91" i="6"/>
  <c r="S90" i="6"/>
  <c r="S89" i="6"/>
  <c r="S88" i="6"/>
  <c r="S87" i="6"/>
  <c r="S86" i="6"/>
  <c r="S85" i="6"/>
  <c r="V93" i="6"/>
  <c r="V92" i="6"/>
  <c r="V91" i="6"/>
  <c r="V90" i="6"/>
  <c r="V89" i="6"/>
  <c r="V88" i="6"/>
  <c r="V87" i="6"/>
  <c r="V86" i="6"/>
  <c r="V85" i="6"/>
  <c r="V84" i="6"/>
  <c r="AB24" i="10"/>
  <c r="X24" i="10"/>
  <c r="T24" i="10"/>
  <c r="P24" i="10"/>
  <c r="K14" i="9"/>
  <c r="AE24" i="10"/>
  <c r="W24" i="10"/>
  <c r="O24" i="10"/>
  <c r="Y24" i="10"/>
  <c r="L14" i="9"/>
  <c r="AC24" i="10"/>
  <c r="U93" i="6"/>
  <c r="U92" i="6"/>
  <c r="U91" i="6"/>
  <c r="U90" i="6"/>
  <c r="U89" i="6"/>
  <c r="U88" i="6"/>
  <c r="U87" i="6"/>
  <c r="U86" i="6"/>
  <c r="U85" i="6"/>
  <c r="U84" i="6"/>
  <c r="T93" i="6"/>
  <c r="T92" i="6"/>
  <c r="T91" i="6"/>
  <c r="T90" i="6"/>
  <c r="T89" i="6"/>
  <c r="T88" i="6"/>
  <c r="T87" i="6"/>
  <c r="T86" i="6"/>
  <c r="T85" i="6"/>
  <c r="T84" i="6"/>
  <c r="AB30" i="3" l="1"/>
  <c r="AA30" i="3"/>
  <c r="AB32" i="3"/>
  <c r="AA32" i="3"/>
  <c r="AB34" i="3"/>
  <c r="AA34" i="3"/>
  <c r="U134" i="5"/>
  <c r="H172" i="5" s="1"/>
  <c r="T389" i="4" s="1"/>
  <c r="F71" i="5"/>
  <c r="Q468" i="4"/>
  <c r="H75" i="5"/>
  <c r="I77" i="5"/>
  <c r="I75" i="5" s="1"/>
  <c r="G173" i="5"/>
  <c r="S391" i="4" s="1"/>
  <c r="F172" i="5"/>
  <c r="R389" i="4" s="1"/>
  <c r="T129" i="5"/>
  <c r="U129" i="5" s="1"/>
  <c r="F173" i="5"/>
  <c r="R391" i="4" s="1"/>
  <c r="T134" i="5"/>
  <c r="BW70" i="7"/>
  <c r="L35" i="7" s="1"/>
  <c r="T35" i="7" s="1"/>
  <c r="BW68" i="7"/>
  <c r="L33" i="7" s="1"/>
  <c r="T33" i="7" s="1"/>
  <c r="BR70" i="7"/>
  <c r="CA70" i="7" s="1"/>
  <c r="P35" i="7" s="1"/>
  <c r="X35" i="7" s="1"/>
  <c r="Z31" i="3"/>
  <c r="AB31" i="3"/>
  <c r="Z33" i="3"/>
  <c r="AB33" i="3"/>
  <c r="Z35" i="3"/>
  <c r="AB35" i="3"/>
  <c r="J27" i="5"/>
  <c r="L27" i="5"/>
  <c r="N27" i="5"/>
  <c r="R134" i="5"/>
  <c r="BR69" i="7"/>
  <c r="BW71" i="7"/>
  <c r="L36" i="7" s="1"/>
  <c r="T36" i="7" s="1"/>
  <c r="BY71" i="7"/>
  <c r="N36" i="7" s="1"/>
  <c r="V36" i="7" s="1"/>
  <c r="BI71" i="7"/>
  <c r="BR71" i="7" s="1"/>
  <c r="CA71" i="7" s="1"/>
  <c r="P36" i="7" s="1"/>
  <c r="X36" i="7" s="1"/>
  <c r="AN75" i="7"/>
  <c r="AN74" i="7"/>
  <c r="AN73" i="7"/>
  <c r="AN72" i="7"/>
  <c r="BV71" i="7"/>
  <c r="K36" i="7" s="1"/>
  <c r="S36" i="7" s="1"/>
  <c r="BW72" i="7"/>
  <c r="L37" i="7" s="1"/>
  <c r="T37" i="7" s="1"/>
  <c r="BY72" i="7"/>
  <c r="N37" i="7" s="1"/>
  <c r="V37" i="7" s="1"/>
  <c r="BW74" i="7"/>
  <c r="L39" i="7" s="1"/>
  <c r="T39" i="7" s="1"/>
  <c r="BY74" i="7"/>
  <c r="N39" i="7" s="1"/>
  <c r="V39" i="7" s="1"/>
  <c r="I21" i="10"/>
  <c r="I54" i="11"/>
  <c r="L54" i="11" s="1"/>
  <c r="I52" i="11"/>
  <c r="L52" i="11" s="1"/>
  <c r="I50" i="11"/>
  <c r="L50" i="11" s="1"/>
  <c r="I55" i="11"/>
  <c r="L55" i="11" s="1"/>
  <c r="I53" i="11"/>
  <c r="L53" i="11" s="1"/>
  <c r="I51" i="11"/>
  <c r="L51" i="11" s="1"/>
  <c r="I49" i="11"/>
  <c r="L49" i="11" s="1"/>
  <c r="Z30" i="3"/>
  <c r="Y31" i="3"/>
  <c r="Z32" i="3"/>
  <c r="Y33" i="3"/>
  <c r="Z34" i="3"/>
  <c r="Y35" i="3"/>
  <c r="U18" i="4"/>
  <c r="R29" i="4"/>
  <c r="T29" i="4"/>
  <c r="D75" i="5"/>
  <c r="D81" i="5" s="1"/>
  <c r="E81" i="5" s="1"/>
  <c r="T125" i="5"/>
  <c r="G172" i="5" s="1"/>
  <c r="S389" i="4" s="1"/>
  <c r="BV68" i="7"/>
  <c r="K33" i="7" s="1"/>
  <c r="S33" i="7" s="1"/>
  <c r="BX68" i="7"/>
  <c r="M33" i="7" s="1"/>
  <c r="U33" i="7" s="1"/>
  <c r="BH68" i="7"/>
  <c r="BQ68" i="7" s="1"/>
  <c r="AJ70" i="7"/>
  <c r="AJ69" i="7"/>
  <c r="AR70" i="7"/>
  <c r="AR69" i="7"/>
  <c r="BV69" i="7"/>
  <c r="K34" i="7" s="1"/>
  <c r="S34" i="7" s="1"/>
  <c r="BX69" i="7"/>
  <c r="M34" i="7" s="1"/>
  <c r="U34" i="7" s="1"/>
  <c r="AV70" i="7"/>
  <c r="AZ76" i="7" s="1"/>
  <c r="AZ77" i="7" s="1"/>
  <c r="AZ78" i="7" s="1"/>
  <c r="AZ79" i="7" s="1"/>
  <c r="AZ80" i="7" s="1"/>
  <c r="AZ81" i="7" s="1"/>
  <c r="AZ82" i="7" s="1"/>
  <c r="AZ83" i="7" s="1"/>
  <c r="AZ84" i="7" s="1"/>
  <c r="AZ85" i="7" s="1"/>
  <c r="AZ86" i="7" s="1"/>
  <c r="AZ87" i="7" s="1"/>
  <c r="AZ88" i="7" s="1"/>
  <c r="AZ89" i="7" s="1"/>
  <c r="AZ90" i="7" s="1"/>
  <c r="AZ91" i="7" s="1"/>
  <c r="AZ92" i="7" s="1"/>
  <c r="AZ93" i="7" s="1"/>
  <c r="AZ94" i="7" s="1"/>
  <c r="AZ95" i="7" s="1"/>
  <c r="BN95" i="7" s="1"/>
  <c r="BW95" i="7" s="1"/>
  <c r="L60" i="7" s="1"/>
  <c r="T60" i="7" s="1"/>
  <c r="BW73" i="7"/>
  <c r="L38" i="7" s="1"/>
  <c r="T38" i="7" s="1"/>
  <c r="BY73" i="7"/>
  <c r="N38" i="7" s="1"/>
  <c r="V38" i="7" s="1"/>
  <c r="BW75" i="7"/>
  <c r="L40" i="7" s="1"/>
  <c r="T40" i="7" s="1"/>
  <c r="BY75" i="7"/>
  <c r="N40" i="7" s="1"/>
  <c r="V40" i="7" s="1"/>
  <c r="BJ77" i="7"/>
  <c r="BH69" i="7"/>
  <c r="BQ69" i="7" s="1"/>
  <c r="AV72" i="7"/>
  <c r="BA76" i="7" s="1"/>
  <c r="BA77" i="7" s="1"/>
  <c r="BA78" i="7" s="1"/>
  <c r="BA79" i="7" s="1"/>
  <c r="BA80" i="7" s="1"/>
  <c r="BA81" i="7" s="1"/>
  <c r="BA82" i="7" s="1"/>
  <c r="BA83" i="7" s="1"/>
  <c r="BA84" i="7" s="1"/>
  <c r="BA85" i="7" s="1"/>
  <c r="BA86" i="7" s="1"/>
  <c r="BA87" i="7" s="1"/>
  <c r="BA88" i="7" s="1"/>
  <c r="BA89" i="7" s="1"/>
  <c r="BA90" i="7" s="1"/>
  <c r="BA91" i="7" s="1"/>
  <c r="BA92" i="7" s="1"/>
  <c r="BA93" i="7" s="1"/>
  <c r="BA94" i="7" s="1"/>
  <c r="BA95" i="7" s="1"/>
  <c r="AV73" i="7"/>
  <c r="BB76" i="7" s="1"/>
  <c r="BB77" i="7" s="1"/>
  <c r="BB78" i="7" s="1"/>
  <c r="BB79" i="7" s="1"/>
  <c r="BB80" i="7" s="1"/>
  <c r="BB81" i="7" s="1"/>
  <c r="BB82" i="7" s="1"/>
  <c r="BB83" i="7" s="1"/>
  <c r="BB84" i="7" s="1"/>
  <c r="BB85" i="7" s="1"/>
  <c r="BB86" i="7" s="1"/>
  <c r="BB87" i="7" s="1"/>
  <c r="BB88" i="7" s="1"/>
  <c r="BB89" i="7" s="1"/>
  <c r="BB90" i="7" s="1"/>
  <c r="BB91" i="7" s="1"/>
  <c r="BB92" i="7" s="1"/>
  <c r="BB93" i="7" s="1"/>
  <c r="BB94" i="7" s="1"/>
  <c r="BB95" i="7" s="1"/>
  <c r="BP95" i="7" s="1"/>
  <c r="BY95" i="7" s="1"/>
  <c r="N60" i="7" s="1"/>
  <c r="V60" i="7" s="1"/>
  <c r="AV74" i="7"/>
  <c r="BC76" i="7" s="1"/>
  <c r="BC77" i="7" s="1"/>
  <c r="BC78" i="7" s="1"/>
  <c r="BC79" i="7" s="1"/>
  <c r="BC80" i="7" s="1"/>
  <c r="BC81" i="7" s="1"/>
  <c r="BC82" i="7" s="1"/>
  <c r="BC83" i="7" s="1"/>
  <c r="BC84" i="7" s="1"/>
  <c r="BC85" i="7" s="1"/>
  <c r="BC86" i="7" s="1"/>
  <c r="BC87" i="7" s="1"/>
  <c r="BC88" i="7" s="1"/>
  <c r="BC89" i="7" s="1"/>
  <c r="BC90" i="7" s="1"/>
  <c r="BC91" i="7" s="1"/>
  <c r="BC92" i="7" s="1"/>
  <c r="BC93" i="7" s="1"/>
  <c r="BC94" i="7" s="1"/>
  <c r="BC95" i="7" s="1"/>
  <c r="BP80" i="7"/>
  <c r="BY80" i="7" s="1"/>
  <c r="N45" i="7" s="1"/>
  <c r="V45" i="7" s="1"/>
  <c r="BP81" i="7"/>
  <c r="BY81" i="7" s="1"/>
  <c r="N46" i="7" s="1"/>
  <c r="V46" i="7" s="1"/>
  <c r="BN82" i="7"/>
  <c r="BW82" i="7" s="1"/>
  <c r="L47" i="7" s="1"/>
  <c r="T47" i="7" s="1"/>
  <c r="BP83" i="7"/>
  <c r="BY83" i="7" s="1"/>
  <c r="N48" i="7" s="1"/>
  <c r="V48" i="7" s="1"/>
  <c r="BN84" i="7"/>
  <c r="BW84" i="7" s="1"/>
  <c r="L49" i="7" s="1"/>
  <c r="T49" i="7" s="1"/>
  <c r="BP85" i="7"/>
  <c r="BY85" i="7" s="1"/>
  <c r="N50" i="7" s="1"/>
  <c r="V50" i="7" s="1"/>
  <c r="BN86" i="7"/>
  <c r="BW86" i="7" s="1"/>
  <c r="L51" i="7" s="1"/>
  <c r="T51" i="7" s="1"/>
  <c r="BP87" i="7"/>
  <c r="BY87" i="7" s="1"/>
  <c r="N52" i="7" s="1"/>
  <c r="V52" i="7" s="1"/>
  <c r="BN88" i="7"/>
  <c r="BW88" i="7" s="1"/>
  <c r="L53" i="7" s="1"/>
  <c r="T53" i="7" s="1"/>
  <c r="BP89" i="7"/>
  <c r="BY89" i="7" s="1"/>
  <c r="N54" i="7" s="1"/>
  <c r="V54" i="7" s="1"/>
  <c r="BN90" i="7"/>
  <c r="BW90" i="7" s="1"/>
  <c r="L55" i="7" s="1"/>
  <c r="T55" i="7" s="1"/>
  <c r="BP91" i="7"/>
  <c r="BY91" i="7" s="1"/>
  <c r="N56" i="7" s="1"/>
  <c r="V56" i="7" s="1"/>
  <c r="BN92" i="7"/>
  <c r="BW92" i="7" s="1"/>
  <c r="L57" i="7" s="1"/>
  <c r="T57" i="7" s="1"/>
  <c r="BN93" i="7"/>
  <c r="BW93" i="7" s="1"/>
  <c r="L58" i="7" s="1"/>
  <c r="T58" i="7" s="1"/>
  <c r="M14" i="9"/>
  <c r="J7" i="9"/>
  <c r="K7" i="9" s="1"/>
  <c r="L7" i="9" s="1"/>
  <c r="J36" i="11"/>
  <c r="BO93" i="7"/>
  <c r="BX93" i="7" s="1"/>
  <c r="M58" i="7" s="1"/>
  <c r="U58" i="7" s="1"/>
  <c r="BM94" i="7"/>
  <c r="BV94" i="7" s="1"/>
  <c r="K59" i="7" s="1"/>
  <c r="S59" i="7" s="1"/>
  <c r="BO95" i="7"/>
  <c r="BX95" i="7" s="1"/>
  <c r="M60" i="7" s="1"/>
  <c r="U60" i="7" s="1"/>
  <c r="F20" i="9"/>
  <c r="I20" i="10"/>
  <c r="I36" i="11"/>
  <c r="I35" i="11"/>
  <c r="U99" i="6" s="1"/>
  <c r="H36" i="11"/>
  <c r="F7" i="10"/>
  <c r="F8" i="10"/>
  <c r="I7" i="10" s="1"/>
  <c r="F9" i="10"/>
  <c r="I8" i="10" s="1"/>
  <c r="F10" i="10"/>
  <c r="I9" i="10" s="1"/>
  <c r="F11" i="10"/>
  <c r="F81" i="5" l="1"/>
  <c r="E70" i="5"/>
  <c r="I10" i="10"/>
  <c r="BP93" i="7"/>
  <c r="BY93" i="7" s="1"/>
  <c r="N58" i="7" s="1"/>
  <c r="V58" i="7" s="1"/>
  <c r="BO91" i="7"/>
  <c r="BX91" i="7" s="1"/>
  <c r="M56" i="7" s="1"/>
  <c r="U56" i="7" s="1"/>
  <c r="BO87" i="7"/>
  <c r="BX87" i="7" s="1"/>
  <c r="M52" i="7" s="1"/>
  <c r="U52" i="7" s="1"/>
  <c r="BO83" i="7"/>
  <c r="BX83" i="7" s="1"/>
  <c r="M48" i="7" s="1"/>
  <c r="U48" i="7" s="1"/>
  <c r="BO80" i="7"/>
  <c r="BX80" i="7" s="1"/>
  <c r="M45" i="7" s="1"/>
  <c r="U45" i="7" s="1"/>
  <c r="BP77" i="7"/>
  <c r="BY77" i="7" s="1"/>
  <c r="N42" i="7" s="1"/>
  <c r="V42" i="7" s="1"/>
  <c r="BP76" i="7"/>
  <c r="BY76" i="7" s="1"/>
  <c r="N41" i="7" s="1"/>
  <c r="V41" i="7" s="1"/>
  <c r="BJ78" i="7"/>
  <c r="BO76" i="7"/>
  <c r="BX76" i="7" s="1"/>
  <c r="M41" i="7" s="1"/>
  <c r="U41" i="7" s="1"/>
  <c r="BM79" i="7"/>
  <c r="BV79" i="7" s="1"/>
  <c r="K44" i="7" s="1"/>
  <c r="S44" i="7" s="1"/>
  <c r="BM80" i="7"/>
  <c r="BV80" i="7" s="1"/>
  <c r="K45" i="7" s="1"/>
  <c r="S45" i="7" s="1"/>
  <c r="BM77" i="7"/>
  <c r="BV77" i="7" s="1"/>
  <c r="K42" i="7" s="1"/>
  <c r="S42" i="7" s="1"/>
  <c r="G47" i="5"/>
  <c r="G48" i="5" s="1"/>
  <c r="V18" i="4"/>
  <c r="H47" i="5" s="1"/>
  <c r="H48" i="5" s="1"/>
  <c r="N51" i="11"/>
  <c r="M51" i="11"/>
  <c r="N55" i="11"/>
  <c r="M55" i="11"/>
  <c r="M52" i="11"/>
  <c r="N52" i="11"/>
  <c r="BN94" i="7"/>
  <c r="BW94" i="7" s="1"/>
  <c r="L59" i="7" s="1"/>
  <c r="T59" i="7" s="1"/>
  <c r="BN79" i="7"/>
  <c r="BW79" i="7" s="1"/>
  <c r="L44" i="7" s="1"/>
  <c r="T44" i="7" s="1"/>
  <c r="BM78" i="7"/>
  <c r="BV78" i="7" s="1"/>
  <c r="K43" i="7" s="1"/>
  <c r="S43" i="7" s="1"/>
  <c r="BO79" i="7"/>
  <c r="BX79" i="7" s="1"/>
  <c r="M44" i="7" s="1"/>
  <c r="U44" i="7" s="1"/>
  <c r="BM92" i="7"/>
  <c r="BV92" i="7" s="1"/>
  <c r="K57" i="7" s="1"/>
  <c r="S57" i="7" s="1"/>
  <c r="BM90" i="7"/>
  <c r="BV90" i="7" s="1"/>
  <c r="K55" i="7" s="1"/>
  <c r="S55" i="7" s="1"/>
  <c r="BM88" i="7"/>
  <c r="BV88" i="7" s="1"/>
  <c r="K53" i="7" s="1"/>
  <c r="S53" i="7" s="1"/>
  <c r="BM86" i="7"/>
  <c r="BV86" i="7" s="1"/>
  <c r="K51" i="7" s="1"/>
  <c r="S51" i="7" s="1"/>
  <c r="BM84" i="7"/>
  <c r="BV84" i="7" s="1"/>
  <c r="K49" i="7" s="1"/>
  <c r="S49" i="7" s="1"/>
  <c r="BM82" i="7"/>
  <c r="BV82" i="7" s="1"/>
  <c r="K47" i="7" s="1"/>
  <c r="S47" i="7" s="1"/>
  <c r="BO77" i="7"/>
  <c r="BX77" i="7" s="1"/>
  <c r="M42" i="7" s="1"/>
  <c r="U42" i="7" s="1"/>
  <c r="K75" i="5"/>
  <c r="G71" i="5"/>
  <c r="R468" i="4"/>
  <c r="I11" i="10"/>
  <c r="BM95" i="7"/>
  <c r="BV95" i="7" s="1"/>
  <c r="K60" i="7" s="1"/>
  <c r="S60" i="7" s="1"/>
  <c r="BO94" i="7"/>
  <c r="BX94" i="7" s="1"/>
  <c r="M59" i="7" s="1"/>
  <c r="U59" i="7" s="1"/>
  <c r="BM93" i="7"/>
  <c r="BV93" i="7" s="1"/>
  <c r="K58" i="7" s="1"/>
  <c r="S58" i="7" s="1"/>
  <c r="BN91" i="7"/>
  <c r="BW91" i="7" s="1"/>
  <c r="L56" i="7" s="1"/>
  <c r="T56" i="7" s="1"/>
  <c r="BP90" i="7"/>
  <c r="BY90" i="7" s="1"/>
  <c r="N55" i="7" s="1"/>
  <c r="V55" i="7" s="1"/>
  <c r="BN89" i="7"/>
  <c r="BW89" i="7" s="1"/>
  <c r="L54" i="7" s="1"/>
  <c r="T54" i="7" s="1"/>
  <c r="BP88" i="7"/>
  <c r="BY88" i="7" s="1"/>
  <c r="N53" i="7" s="1"/>
  <c r="V53" i="7" s="1"/>
  <c r="BN87" i="7"/>
  <c r="BW87" i="7" s="1"/>
  <c r="L52" i="7" s="1"/>
  <c r="T52" i="7" s="1"/>
  <c r="BP86" i="7"/>
  <c r="BY86" i="7" s="1"/>
  <c r="N51" i="7" s="1"/>
  <c r="V51" i="7" s="1"/>
  <c r="BN85" i="7"/>
  <c r="BW85" i="7" s="1"/>
  <c r="L50" i="7" s="1"/>
  <c r="T50" i="7" s="1"/>
  <c r="BP84" i="7"/>
  <c r="BY84" i="7" s="1"/>
  <c r="N49" i="7" s="1"/>
  <c r="V49" i="7" s="1"/>
  <c r="BN83" i="7"/>
  <c r="BW83" i="7" s="1"/>
  <c r="L48" i="7" s="1"/>
  <c r="T48" i="7" s="1"/>
  <c r="BP82" i="7"/>
  <c r="BY82" i="7" s="1"/>
  <c r="N47" i="7" s="1"/>
  <c r="V47" i="7" s="1"/>
  <c r="BN81" i="7"/>
  <c r="BW81" i="7" s="1"/>
  <c r="L46" i="7" s="1"/>
  <c r="T46" i="7" s="1"/>
  <c r="BN80" i="7"/>
  <c r="BW80" i="7" s="1"/>
  <c r="L45" i="7" s="1"/>
  <c r="T45" i="7" s="1"/>
  <c r="BI72" i="7"/>
  <c r="BH70" i="7"/>
  <c r="BO89" i="7"/>
  <c r="BX89" i="7" s="1"/>
  <c r="M54" i="7" s="1"/>
  <c r="U54" i="7" s="1"/>
  <c r="BO85" i="7"/>
  <c r="BX85" i="7" s="1"/>
  <c r="M50" i="7" s="1"/>
  <c r="U50" i="7" s="1"/>
  <c r="BO81" i="7"/>
  <c r="BX81" i="7" s="1"/>
  <c r="M46" i="7" s="1"/>
  <c r="U46" i="7" s="1"/>
  <c r="BN77" i="7"/>
  <c r="BW77" i="7" s="1"/>
  <c r="L42" i="7" s="1"/>
  <c r="T42" i="7" s="1"/>
  <c r="BM76" i="7"/>
  <c r="BV76" i="7" s="1"/>
  <c r="K41" i="7" s="1"/>
  <c r="S41" i="7" s="1"/>
  <c r="BN78" i="7"/>
  <c r="BW78" i="7" s="1"/>
  <c r="L43" i="7" s="1"/>
  <c r="T43" i="7" s="1"/>
  <c r="BN76" i="7"/>
  <c r="BW76" i="7" s="1"/>
  <c r="L41" i="7" s="1"/>
  <c r="T41" i="7" s="1"/>
  <c r="N49" i="11"/>
  <c r="M49" i="11"/>
  <c r="N53" i="11"/>
  <c r="M53" i="11"/>
  <c r="M50" i="11"/>
  <c r="N50" i="11"/>
  <c r="M54" i="11"/>
  <c r="N54" i="11"/>
  <c r="BP94" i="7"/>
  <c r="BY94" i="7" s="1"/>
  <c r="N59" i="7" s="1"/>
  <c r="V59" i="7" s="1"/>
  <c r="BO92" i="7"/>
  <c r="BX92" i="7" s="1"/>
  <c r="M57" i="7" s="1"/>
  <c r="U57" i="7" s="1"/>
  <c r="BO90" i="7"/>
  <c r="BX90" i="7" s="1"/>
  <c r="M55" i="7" s="1"/>
  <c r="U55" i="7" s="1"/>
  <c r="BO88" i="7"/>
  <c r="BX88" i="7" s="1"/>
  <c r="M53" i="7" s="1"/>
  <c r="U53" i="7" s="1"/>
  <c r="BO86" i="7"/>
  <c r="BX86" i="7" s="1"/>
  <c r="M51" i="7" s="1"/>
  <c r="U51" i="7" s="1"/>
  <c r="BO84" i="7"/>
  <c r="BX84" i="7" s="1"/>
  <c r="M49" i="7" s="1"/>
  <c r="U49" i="7" s="1"/>
  <c r="BO82" i="7"/>
  <c r="BX82" i="7" s="1"/>
  <c r="M47" i="7" s="1"/>
  <c r="U47" i="7" s="1"/>
  <c r="BP79" i="7"/>
  <c r="BY79" i="7" s="1"/>
  <c r="N44" i="7" s="1"/>
  <c r="V44" i="7" s="1"/>
  <c r="BP78" i="7"/>
  <c r="BY78" i="7" s="1"/>
  <c r="N43" i="7" s="1"/>
  <c r="V43" i="7" s="1"/>
  <c r="BO78" i="7"/>
  <c r="BX78" i="7" s="1"/>
  <c r="M43" i="7" s="1"/>
  <c r="U43" i="7" s="1"/>
  <c r="BP92" i="7"/>
  <c r="BY92" i="7" s="1"/>
  <c r="N57" i="7" s="1"/>
  <c r="V57" i="7" s="1"/>
  <c r="CA69" i="7"/>
  <c r="P34" i="7" s="1"/>
  <c r="X34" i="7" s="1"/>
  <c r="BM91" i="7"/>
  <c r="BV91" i="7" s="1"/>
  <c r="K56" i="7" s="1"/>
  <c r="S56" i="7" s="1"/>
  <c r="BM89" i="7"/>
  <c r="BV89" i="7" s="1"/>
  <c r="K54" i="7" s="1"/>
  <c r="S54" i="7" s="1"/>
  <c r="BM87" i="7"/>
  <c r="BV87" i="7" s="1"/>
  <c r="K52" i="7" s="1"/>
  <c r="S52" i="7" s="1"/>
  <c r="BM85" i="7"/>
  <c r="BV85" i="7" s="1"/>
  <c r="K50" i="7" s="1"/>
  <c r="S50" i="7" s="1"/>
  <c r="BM83" i="7"/>
  <c r="BV83" i="7" s="1"/>
  <c r="K48" i="7" s="1"/>
  <c r="S48" i="7" s="1"/>
  <c r="BM81" i="7"/>
  <c r="BV81" i="7" s="1"/>
  <c r="K46" i="7" s="1"/>
  <c r="S46" i="7" s="1"/>
  <c r="CA68" i="7"/>
  <c r="P33" i="7" s="1"/>
  <c r="X33" i="7" s="1"/>
  <c r="V129" i="5"/>
  <c r="H173" i="5"/>
  <c r="T391" i="4" s="1"/>
  <c r="L75" i="5"/>
  <c r="BH71" i="7" l="1"/>
  <c r="BQ70" i="7"/>
  <c r="BJ79" i="7"/>
  <c r="G81" i="5"/>
  <c r="F70" i="5"/>
  <c r="I173" i="5"/>
  <c r="U391" i="4" s="1"/>
  <c r="V134" i="5"/>
  <c r="I172" i="5" s="1"/>
  <c r="U389" i="4" s="1"/>
  <c r="BI73" i="7"/>
  <c r="BR72" i="7"/>
  <c r="CA72" i="7" s="1"/>
  <c r="P37" i="7" s="1"/>
  <c r="X37" i="7" s="1"/>
  <c r="H71" i="5"/>
  <c r="S468" i="4"/>
  <c r="E69" i="5"/>
  <c r="Q467" i="4"/>
  <c r="I71" i="5" l="1"/>
  <c r="U468" i="4" s="1"/>
  <c r="T468" i="4"/>
  <c r="BR73" i="7"/>
  <c r="CA73" i="7" s="1"/>
  <c r="P38" i="7" s="1"/>
  <c r="X38" i="7" s="1"/>
  <c r="BI74" i="7"/>
  <c r="H81" i="5"/>
  <c r="G70" i="5"/>
  <c r="BZ70" i="7"/>
  <c r="O35" i="7" s="1"/>
  <c r="W35" i="7" s="1"/>
  <c r="BZ68" i="7"/>
  <c r="O33" i="7" s="1"/>
  <c r="W33" i="7" s="1"/>
  <c r="BZ69" i="7"/>
  <c r="O34" i="7" s="1"/>
  <c r="W34" i="7" s="1"/>
  <c r="F69" i="5"/>
  <c r="R467" i="4"/>
  <c r="BQ71" i="7"/>
  <c r="BZ71" i="7" s="1"/>
  <c r="O36" i="7" s="1"/>
  <c r="W36" i="7" s="1"/>
  <c r="BH72" i="7"/>
  <c r="G69" i="5" l="1"/>
  <c r="S467" i="4"/>
  <c r="BR74" i="7"/>
  <c r="CA74" i="7" s="1"/>
  <c r="P39" i="7" s="1"/>
  <c r="X39" i="7" s="1"/>
  <c r="BI75" i="7"/>
  <c r="BQ72" i="7"/>
  <c r="BZ72" i="7" s="1"/>
  <c r="O37" i="7" s="1"/>
  <c r="W37" i="7" s="1"/>
  <c r="BH73" i="7"/>
  <c r="I81" i="5"/>
  <c r="I70" i="5" s="1"/>
  <c r="H70" i="5"/>
  <c r="H69" i="5" l="1"/>
  <c r="T467" i="4"/>
  <c r="BQ73" i="7"/>
  <c r="BZ73" i="7" s="1"/>
  <c r="O38" i="7" s="1"/>
  <c r="W38" i="7" s="1"/>
  <c r="BH74" i="7"/>
  <c r="BI76" i="7"/>
  <c r="BR75" i="7"/>
  <c r="CA75" i="7" s="1"/>
  <c r="P40" i="7" s="1"/>
  <c r="X40" i="7" s="1"/>
  <c r="I69" i="5"/>
  <c r="U467" i="4"/>
  <c r="BQ74" i="7" l="1"/>
  <c r="BZ74" i="7" s="1"/>
  <c r="O39" i="7" s="1"/>
  <c r="W39" i="7" s="1"/>
  <c r="BH75" i="7"/>
  <c r="BR76" i="7"/>
  <c r="CA76" i="7" s="1"/>
  <c r="P41" i="7" s="1"/>
  <c r="X41" i="7" s="1"/>
  <c r="BI77" i="7"/>
  <c r="BR77" i="7" l="1"/>
  <c r="CA77" i="7" s="1"/>
  <c r="P42" i="7" s="1"/>
  <c r="X42" i="7" s="1"/>
  <c r="BI78" i="7"/>
  <c r="BH76" i="7"/>
  <c r="BQ75" i="7"/>
  <c r="BZ75" i="7" s="1"/>
  <c r="O40" i="7" s="1"/>
  <c r="W40" i="7" s="1"/>
  <c r="BR78" i="7" l="1"/>
  <c r="CA78" i="7" s="1"/>
  <c r="P43" i="7" s="1"/>
  <c r="X43" i="7" s="1"/>
  <c r="BI79" i="7"/>
  <c r="BH77" i="7"/>
  <c r="BQ76" i="7"/>
  <c r="BZ76" i="7" s="1"/>
  <c r="O41" i="7" s="1"/>
  <c r="W41" i="7" s="1"/>
  <c r="BR79" i="7" l="1"/>
  <c r="CA79" i="7" s="1"/>
  <c r="P44" i="7" s="1"/>
  <c r="X44" i="7" s="1"/>
  <c r="BI80" i="7"/>
  <c r="BQ77" i="7"/>
  <c r="BZ77" i="7" s="1"/>
  <c r="O42" i="7" s="1"/>
  <c r="W42" i="7" s="1"/>
  <c r="BH78" i="7"/>
  <c r="BQ78" i="7" l="1"/>
  <c r="BZ78" i="7" s="1"/>
  <c r="O43" i="7" s="1"/>
  <c r="W43" i="7" s="1"/>
  <c r="BH79" i="7"/>
  <c r="BR80" i="7"/>
  <c r="CA80" i="7" s="1"/>
  <c r="P45" i="7" s="1"/>
  <c r="X45" i="7" s="1"/>
  <c r="BI81" i="7"/>
  <c r="BR81" i="7" l="1"/>
  <c r="CA81" i="7" s="1"/>
  <c r="P46" i="7" s="1"/>
  <c r="X46" i="7" s="1"/>
  <c r="BI82" i="7"/>
  <c r="BH80" i="7"/>
  <c r="BQ79" i="7"/>
  <c r="BZ79" i="7" s="1"/>
  <c r="O44" i="7" s="1"/>
  <c r="W44" i="7" s="1"/>
  <c r="BI83" i="7" l="1"/>
  <c r="BR82" i="7"/>
  <c r="CA82" i="7" s="1"/>
  <c r="P47" i="7" s="1"/>
  <c r="X47" i="7" s="1"/>
  <c r="BH81" i="7"/>
  <c r="BQ80" i="7"/>
  <c r="BZ80" i="7" s="1"/>
  <c r="O45" i="7" s="1"/>
  <c r="W45" i="7" s="1"/>
  <c r="BH82" i="7" l="1"/>
  <c r="BQ81" i="7"/>
  <c r="BZ81" i="7" s="1"/>
  <c r="O46" i="7" s="1"/>
  <c r="W46" i="7" s="1"/>
  <c r="BR83" i="7"/>
  <c r="CA83" i="7" s="1"/>
  <c r="P48" i="7" s="1"/>
  <c r="X48" i="7" s="1"/>
  <c r="BI84" i="7"/>
  <c r="BI85" i="7" l="1"/>
  <c r="BR84" i="7"/>
  <c r="CA84" i="7" s="1"/>
  <c r="P49" i="7" s="1"/>
  <c r="X49" i="7" s="1"/>
  <c r="BH83" i="7"/>
  <c r="BQ82" i="7"/>
  <c r="BZ82" i="7" s="1"/>
  <c r="O47" i="7" s="1"/>
  <c r="W47" i="7" s="1"/>
  <c r="BH84" i="7" l="1"/>
  <c r="BQ83" i="7"/>
  <c r="BZ83" i="7" s="1"/>
  <c r="O48" i="7" s="1"/>
  <c r="W48" i="7" s="1"/>
  <c r="BR85" i="7"/>
  <c r="CA85" i="7" s="1"/>
  <c r="P50" i="7" s="1"/>
  <c r="X50" i="7" s="1"/>
  <c r="BI86" i="7"/>
  <c r="BI87" i="7" l="1"/>
  <c r="BR86" i="7"/>
  <c r="CA86" i="7" s="1"/>
  <c r="P51" i="7" s="1"/>
  <c r="X51" i="7" s="1"/>
  <c r="BH85" i="7"/>
  <c r="BQ84" i="7"/>
  <c r="BZ84" i="7" s="1"/>
  <c r="O49" i="7" s="1"/>
  <c r="W49" i="7" s="1"/>
  <c r="BH86" i="7" l="1"/>
  <c r="BQ85" i="7"/>
  <c r="BZ85" i="7" s="1"/>
  <c r="O50" i="7" s="1"/>
  <c r="W50" i="7" s="1"/>
  <c r="BR87" i="7"/>
  <c r="CA87" i="7" s="1"/>
  <c r="P52" i="7" s="1"/>
  <c r="X52" i="7" s="1"/>
  <c r="BI88" i="7"/>
  <c r="BI89" i="7" l="1"/>
  <c r="BR88" i="7"/>
  <c r="CA88" i="7" s="1"/>
  <c r="P53" i="7" s="1"/>
  <c r="X53" i="7" s="1"/>
  <c r="BH87" i="7"/>
  <c r="BQ86" i="7"/>
  <c r="BZ86" i="7" s="1"/>
  <c r="O51" i="7" s="1"/>
  <c r="W51" i="7" s="1"/>
  <c r="BH88" i="7" l="1"/>
  <c r="BQ87" i="7"/>
  <c r="BZ87" i="7" s="1"/>
  <c r="O52" i="7" s="1"/>
  <c r="W52" i="7" s="1"/>
  <c r="BR89" i="7"/>
  <c r="CA89" i="7" s="1"/>
  <c r="P54" i="7" s="1"/>
  <c r="X54" i="7" s="1"/>
  <c r="BI90" i="7"/>
  <c r="BI91" i="7" l="1"/>
  <c r="BR90" i="7"/>
  <c r="CA90" i="7" s="1"/>
  <c r="P55" i="7" s="1"/>
  <c r="X55" i="7" s="1"/>
  <c r="BH89" i="7"/>
  <c r="BQ88" i="7"/>
  <c r="BZ88" i="7" s="1"/>
  <c r="O53" i="7" s="1"/>
  <c r="W53" i="7" s="1"/>
  <c r="BH90" i="7" l="1"/>
  <c r="BQ89" i="7"/>
  <c r="BZ89" i="7" s="1"/>
  <c r="O54" i="7" s="1"/>
  <c r="W54" i="7" s="1"/>
  <c r="BR91" i="7"/>
  <c r="CA91" i="7" s="1"/>
  <c r="P56" i="7" s="1"/>
  <c r="X56" i="7" s="1"/>
  <c r="BI92" i="7"/>
  <c r="BR92" i="7" l="1"/>
  <c r="CA92" i="7" s="1"/>
  <c r="P57" i="7" s="1"/>
  <c r="X57" i="7" s="1"/>
  <c r="BI93" i="7"/>
  <c r="BH91" i="7"/>
  <c r="BQ90" i="7"/>
  <c r="BZ90" i="7" s="1"/>
  <c r="O55" i="7" s="1"/>
  <c r="W55" i="7" s="1"/>
  <c r="BI94" i="7" l="1"/>
  <c r="BR93" i="7"/>
  <c r="CA93" i="7" s="1"/>
  <c r="P58" i="7" s="1"/>
  <c r="X58" i="7" s="1"/>
  <c r="BH92" i="7"/>
  <c r="BQ91" i="7"/>
  <c r="BZ91" i="7" s="1"/>
  <c r="O56" i="7" s="1"/>
  <c r="W56" i="7" s="1"/>
  <c r="BH93" i="7" l="1"/>
  <c r="BQ92" i="7"/>
  <c r="BZ92" i="7" s="1"/>
  <c r="O57" i="7" s="1"/>
  <c r="W57" i="7" s="1"/>
  <c r="BI95" i="7"/>
  <c r="BR95" i="7" s="1"/>
  <c r="CA95" i="7" s="1"/>
  <c r="P60" i="7" s="1"/>
  <c r="X60" i="7" s="1"/>
  <c r="BR94" i="7"/>
  <c r="CA94" i="7" s="1"/>
  <c r="P59" i="7" s="1"/>
  <c r="X59" i="7" s="1"/>
  <c r="BH94" i="7" l="1"/>
  <c r="BQ93" i="7"/>
  <c r="BZ93" i="7" s="1"/>
  <c r="O58" i="7" s="1"/>
  <c r="W58" i="7" s="1"/>
  <c r="BH95" i="7" l="1"/>
  <c r="BQ95" i="7" s="1"/>
  <c r="BZ95" i="7" s="1"/>
  <c r="O60" i="7" s="1"/>
  <c r="W60" i="7" s="1"/>
  <c r="BQ94" i="7"/>
  <c r="BZ94" i="7" s="1"/>
  <c r="O59" i="7" s="1"/>
  <c r="W59" i="7" s="1"/>
</calcChain>
</file>

<file path=xl/comments1.xml><?xml version="1.0" encoding="utf-8"?>
<comments xmlns="http://schemas.openxmlformats.org/spreadsheetml/2006/main">
  <authors>
    <author/>
  </authors>
  <commentList>
    <comment ref="X29" authorId="0" shapeId="0">
      <text>
        <r>
          <rPr>
            <b/>
            <sz val="9"/>
            <color rgb="FF000000"/>
            <rFont val="Tahoma"/>
            <family val="2"/>
            <charset val="1"/>
          </rPr>
          <t xml:space="preserve">Nicolas MAIRET:
</t>
        </r>
        <r>
          <rPr>
            <sz val="9"/>
            <color rgb="FF000000"/>
            <rFont val="Tahoma"/>
            <family val="2"/>
            <charset val="1"/>
          </rPr>
          <t>Complété avec les résultats 3ME (fichier "20160803 results 3ME sce AME 2014 &amp; 2017 + nm.xlsx")</t>
        </r>
      </text>
    </comment>
    <comment ref="AJ29" authorId="0" shapeId="0">
      <text>
        <r>
          <rPr>
            <b/>
            <sz val="9"/>
            <color rgb="FF000000"/>
            <rFont val="Tahoma"/>
            <family val="2"/>
            <charset val="1"/>
          </rPr>
          <t xml:space="preserve">Nicolas MAIRET:
</t>
        </r>
        <r>
          <rPr>
            <sz val="9"/>
            <color rgb="FF000000"/>
            <rFont val="Tahoma"/>
            <family val="2"/>
            <charset val="1"/>
          </rPr>
          <t>Complété avec les résultats 3ME (fichier "20160803 results 3ME sce AME 2014 &amp; 2017 + nm.xlsx")</t>
        </r>
      </text>
    </comment>
    <comment ref="T48" authorId="0" shapeId="0">
      <text>
        <r>
          <rPr>
            <b/>
            <sz val="9"/>
            <color rgb="FF000000"/>
            <rFont val="Tahoma"/>
            <family val="2"/>
            <charset val="1"/>
          </rPr>
          <t xml:space="preserve">XCapilla:
</t>
        </r>
        <r>
          <rPr>
            <sz val="9"/>
            <color rgb="FF000000"/>
            <rFont val="Tahoma"/>
            <family val="2"/>
            <charset val="1"/>
          </rPr>
          <t>Chiffre 2014</t>
        </r>
      </text>
    </comment>
    <comment ref="AF48" authorId="0" shapeId="0">
      <text>
        <r>
          <rPr>
            <b/>
            <sz val="9"/>
            <color rgb="FF000000"/>
            <rFont val="Tahoma"/>
            <family val="2"/>
            <charset val="1"/>
          </rPr>
          <t xml:space="preserve">XCapilla:
</t>
        </r>
        <r>
          <rPr>
            <sz val="9"/>
            <color rgb="FF000000"/>
            <rFont val="Tahoma"/>
            <family val="2"/>
            <charset val="1"/>
          </rPr>
          <t>Chiffre 2014</t>
        </r>
      </text>
    </comment>
    <comment ref="R50" authorId="0" shapeId="0">
      <text>
        <r>
          <rPr>
            <b/>
            <sz val="9"/>
            <color rgb="FF000000"/>
            <rFont val="Tahoma"/>
            <family val="2"/>
            <charset val="1"/>
          </rPr>
          <t xml:space="preserve">VERGEZ Antonin:
</t>
        </r>
        <r>
          <rPr>
            <sz val="9"/>
            <color rgb="FF000000"/>
            <rFont val="Tahoma"/>
            <family val="2"/>
            <charset val="1"/>
          </rPr>
          <t>Rémi Aubry (SNFS) : "Sachez que nous tablons sur des progrès incrémentaux totaux de l’ordre de 8 à 12% en efficacité énergétique que nous pouvons appliquer comme je vous l’avais adressé précédemment (discussions avec l’ADEME et M. Streiff en 2013 sur le gisement d’économies d’énergie du secteur sucrier)."</t>
        </r>
      </text>
    </comment>
    <comment ref="AD50" authorId="0" shapeId="0">
      <text>
        <r>
          <rPr>
            <b/>
            <sz val="9"/>
            <color rgb="FF000000"/>
            <rFont val="Tahoma"/>
            <family val="2"/>
            <charset val="1"/>
          </rPr>
          <t xml:space="preserve">VERGEZ Antonin:
</t>
        </r>
        <r>
          <rPr>
            <sz val="9"/>
            <color rgb="FF000000"/>
            <rFont val="Tahoma"/>
            <family val="2"/>
            <charset val="1"/>
          </rPr>
          <t>Rémi Aubry (SNFS) : "Sachez que nous tablons sur des progrès incrémentaux totaux de l’ordre de 8 à 12% en efficacité énergétique que nous pouvons appliquer comme je vous l’avais adressé précédemment (discussions avec l’ADEME et M. Streiff en 2013 sur le gisement d’économies d’énergie du secteur sucrier)."</t>
        </r>
      </text>
    </comment>
  </commentList>
</comments>
</file>

<file path=xl/comments2.xml><?xml version="1.0" encoding="utf-8"?>
<comments xmlns="http://schemas.openxmlformats.org/spreadsheetml/2006/main">
  <authors>
    <author/>
  </authors>
  <commentList>
    <comment ref="B63" authorId="0" shapeId="0">
      <text>
        <r>
          <rPr>
            <b/>
            <sz val="9"/>
            <color rgb="FF000000"/>
            <rFont val="Tahoma"/>
            <family val="2"/>
            <charset val="1"/>
          </rPr>
          <t xml:space="preserve">Romain GAETA:
</t>
        </r>
        <r>
          <rPr>
            <sz val="9"/>
            <color rgb="FF000000"/>
            <rFont val="Tahoma"/>
            <family val="2"/>
            <charset val="1"/>
          </rPr>
          <t>Donnée à copier depuis les sorties MENFIS</t>
        </r>
      </text>
    </comment>
    <comment ref="J63" authorId="0" shapeId="0">
      <text>
        <r>
          <rPr>
            <b/>
            <sz val="9"/>
            <color rgb="FF000000"/>
            <rFont val="Tahoma"/>
            <family val="2"/>
            <charset val="1"/>
          </rPr>
          <t xml:space="preserve">Romain GAETA:
</t>
        </r>
        <r>
          <rPr>
            <sz val="9"/>
            <color rgb="FF000000"/>
            <rFont val="Tahoma"/>
            <family val="2"/>
            <charset val="1"/>
          </rPr>
          <t>Calcul automatique, ne pas modifier</t>
        </r>
      </text>
    </comment>
    <comment ref="R63" authorId="0" shapeId="0">
      <text>
        <r>
          <rPr>
            <b/>
            <sz val="9"/>
            <color rgb="FF000000"/>
            <rFont val="Tahoma"/>
            <family val="2"/>
            <charset val="1"/>
          </rPr>
          <t xml:space="preserve">Romain GAETA:
</t>
        </r>
        <r>
          <rPr>
            <sz val="9"/>
            <color rgb="FF000000"/>
            <rFont val="Tahoma"/>
            <family val="2"/>
            <charset val="1"/>
          </rPr>
          <t>Donnée à copier depuis les sorties MENFIS</t>
        </r>
      </text>
    </comment>
    <comment ref="Z63" authorId="0" shapeId="0">
      <text>
        <r>
          <rPr>
            <b/>
            <sz val="9"/>
            <color rgb="FF000000"/>
            <rFont val="Tahoma"/>
            <family val="2"/>
            <charset val="1"/>
          </rPr>
          <t xml:space="preserve">Romain GAETA:
</t>
        </r>
        <r>
          <rPr>
            <sz val="9"/>
            <color rgb="FF000000"/>
            <rFont val="Tahoma"/>
            <family val="2"/>
            <charset val="1"/>
          </rPr>
          <t>Calcul automatique, ne pas modifier</t>
        </r>
      </text>
    </comment>
    <comment ref="BL63" authorId="0" shapeId="0">
      <text>
        <r>
          <rPr>
            <b/>
            <sz val="9"/>
            <color rgb="FF000000"/>
            <rFont val="Tahoma"/>
            <family val="2"/>
            <charset val="1"/>
          </rPr>
          <t xml:space="preserve">Romain GAETA:
</t>
        </r>
        <r>
          <rPr>
            <sz val="9"/>
            <color rgb="FF000000"/>
            <rFont val="Tahoma"/>
            <family val="2"/>
            <charset val="1"/>
          </rPr>
          <t>Calcul final, déduction de l'ensemble des économies en chauffage induites par les mesures additionnelles.</t>
        </r>
      </text>
    </comment>
    <comment ref="BI66" authorId="0" shapeId="0">
      <text>
        <r>
          <rPr>
            <b/>
            <sz val="9"/>
            <color rgb="FF000000"/>
            <rFont val="Tahoma"/>
            <family val="2"/>
            <charset val="1"/>
          </rPr>
          <t xml:space="preserve">Romain GAETA:
</t>
        </r>
        <r>
          <rPr>
            <sz val="9"/>
            <color rgb="FF000000"/>
            <rFont val="Tahoma"/>
            <family val="2"/>
            <charset val="1"/>
          </rPr>
          <t>Pour les gains, tous les travaux sont en niveau fort, hypothèses idem au précédent exercice de 2014;</t>
        </r>
      </text>
    </comment>
    <comment ref="BI67" authorId="0" shapeId="0">
      <text>
        <r>
          <rPr>
            <b/>
            <sz val="9"/>
            <color rgb="FF000000"/>
            <rFont val="Tahoma"/>
            <family val="2"/>
            <charset val="1"/>
          </rPr>
          <t xml:space="preserve">Romain GAETA:
</t>
        </r>
        <r>
          <rPr>
            <sz val="9"/>
            <color rgb="FF000000"/>
            <rFont val="Tahoma"/>
            <family val="2"/>
            <charset val="1"/>
          </rPr>
          <t>Reprise des hypothèses de l'AME 2014</t>
        </r>
      </text>
    </comment>
    <comment ref="BJ67" authorId="0" shapeId="0">
      <text>
        <r>
          <rPr>
            <b/>
            <sz val="9"/>
            <color rgb="FF000000"/>
            <rFont val="Tahoma"/>
            <family val="2"/>
            <charset val="1"/>
          </rPr>
          <t xml:space="preserve">Romain GAETA:
</t>
        </r>
        <r>
          <rPr>
            <sz val="9"/>
            <color rgb="FF000000"/>
            <rFont val="Tahoma"/>
            <family val="2"/>
            <charset val="1"/>
          </rPr>
          <t xml:space="preserve">Prendre uniquement le Delta entre AME 2014 et nouveaux objectifs
</t>
        </r>
      </text>
    </comment>
    <comment ref="AJ71" authorId="0" shapeId="0">
      <text>
        <r>
          <rPr>
            <b/>
            <sz val="9"/>
            <color rgb="FF000000"/>
            <rFont val="Tahoma"/>
            <family val="2"/>
            <charset val="1"/>
          </rPr>
          <t xml:space="preserve">Romain GAETA:
</t>
        </r>
        <r>
          <rPr>
            <sz val="9"/>
            <color rgb="FF000000"/>
            <rFont val="Tahoma"/>
            <family val="2"/>
            <charset val="1"/>
          </rPr>
          <t>Chiffres issus de l'EI</t>
        </r>
      </text>
    </comment>
    <comment ref="AV71" authorId="0" shapeId="0">
      <text>
        <r>
          <rPr>
            <b/>
            <sz val="9"/>
            <color rgb="FF000000"/>
            <rFont val="Tahoma"/>
            <family val="2"/>
            <charset val="1"/>
          </rPr>
          <t xml:space="preserve">Romain GAETA:
</t>
        </r>
        <r>
          <rPr>
            <sz val="9"/>
            <color rgb="FF000000"/>
            <rFont val="Tahoma"/>
            <family val="2"/>
            <charset val="1"/>
          </rPr>
          <t>La mesure n'étant pas prise en compte dans l'ancien AME, ce gain correspond aux économies sur tout le parc concerné, pas uniquement sur le parc supplémentaire touché par les textes de 2016.</t>
        </r>
      </text>
    </comment>
    <comment ref="AI72" authorId="0" shapeId="0">
      <text>
        <r>
          <rPr>
            <b/>
            <sz val="9"/>
            <color rgb="FF000000"/>
            <rFont val="Tahoma"/>
            <family val="2"/>
            <charset val="1"/>
          </rPr>
          <t xml:space="preserve">Romain GAETA:
</t>
        </r>
        <r>
          <rPr>
            <sz val="9"/>
            <color rgb="FF000000"/>
            <rFont val="Tahoma"/>
            <family val="2"/>
            <charset val="1"/>
          </rPr>
          <t>Hypothèses de ventilation des gains suivant la typologie du parc représentée dans MENFIS</t>
        </r>
      </text>
    </comment>
    <comment ref="BJ75" authorId="0" shapeId="0">
      <text>
        <r>
          <rPr>
            <b/>
            <sz val="9"/>
            <color rgb="FF000000"/>
            <rFont val="Tahoma"/>
            <family val="2"/>
            <charset val="1"/>
          </rPr>
          <t xml:space="preserve">Romain GAETA:
</t>
        </r>
        <r>
          <rPr>
            <sz val="9"/>
            <color rgb="FF000000"/>
            <rFont val="Tahoma"/>
            <family val="2"/>
            <charset val="1"/>
          </rPr>
          <t>Prcédent AME : 45 000 prêts entre 2014 et 2020. Aujourd'hui, hypothèse d'une évolution de 54 000 en 2015 à 70 000 à l'horizon 2020</t>
        </r>
      </text>
    </comment>
  </commentList>
</comments>
</file>

<file path=xl/sharedStrings.xml><?xml version="1.0" encoding="utf-8"?>
<sst xmlns="http://schemas.openxmlformats.org/spreadsheetml/2006/main" count="2704" uniqueCount="981">
  <si>
    <t>Prestation d’accompagnement de l’élaboration</t>
  </si>
  <si>
    <t>d’un scénario énergétique en France</t>
  </si>
  <si>
    <t>à l’horizon 2035</t>
  </si>
  <si>
    <t>Hypothèses du scénario AME 2016</t>
  </si>
  <si>
    <t>AME 2014-15</t>
  </si>
  <si>
    <t>AME 2016 2017</t>
  </si>
  <si>
    <t>Variations des paramètres entre le cadrage macro 2014-15 et le cadrage macro 2016-17</t>
  </si>
  <si>
    <t>EU ETS carbon price</t>
  </si>
  <si>
    <r>
      <t>Carbon price (in constant €2010/tCO</t>
    </r>
    <r>
      <rPr>
        <b/>
        <vertAlign val="subscript"/>
        <sz val="11"/>
        <color rgb="FFFFFFFF"/>
        <rFont val="Calibri"/>
        <family val="2"/>
        <charset val="1"/>
      </rPr>
      <t>2</t>
    </r>
    <r>
      <rPr>
        <b/>
        <sz val="11"/>
        <color rgb="FFFFFFFF"/>
        <rFont val="Calibri"/>
        <family val="2"/>
        <charset val="1"/>
      </rPr>
      <t>)</t>
    </r>
  </si>
  <si>
    <r>
      <t>Carbon price (in constant €2013/tCO</t>
    </r>
    <r>
      <rPr>
        <b/>
        <vertAlign val="subscript"/>
        <sz val="11"/>
        <color rgb="FFFFFFFF"/>
        <rFont val="Calibri"/>
        <family val="2"/>
        <charset val="1"/>
      </rPr>
      <t>2</t>
    </r>
    <r>
      <rPr>
        <b/>
        <sz val="11"/>
        <color rgb="FFFFFFFF"/>
        <rFont val="Calibri"/>
        <family val="2"/>
        <charset val="1"/>
      </rPr>
      <t>)</t>
    </r>
  </si>
  <si>
    <t>Source : Commission européenne</t>
  </si>
  <si>
    <t>International oil and coal fuel import prices</t>
  </si>
  <si>
    <t>Fuel import prices (in constant €2010/boe*)</t>
  </si>
  <si>
    <t>Fuel import prices (in constant €2013/boe*)</t>
  </si>
  <si>
    <t>Oil (Brent crude oil)</t>
  </si>
  <si>
    <t>Coal (CIF ARA 6000)</t>
  </si>
  <si>
    <t>(19.0-)22.6</t>
  </si>
  <si>
    <t>(19.7-)23.7</t>
  </si>
  <si>
    <t>(20.0-)24.0</t>
  </si>
  <si>
    <t>(20.4-)25.5</t>
  </si>
  <si>
    <t>Coal (CIF ARA 6000) (moyenne)</t>
  </si>
  <si>
    <t>Gas import prices</t>
  </si>
  <si>
    <t>Gas import prices (in €2010/boe*)</t>
  </si>
  <si>
    <t>Gas import prices (in €2013/boe*)</t>
  </si>
  <si>
    <t>Gas (NCV, CIF average EU import)</t>
  </si>
  <si>
    <t>Population</t>
  </si>
  <si>
    <t>France</t>
  </si>
  <si>
    <t>Proposition DGEC : utiliser le même cadrage population que AME 2014-15 car la Commission ne sait pas expliquer ce qu'elle recommande pour FR dans ce cadrage 2016-17</t>
  </si>
  <si>
    <t>Gross domestic product growth</t>
  </si>
  <si>
    <t>Annual real GDP growth rate (in market prices)</t>
  </si>
  <si>
    <t>Annual real GDP growth rate (in market prices) in %</t>
  </si>
  <si>
    <t>2015-2020</t>
  </si>
  <si>
    <t>2020-2025</t>
  </si>
  <si>
    <t>2025-2030</t>
  </si>
  <si>
    <t>2030-2035</t>
  </si>
  <si>
    <t>Résultats modélisation 3ME</t>
  </si>
  <si>
    <t>Source : ADEME</t>
  </si>
  <si>
    <t>Background: Growth of gross domestic product per capita</t>
  </si>
  <si>
    <t>Annual real GDP per capita growth rate (in market prices)</t>
  </si>
  <si>
    <t>Annual real GDP per capita growth rate (in market prices) in %</t>
  </si>
  <si>
    <t>Exchange rate Euro/ US dollar</t>
  </si>
  <si>
    <t>Growth of gross value added of (manufacturing) industry</t>
  </si>
  <si>
    <t>Annual real industrial GVA growth rate (in %)</t>
  </si>
  <si>
    <t>Recommandation Commission</t>
  </si>
  <si>
    <t>Valeurs ajoutée par branche</t>
  </si>
  <si>
    <t>Données reconstituées à partir de l'ancien exercice et les sorties 3ME</t>
  </si>
  <si>
    <t>Million € contant 2005</t>
  </si>
  <si>
    <t>Agriculture</t>
  </si>
  <si>
    <t>Métaux primaires</t>
  </si>
  <si>
    <t>Chimie</t>
  </si>
  <si>
    <t>Minéraux non-métalliques</t>
  </si>
  <si>
    <t>IAA</t>
  </si>
  <si>
    <t>Equipements</t>
  </si>
  <si>
    <t>Autres (textile, etc.)</t>
  </si>
  <si>
    <t>Energie + Mines</t>
  </si>
  <si>
    <t>Construction</t>
  </si>
  <si>
    <t>Tertiaire</t>
  </si>
  <si>
    <t>Industrie manufacturière</t>
  </si>
  <si>
    <t>Industrie manufacturière + Energie + Mines</t>
  </si>
  <si>
    <t>Total</t>
  </si>
  <si>
    <r>
      <t>En rouge</t>
    </r>
    <r>
      <rPr>
        <sz val="11"/>
        <color rgb="FF000000"/>
        <rFont val="Calibri"/>
        <family val="2"/>
        <charset val="1"/>
      </rPr>
      <t xml:space="preserve"> : projections venant des industriels</t>
    </r>
  </si>
  <si>
    <r>
      <t>En vert</t>
    </r>
    <r>
      <rPr>
        <sz val="11"/>
        <color rgb="FF000000"/>
        <rFont val="Calibri"/>
        <family val="2"/>
        <charset val="1"/>
      </rPr>
      <t xml:space="preserve"> : données non mises à jour reprises de l'AME 2014-15 car absence de projections des industriels</t>
    </r>
  </si>
  <si>
    <r>
      <t>En bleu</t>
    </r>
    <r>
      <rPr>
        <sz val="11"/>
        <color rgb="FF000000"/>
        <rFont val="Calibri"/>
        <family val="2"/>
        <charset val="1"/>
      </rPr>
      <t xml:space="preserve"> : projections venant de l'ADEME</t>
    </r>
  </si>
  <si>
    <t>AME 2014 2015</t>
  </si>
  <si>
    <t>Evolution des productions physiques des IGCE, 2010-2035, scénario AME 2014-15</t>
  </si>
  <si>
    <t>Evolution des productions physiques des IGCE, 2000-2035 dans le scénario AME 2016-17</t>
  </si>
  <si>
    <t>variation</t>
  </si>
  <si>
    <t>TCAM</t>
  </si>
  <si>
    <t>Mt</t>
  </si>
  <si>
    <t>2010-2035</t>
  </si>
  <si>
    <t>2015-2035</t>
  </si>
  <si>
    <t>Acier</t>
  </si>
  <si>
    <t>+ Mesures supplémentaires depuis le 1er janvier 2014 et &lt; 1er juillet 2016 + nouveau cadrage macro +  actualisation pour tenir compte des données observées en 2015</t>
  </si>
  <si>
    <t>dont procédé électrique</t>
  </si>
  <si>
    <t>Aluminium</t>
  </si>
  <si>
    <t>Ethylène</t>
  </si>
  <si>
    <t>Chlore</t>
  </si>
  <si>
    <t>Ammoniac</t>
  </si>
  <si>
    <t>Clinker</t>
  </si>
  <si>
    <t>Verre</t>
  </si>
  <si>
    <t>Papier</t>
  </si>
  <si>
    <t>Sucre</t>
  </si>
  <si>
    <t>Source : Données industrielles, Enerdata</t>
  </si>
  <si>
    <t>Source : Données industrielles</t>
  </si>
  <si>
    <t>Evolution de la valeur ajoutée de l’industrie par branche, 2010-2035, scénario AME 2014-15</t>
  </si>
  <si>
    <t>Evolution de la valeur ajoutée de l’industrie par branche, 2010-2035 dans le scénario AME 2016-17</t>
  </si>
  <si>
    <t>Métaux primaires</t>
  </si>
  <si>
    <t>Chimie</t>
  </si>
  <si>
    <t>Minéraux non-métalliques</t>
  </si>
  <si>
    <t>IAA</t>
  </si>
  <si>
    <t>Source : SEURECO/ERASME</t>
  </si>
  <si>
    <t>Source : ADEME (3ME)</t>
  </si>
  <si>
    <t>Evolution des consommations unitaires des IGCE – usages thermiques, scénario AME 2014-15</t>
  </si>
  <si>
    <t>Evolution des consommations unitaires des IGCE – usages thermiques dans le scénario AME 2016-17</t>
  </si>
  <si>
    <t>1 = 2010</t>
  </si>
  <si>
    <t>Papier-pâtes</t>
  </si>
  <si>
    <t>Evolution des consommations unitaires des IGCE – usages électriques, scénario AME 2014-15</t>
  </si>
  <si>
    <t>Evolution des consommations unitaires des IGCE – usages électriques dans le scénario AME 2016-17</t>
  </si>
  <si>
    <t>Gains d'efficacité dans les usages thermiques pour l’industrie diffuse, scénario AME 2014-15</t>
  </si>
  <si>
    <t>Gains d'efficacité dans les usages thermiques pour l’industrie diffuse dans le scénario AME 2016-17</t>
  </si>
  <si>
    <t>Métaux primaires (hors acier et aluminium)</t>
  </si>
  <si>
    <t>Chimie (hors éthylène, chlore et ammoniac)</t>
  </si>
  <si>
    <t>Minéraux non-métalliques (hors verre et clinker)</t>
  </si>
  <si>
    <t>IAA (hors sucre) (dont amidon)</t>
  </si>
  <si>
    <t>Source : Scénarios prospectifs DGEC 2012</t>
  </si>
  <si>
    <t>Source : Données industrielles, Scénarios prospectifs DGEC 2012</t>
  </si>
  <si>
    <t>Gains d'efficacité dans les usages électriques pour l’industrie diffuse, scénario AME 2014-15</t>
  </si>
  <si>
    <t>Gains d'efficacité dans les usages électriques pour l’industrie diffuse dans le scénario AME 2016-17</t>
  </si>
  <si>
    <t>Source : Etude « Gisement » du CEREN</t>
  </si>
  <si>
    <t>Source : Données industrielles, Etude « Gisement » du CEREN</t>
  </si>
  <si>
    <t>DESCRIPTION DES PARCS ET IMMATRICULATIONS  DE VEHICULES</t>
  </si>
  <si>
    <r>
      <t>n</t>
    </r>
    <r>
      <rPr>
        <b/>
        <u/>
        <sz val="12"/>
        <color rgb="FF000000"/>
        <rFont val="Calibri"/>
        <family val="2"/>
        <charset val="1"/>
      </rPr>
      <t xml:space="preserve"> VP / petits VUL</t>
    </r>
  </si>
  <si>
    <t>Evolution du parc de véhicules particuliers et des immatriculations, scénarios AME, AMS1, AMS2 run1 et AMS2 run2</t>
  </si>
  <si>
    <r>
      <t xml:space="preserve">Evolution du parc de véhicules particuliers et </t>
    </r>
    <r>
      <rPr>
        <b/>
        <u/>
        <sz val="11"/>
        <color rgb="FF000000"/>
        <rFont val="Calibri"/>
        <family val="2"/>
        <charset val="1"/>
      </rPr>
      <t>de petits VUL</t>
    </r>
    <r>
      <rPr>
        <b/>
        <sz val="11"/>
        <color rgb="FF000000"/>
        <rFont val="Calibri"/>
        <family val="2"/>
        <charset val="1"/>
      </rPr>
      <t xml:space="preserve"> et des immatriculations, scénarios AME</t>
    </r>
  </si>
  <si>
    <t>Parc (millions)</t>
  </si>
  <si>
    <t>VP</t>
  </si>
  <si>
    <t>Petits VUL</t>
  </si>
  <si>
    <r>
      <t xml:space="preserve"> </t>
    </r>
    <r>
      <rPr>
        <b/>
        <sz val="20"/>
        <color rgb="FF000000"/>
        <rFont val="Calibri"/>
        <family val="2"/>
        <charset val="1"/>
      </rPr>
      <t>+</t>
    </r>
    <r>
      <rPr>
        <b/>
        <sz val="11"/>
        <color rgb="FF000000"/>
        <rFont val="Calibri"/>
        <family val="2"/>
        <charset val="1"/>
      </rPr>
      <t xml:space="preserve"> Mesures supplémentaires depuis le 1er janvier 2014 et &lt; 1er juillet 2016 </t>
    </r>
    <r>
      <rPr>
        <b/>
        <sz val="16"/>
        <color rgb="FF000000"/>
        <rFont val="Calibri"/>
        <family val="2"/>
        <charset val="1"/>
      </rPr>
      <t>+</t>
    </r>
    <r>
      <rPr>
        <b/>
        <sz val="11"/>
        <color rgb="FF000000"/>
        <rFont val="Calibri"/>
        <family val="2"/>
        <charset val="1"/>
      </rPr>
      <t xml:space="preserve"> nouveau cadrage macro </t>
    </r>
    <r>
      <rPr>
        <b/>
        <sz val="18"/>
        <color rgb="FF000000"/>
        <rFont val="Calibri"/>
        <family val="2"/>
        <charset val="1"/>
      </rPr>
      <t>+</t>
    </r>
    <r>
      <rPr>
        <b/>
        <sz val="11"/>
        <color rgb="FF000000"/>
        <rFont val="Calibri"/>
        <family val="2"/>
        <charset val="1"/>
      </rPr>
      <t xml:space="preserve">  actualisation pour tenir compte des données observées en 2015</t>
    </r>
  </si>
  <si>
    <t>VP</t>
  </si>
  <si>
    <t>Immatriculations (millions/an)</t>
  </si>
  <si>
    <t>Petits VUL</t>
  </si>
  <si>
    <t>Sources : DGEC, Enerdata</t>
  </si>
  <si>
    <t>Sources : CGDD MA3 (pour les VP), DGEC AME 2014 (pour les petits VUL)</t>
  </si>
  <si>
    <t>Evolutions des parts de marché des énergies dans les immatriculations annuelles de véhicules particuliers, scénario AME</t>
  </si>
  <si>
    <t/>
  </si>
  <si>
    <t>Essence</t>
  </si>
  <si>
    <t>Diesel</t>
  </si>
  <si>
    <t>GPL</t>
  </si>
  <si>
    <t>Electrique</t>
  </si>
  <si>
    <t>Hybride rechargeable</t>
  </si>
  <si>
    <t>Gaz</t>
  </si>
  <si>
    <t>Hydrogène</t>
  </si>
  <si>
    <t>Sources : CCFA, CGDD, Enerdata</t>
  </si>
  <si>
    <t>Source : CGDD MA3</t>
  </si>
  <si>
    <t>Evolutions des parts de marché des énergies dans les immatriculations annuelles de petits VUL, scénario AME</t>
  </si>
  <si>
    <t>Evolution du parc de véhicules (VP+VUL) par type d’énergie, scénario AME</t>
  </si>
  <si>
    <t>Millions</t>
  </si>
  <si>
    <t>Sources : CGDD, Calcul Enerdata</t>
  </si>
  <si>
    <t>Indiquer l'hypothèse de durée de vie moyenne des VP et des VUL</t>
  </si>
  <si>
    <r>
      <t xml:space="preserve">Evolution du parc de véhicules </t>
    </r>
    <r>
      <rPr>
        <b/>
        <u/>
        <sz val="11"/>
        <rFont val="Calibri"/>
        <family val="2"/>
        <charset val="1"/>
      </rPr>
      <t>particuliers</t>
    </r>
    <r>
      <rPr>
        <b/>
        <sz val="11"/>
        <color rgb="FFFFFF00"/>
        <rFont val="Calibri"/>
        <family val="2"/>
        <charset val="1"/>
      </rPr>
      <t xml:space="preserve"> </t>
    </r>
    <r>
      <rPr>
        <b/>
        <sz val="11"/>
        <color rgb="FF000000"/>
        <rFont val="Calibri"/>
        <family val="2"/>
        <charset val="1"/>
      </rPr>
      <t>par type d’énergie, scénario AME</t>
    </r>
  </si>
  <si>
    <t>Evolution des ventes et du parc de camions, scénarios AME et AMS1</t>
  </si>
  <si>
    <t>Nombre total d’immatriculations (milliers par an)</t>
  </si>
  <si>
    <t>Dont gros VUL (milliers par an)</t>
  </si>
  <si>
    <t>Nombre total de camions (milliers)</t>
  </si>
  <si>
    <t>Dont gros VUL (milliers)</t>
  </si>
  <si>
    <t>Source : résultats MedPro</t>
  </si>
  <si>
    <r>
      <t>Evolution du parc de petits VUL</t>
    </r>
    <r>
      <rPr>
        <b/>
        <sz val="11"/>
        <color rgb="FFFFFF00"/>
        <rFont val="Calibri"/>
        <family val="2"/>
        <charset val="1"/>
      </rPr>
      <t xml:space="preserve"> </t>
    </r>
    <r>
      <rPr>
        <b/>
        <sz val="11"/>
        <color rgb="FF000000"/>
        <rFont val="Calibri"/>
        <family val="2"/>
        <charset val="1"/>
      </rPr>
      <t>par type d’énergie, scénario AME</t>
    </r>
  </si>
  <si>
    <t>Evolution du parc d’autobus et de cars</t>
  </si>
  <si>
    <t>Milliers</t>
  </si>
  <si>
    <t>Nombre d’autobus et cars - AME</t>
  </si>
  <si>
    <r>
      <t>n</t>
    </r>
    <r>
      <rPr>
        <b/>
        <u/>
        <sz val="12"/>
        <color rgb="FF000000"/>
        <rFont val="Calibri"/>
        <family val="2"/>
        <charset val="1"/>
      </rPr>
      <t xml:space="preserve"> Camions et gros VUL</t>
    </r>
  </si>
  <si>
    <t>Evolution des ventes et du parc de camions, scénarios AME</t>
  </si>
  <si>
    <t>Evolution du parc et des immatriculations de camions et de gros VUL, scénario AME</t>
  </si>
  <si>
    <t>Parc (milliers)</t>
  </si>
  <si>
    <t>Camions</t>
  </si>
  <si>
    <t>Gros VUL</t>
  </si>
  <si>
    <t>Evolution du parc de deux-roues motorisées</t>
  </si>
  <si>
    <t>Immatriculations (milliers/an)</t>
  </si>
  <si>
    <t>Nombre de deux-roues motorisés</t>
  </si>
  <si>
    <t>Sources : résultats MedPro</t>
  </si>
  <si>
    <t>Evolutions des parts de marché des énergies dans les immatriculations annuelles de camions, scénario AME</t>
  </si>
  <si>
    <t>Evolution des consommations unitaires des véhicules particuliers neufs, scénario AME</t>
  </si>
  <si>
    <t>Essence (l/100 km)</t>
  </si>
  <si>
    <t>Diesel (l/100 km)</t>
  </si>
  <si>
    <t>VHR et VE (kWh/100 km)</t>
  </si>
  <si>
    <t>Pour les VHR, la consommation unitaire moyenne correspond au mode électrique. 30% du kilométrage est réalisé en mode électrique.</t>
  </si>
  <si>
    <t>Evolutions des parts de marché des énergies dans les immatriculations annuelles des gros VUL, scénario AME</t>
  </si>
  <si>
    <t>Source : Calcul Enerdata</t>
  </si>
  <si>
    <t>Evolution des consommations unitaires des véhicules utilitaires légers neufs, scénario AME</t>
  </si>
  <si>
    <t>l/100 km</t>
  </si>
  <si>
    <t>VUL</t>
  </si>
  <si>
    <t>Indiquer l'hypothèse de durée de vie moyenne des camions et gros VUL</t>
  </si>
  <si>
    <t>Source : Enerdata</t>
  </si>
  <si>
    <r>
      <t>Evolution du parc de camions</t>
    </r>
    <r>
      <rPr>
        <b/>
        <sz val="11"/>
        <color rgb="FFFFFF00"/>
        <rFont val="Calibri"/>
        <family val="2"/>
        <charset val="1"/>
      </rPr>
      <t xml:space="preserve"> </t>
    </r>
    <r>
      <rPr>
        <b/>
        <sz val="11"/>
        <color rgb="FF000000"/>
        <rFont val="Calibri"/>
        <family val="2"/>
        <charset val="1"/>
      </rPr>
      <t>par type d’énergie, scénario AME</t>
    </r>
  </si>
  <si>
    <t>Evolution des consommations unitaires des autres véhicules neufs, scénario AME</t>
  </si>
  <si>
    <t>Bus et cars</t>
  </si>
  <si>
    <r>
      <t>Evolution du parc de gros VUL</t>
    </r>
    <r>
      <rPr>
        <b/>
        <sz val="11"/>
        <color rgb="FFFFFF00"/>
        <rFont val="Calibri"/>
        <family val="2"/>
        <charset val="1"/>
      </rPr>
      <t xml:space="preserve"> </t>
    </r>
    <r>
      <rPr>
        <b/>
        <sz val="11"/>
        <color rgb="FF000000"/>
        <rFont val="Calibri"/>
        <family val="2"/>
        <charset val="1"/>
      </rPr>
      <t>par type d’énergie, scénario AME</t>
    </r>
  </si>
  <si>
    <t>Synthèse des trafics marchandises et passagers, scénario AME</t>
  </si>
  <si>
    <t>Trafics marchandises (Gtkm)</t>
  </si>
  <si>
    <t>Ferroviaire</t>
  </si>
  <si>
    <t>Fluvial</t>
  </si>
  <si>
    <r>
      <t>n</t>
    </r>
    <r>
      <rPr>
        <b/>
        <u/>
        <sz val="12"/>
        <color rgb="FF000000"/>
        <rFont val="Calibri"/>
        <family val="2"/>
        <charset val="1"/>
      </rPr>
      <t xml:space="preserve"> Autocars, autobus, deux-roues</t>
    </r>
  </si>
  <si>
    <t>Trafics passagers (Gpkm)</t>
  </si>
  <si>
    <r>
      <t xml:space="preserve">Evolution du parc </t>
    </r>
    <r>
      <rPr>
        <b/>
        <u/>
        <sz val="11"/>
        <color rgb="FF000000"/>
        <rFont val="Calibri"/>
        <family val="2"/>
        <charset val="1"/>
      </rPr>
      <t xml:space="preserve">et des immatriculations </t>
    </r>
    <r>
      <rPr>
        <b/>
        <sz val="11"/>
        <color rgb="FF000000"/>
        <rFont val="Calibri"/>
        <family val="2"/>
        <charset val="1"/>
      </rPr>
      <t>d’autobus et de cars</t>
    </r>
  </si>
  <si>
    <t>Autocar, bus</t>
  </si>
  <si>
    <t>Aérien</t>
  </si>
  <si>
    <t>Sources : CGDD, CCTN, Enerdata</t>
  </si>
  <si>
    <t>Autobus</t>
  </si>
  <si>
    <t>Autocar</t>
  </si>
  <si>
    <t>Kilométrage annuel moyen des véhicules, scénario AME</t>
  </si>
  <si>
    <t>Immatriculations (milliers)</t>
  </si>
  <si>
    <t>km</t>
  </si>
  <si>
    <t>Evolutions des parts de marché des énergies dans les immatriculations annuelles d'autobus, scénario AME</t>
  </si>
  <si>
    <t>Taux de remplissage</t>
  </si>
  <si>
    <t>t/PL</t>
  </si>
  <si>
    <t>Taux de remplissage des poids lourds (t/PL)</t>
  </si>
  <si>
    <t>Evolutions des parts de marché des énergies dans les immatriculations annuelles d'autocars, scénario AME</t>
  </si>
  <si>
    <t>Soutes maritimes internationales</t>
  </si>
  <si>
    <t>Soutes d’origine pétrolière</t>
  </si>
  <si>
    <t>0,0</t>
  </si>
  <si>
    <t>2,34</t>
  </si>
  <si>
    <t>2,31</t>
  </si>
  <si>
    <t>2,29</t>
  </si>
  <si>
    <t>2,18</t>
  </si>
  <si>
    <t>2,07</t>
  </si>
  <si>
    <t>MD 0,1%</t>
  </si>
  <si>
    <t>0,14</t>
  </si>
  <si>
    <t>0,87</t>
  </si>
  <si>
    <t>0,81</t>
  </si>
  <si>
    <t>0,76</t>
  </si>
  <si>
    <t>0,72</t>
  </si>
  <si>
    <t>0,68</t>
  </si>
  <si>
    <t>Indiquer l'hypothèse de durée de vie moyenne des autocars et autobus</t>
  </si>
  <si>
    <t>HFO 0,5%</t>
  </si>
  <si>
    <t>0,00</t>
  </si>
  <si>
    <t>0,98</t>
  </si>
  <si>
    <t>0,91</t>
  </si>
  <si>
    <t>0,85</t>
  </si>
  <si>
    <t>HFO 3,5%</t>
  </si>
  <si>
    <t>2,20</t>
  </si>
  <si>
    <t>1,47</t>
  </si>
  <si>
    <t>0,73</t>
  </si>
  <si>
    <t>0,55</t>
  </si>
  <si>
    <r>
      <t>Evolution du parc d'autocars</t>
    </r>
    <r>
      <rPr>
        <b/>
        <sz val="11"/>
        <color rgb="FFFFFF00"/>
        <rFont val="Calibri"/>
        <family val="2"/>
        <charset val="1"/>
      </rPr>
      <t xml:space="preserve"> </t>
    </r>
    <r>
      <rPr>
        <b/>
        <sz val="11"/>
        <color rgb="FF000000"/>
        <rFont val="Calibri"/>
        <family val="2"/>
        <charset val="1"/>
      </rPr>
      <t>par type d’énergie, scénario AME</t>
    </r>
  </si>
  <si>
    <t>Soute* +0,5%/an</t>
  </si>
  <si>
    <t>2,5</t>
  </si>
  <si>
    <t>2,7</t>
  </si>
  <si>
    <t>2,6</t>
  </si>
  <si>
    <t>2,40</t>
  </si>
  <si>
    <t>2,46</t>
  </si>
  <si>
    <t>2,52</t>
  </si>
  <si>
    <t>2,59</t>
  </si>
  <si>
    <t>2,65</t>
  </si>
  <si>
    <t>Source : IFPEN</t>
  </si>
  <si>
    <r>
      <t>Consommation de carburéacteur pour l'aviation civile</t>
    </r>
    <r>
      <rPr>
        <sz val="11"/>
        <color rgb="FF000000"/>
        <rFont val="Calibri"/>
        <family val="2"/>
        <charset val="1"/>
      </rPr>
      <t xml:space="preserve"> </t>
    </r>
  </si>
  <si>
    <t>Air routes</t>
  </si>
  <si>
    <t>Taux de croissance</t>
  </si>
  <si>
    <t>Consommations de carburéacteur (ktep)</t>
  </si>
  <si>
    <t>(% de 2015 à 2035)</t>
  </si>
  <si>
    <r>
      <t>Evolution du parc d'autobus</t>
    </r>
    <r>
      <rPr>
        <b/>
        <sz val="11"/>
        <color rgb="FFFFFF00"/>
        <rFont val="Calibri"/>
        <family val="2"/>
        <charset val="1"/>
      </rPr>
      <t xml:space="preserve"> </t>
    </r>
    <r>
      <rPr>
        <b/>
        <sz val="11"/>
        <color rgb="FF000000"/>
        <rFont val="Calibri"/>
        <family val="2"/>
        <charset val="1"/>
      </rPr>
      <t>par type d’énergie, scénario AME</t>
    </r>
  </si>
  <si>
    <t>Aviation domestique (hors besoins militaires)</t>
  </si>
  <si>
    <t>Besoins militaires</t>
  </si>
  <si>
    <t>Aviation internationale</t>
  </si>
  <si>
    <t>Entre France et reste de l’Europe</t>
  </si>
  <si>
    <t>Entre France et autres pays non européens</t>
  </si>
  <si>
    <t>TOTAL</t>
  </si>
  <si>
    <r>
      <t xml:space="preserve">Evolution du parc et </t>
    </r>
    <r>
      <rPr>
        <b/>
        <u/>
        <sz val="11"/>
        <color rgb="FF000000"/>
        <rFont val="Calibri"/>
        <family val="2"/>
        <charset val="1"/>
      </rPr>
      <t>des immatriculations</t>
    </r>
    <r>
      <rPr>
        <b/>
        <sz val="11"/>
        <color rgb="FF000000"/>
        <rFont val="Calibri"/>
        <family val="2"/>
        <charset val="1"/>
      </rPr>
      <t xml:space="preserve"> de deux-roues motorisées</t>
    </r>
  </si>
  <si>
    <t>Parc de deux-roues motorisés</t>
  </si>
  <si>
    <t>Nombre d'immatriculations de deux-roues motorisés</t>
  </si>
  <si>
    <t>Source : DGEC AME 2014</t>
  </si>
  <si>
    <t>Evolutions des parts de marché des énergies dans les immatriculations annuelles de deux-roues motorisées, scénario AME</t>
  </si>
  <si>
    <r>
      <t>Evolution du parc de deux-roues motorisées</t>
    </r>
    <r>
      <rPr>
        <b/>
        <sz val="11"/>
        <color rgb="FFFFFF00"/>
        <rFont val="Calibri"/>
        <family val="2"/>
        <charset val="1"/>
      </rPr>
      <t xml:space="preserve"> </t>
    </r>
    <r>
      <rPr>
        <b/>
        <sz val="11"/>
        <color rgb="FF000000"/>
        <rFont val="Calibri"/>
        <family val="2"/>
        <charset val="1"/>
      </rPr>
      <t>par type d’énergie, scénario AME</t>
    </r>
  </si>
  <si>
    <t>PERFORMANCES DES VEHICULES</t>
  </si>
  <si>
    <r>
      <t>n</t>
    </r>
    <r>
      <rPr>
        <b/>
        <u/>
        <sz val="12"/>
        <color rgb="FF000000"/>
        <rFont val="Calibri"/>
        <family val="2"/>
        <charset val="1"/>
      </rPr>
      <t xml:space="preserve"> VP/petits VUL</t>
    </r>
  </si>
  <si>
    <t>Evolution des gCO2/km des véhicules particuliers neufs, scénario AME</t>
  </si>
  <si>
    <t>Essence</t>
  </si>
  <si>
    <t>Diesel</t>
  </si>
  <si>
    <t>VE (kWh/100 km)</t>
  </si>
  <si>
    <t>VE</t>
  </si>
  <si>
    <t>VHR essence* (l/100km et kWh/100km)</t>
  </si>
  <si>
    <t>VHR diesel* (l/100km et kWh/100km)</t>
  </si>
  <si>
    <t>* Préciser la part du mode élec</t>
  </si>
  <si>
    <t>Evolution des consommations unitaires des véhicules particuliers pour l'ensemble du parc, scénario AME</t>
  </si>
  <si>
    <t>Evolution des gCO2/km des véhicules particuliers pour l'ensemble du parc, scénario AME</t>
  </si>
  <si>
    <t>Evolution des consommations unitaires des petits VUL neufs, scénario AME</t>
  </si>
  <si>
    <t>Evolution des gCO2/km des petits VUL neufs, scénario AME</t>
  </si>
  <si>
    <t>Evolution des consommations unitaires des petits VUL pour l'ensemble du parc, scénario AME</t>
  </si>
  <si>
    <t>Evolution des gCO2/km des petits VUL pour l'ensemble du parc, scénario AME</t>
  </si>
  <si>
    <t>Evolution des consommations unitaires des camions neufs, scénario AME</t>
  </si>
  <si>
    <t>Limitation de vitesse et éco-conduite</t>
  </si>
  <si>
    <t>Préciser les hypothèses prises et leur impact sur la consommation de VP</t>
  </si>
  <si>
    <t>Evolution des gCO2/km des camions neufs, scénario AME</t>
  </si>
  <si>
    <t>Evolution des consommations unitaires des camions pour l'ensemble du parc, scénario AME</t>
  </si>
  <si>
    <t>Evolution des gCO2/km des camions pour l'ensemble du parc, scénario AME</t>
  </si>
  <si>
    <t>Evolution des consommations unitaires des gros VUL, scénario AME</t>
  </si>
  <si>
    <t>Evolution des gCO2/km des gros VUL neufs, scénario AME</t>
  </si>
  <si>
    <t>Evolution des consommations unitaires des gros VUL pour l'ensemble du parc, scénario AME</t>
  </si>
  <si>
    <t>Evolution des gCO2/km des gros VUL pour l'ensemble du parc, scénario AME</t>
  </si>
  <si>
    <t>Préciser les hypothèses prises et leur impact sur la consommation des camions/gros VUL</t>
  </si>
  <si>
    <r>
      <t>n</t>
    </r>
    <r>
      <rPr>
        <b/>
        <sz val="12"/>
        <color rgb="FF000000"/>
        <rFont val="Calibri"/>
        <family val="2"/>
        <charset val="1"/>
      </rPr>
      <t xml:space="preserve"> Bus, cars et deux-roues</t>
    </r>
  </si>
  <si>
    <t>Evolution des consommations unitaires des bus neufs, scénario AME</t>
  </si>
  <si>
    <t>Evolution des gCO2/km des bus neufs, scénario AME</t>
  </si>
  <si>
    <t>Evolution des consommations unitaires des bus pour l'ensemble du parc, scénario AME</t>
  </si>
  <si>
    <t>Evolution des gCO2/km des bus pour l'ensemble du parc, scénario AME</t>
  </si>
  <si>
    <t>Evolution des consommations unitaires des cars neufs, scénario AME</t>
  </si>
  <si>
    <t>Evolution des gCO2/km des cars neufs, scénario AME</t>
  </si>
  <si>
    <t>Evolution des consommations unitaires des cars pour l'ensemble du parc, scénario AME</t>
  </si>
  <si>
    <t>Evolution des gCO2/km des cars pour l'ensemble du parc, scénario AME</t>
  </si>
  <si>
    <t>Evolution des consommations unitaires des deux-roues neufs</t>
  </si>
  <si>
    <t>Evolution des gCO2/km des deux-roues neufs</t>
  </si>
  <si>
    <t>Evolution des consommations unitaires des deux-roues pour l'ensemble du parc</t>
  </si>
  <si>
    <t>Evolution des gCO2/km des deux-roues pour l'ensemble du parc</t>
  </si>
  <si>
    <t>Préciser les hypothèses prises et leur impact sur la consommation des cars/bus/deux-roues</t>
  </si>
  <si>
    <t>BIOCARBURANTS</t>
  </si>
  <si>
    <t>Evolution du taux d'incorporation de biocarburants 1ère génération</t>
  </si>
  <si>
    <t>Evolution du taux d'incorporation de biocarburants avancés (2ème et 3ème générations)</t>
  </si>
  <si>
    <t>Taux de remplissage des PL</t>
  </si>
  <si>
    <t>Evolution du taux d'incorporation de biogaz</t>
  </si>
  <si>
    <t>biogaz (%)</t>
  </si>
  <si>
    <t>Source : Enerdata, CGDDD</t>
  </si>
  <si>
    <t>TRAFICS ET PARTS MODALES</t>
  </si>
  <si>
    <t>VUL?</t>
  </si>
  <si>
    <t>2-roues</t>
  </si>
  <si>
    <t>Bus</t>
  </si>
  <si>
    <t>Aérien (Métropole)</t>
  </si>
  <si>
    <t>Sources : CGDD, Enerdata</t>
  </si>
  <si>
    <t>Distance annuelle parcourue par les VP</t>
  </si>
  <si>
    <t>Distance annuelle parcourue par les petits VUL</t>
  </si>
  <si>
    <t>VHR essence</t>
  </si>
  <si>
    <t>VHR diesel</t>
  </si>
  <si>
    <t>Kilométrage annuel moyen des VP</t>
  </si>
  <si>
    <t>Kilométrage annuel moyen des petits VUL</t>
  </si>
  <si>
    <t>Taux de remplissage des véhicules</t>
  </si>
  <si>
    <t>Taux de remplissage des gros VUL</t>
  </si>
  <si>
    <t>Taux de remplissage des VP (passagers/km)</t>
  </si>
  <si>
    <t>Taux de remplissage des petits VUL</t>
  </si>
  <si>
    <t>Taux de remplissage des bus (pkm/vkm)</t>
  </si>
  <si>
    <t>Taux de remplissage des cars (pkm/vkm)</t>
  </si>
  <si>
    <t>INFORMATIONS SUR LES TRANSPORTS NON ROUTIERS</t>
  </si>
  <si>
    <t>Fer</t>
  </si>
  <si>
    <t>Trafic passager du mode ferroviaire (G.pkm)</t>
  </si>
  <si>
    <t>Trafic marchandise du mode ferroviaire (G.km)</t>
  </si>
  <si>
    <t>Consommation unitaire du mode ferroviaire (tep/km)</t>
  </si>
  <si>
    <t>Part de marché de l'électricité (%)</t>
  </si>
  <si>
    <t>CUFer = 4,84 tep/tkm</t>
  </si>
  <si>
    <t>?</t>
  </si>
  <si>
    <t>Part de marché du diesel (%)</t>
  </si>
  <si>
    <t>Trafic marchandise fluvial (G.tkm)</t>
  </si>
  <si>
    <t>Part du marché du gaz (%)</t>
  </si>
  <si>
    <t>CuFlu = 42,31 tep/tkm</t>
  </si>
  <si>
    <t>Consommation unitaire du mode fluvial diesel (tep/tkm)</t>
  </si>
  <si>
    <t>Consommation unitaire du mode fluvial gaz (tep/tkm)</t>
  </si>
  <si>
    <t>Aérien domestique</t>
  </si>
  <si>
    <t>Nombre de passagers (M)</t>
  </si>
  <si>
    <t>Consommation unitaire de l'aérien domestique (tep/passager)</t>
  </si>
  <si>
    <t>Taux d'incorporation de biocarburant dans le kérosène (%)</t>
  </si>
  <si>
    <t>Indicateurs Transports : de la SNBC</t>
  </si>
  <si>
    <r>
      <t>◦</t>
    </r>
    <r>
      <rPr>
        <sz val="7"/>
        <color rgb="FF000000"/>
        <rFont val="Times New Roman"/>
        <family val="1"/>
        <charset val="1"/>
      </rPr>
      <t xml:space="preserve">   </t>
    </r>
    <r>
      <rPr>
        <sz val="11"/>
        <color rgb="FFFF0000"/>
        <rFont val="Arial"/>
        <family val="2"/>
        <charset val="1"/>
      </rPr>
      <t>Niveau de mobilité de voyageurs exprimé en milliards de voyageurs-kilomètres</t>
    </r>
  </si>
  <si>
    <r>
      <t>◦</t>
    </r>
    <r>
      <rPr>
        <sz val="7"/>
        <color rgb="FF000000"/>
        <rFont val="Times New Roman"/>
        <family val="1"/>
        <charset val="1"/>
      </rPr>
      <t xml:space="preserve">   </t>
    </r>
    <r>
      <rPr>
        <sz val="11"/>
        <color rgb="FFFF0000"/>
        <rFont val="Arial"/>
        <family val="2"/>
        <charset val="1"/>
      </rPr>
      <t>Transport de marchandises par unité de PIB (t.km/€)</t>
    </r>
  </si>
  <si>
    <r>
      <t>◦</t>
    </r>
    <r>
      <rPr>
        <sz val="7"/>
        <color rgb="FF000000"/>
        <rFont val="Times New Roman"/>
        <family val="1"/>
        <charset val="1"/>
      </rPr>
      <t xml:space="preserve">   </t>
    </r>
    <r>
      <rPr>
        <sz val="11"/>
        <color rgb="FFFF0000"/>
        <rFont val="Arial"/>
        <family val="2"/>
        <charset val="1"/>
      </rPr>
      <t>Taux de remplissage moyen des véhicules particuliers</t>
    </r>
  </si>
  <si>
    <r>
      <t>◦</t>
    </r>
    <r>
      <rPr>
        <sz val="7"/>
        <color rgb="FF000000"/>
        <rFont val="Times New Roman"/>
        <family val="1"/>
        <charset val="1"/>
      </rPr>
      <t xml:space="preserve">   </t>
    </r>
    <r>
      <rPr>
        <sz val="11"/>
        <color rgb="FFFF0000"/>
        <rFont val="Arial"/>
        <family val="2"/>
        <charset val="1"/>
      </rPr>
      <t>Taux de chargement moyen des poids lourds (t/véhicule)</t>
    </r>
  </si>
  <si>
    <r>
      <t>◦</t>
    </r>
    <r>
      <rPr>
        <sz val="7"/>
        <color rgb="FF000000"/>
        <rFont val="Times New Roman"/>
        <family val="1"/>
        <charset val="1"/>
      </rPr>
      <t xml:space="preserve">   </t>
    </r>
    <r>
      <rPr>
        <sz val="11"/>
        <color rgb="FFFF0000"/>
        <rFont val="Arial"/>
        <family val="2"/>
        <charset val="1"/>
      </rPr>
      <t>Consommation unitaire moyenne des VP neufs (gCO2/km et L/100km)</t>
    </r>
    <r>
      <rPr>
        <sz val="11"/>
        <color rgb="FF000000"/>
        <rFont val="Arial"/>
        <family val="2"/>
        <charset val="1"/>
      </rPr>
      <t xml:space="preserve"> : conditions de laboratoire / </t>
    </r>
    <r>
      <rPr>
        <sz val="11"/>
        <color rgb="FFFF0000"/>
        <rFont val="Arial"/>
        <family val="2"/>
        <charset val="1"/>
      </rPr>
      <t>conditions réelles</t>
    </r>
    <r>
      <rPr>
        <sz val="11"/>
        <color rgb="FF000000"/>
        <rFont val="Arial"/>
        <family val="2"/>
        <charset val="1"/>
      </rPr>
      <t xml:space="preserve"> </t>
    </r>
  </si>
  <si>
    <r>
      <t>◦</t>
    </r>
    <r>
      <rPr>
        <sz val="7"/>
        <color rgb="FF000000"/>
        <rFont val="Times New Roman"/>
        <family val="1"/>
        <charset val="1"/>
      </rPr>
      <t xml:space="preserve">   </t>
    </r>
    <r>
      <rPr>
        <sz val="11"/>
        <color rgb="FFFF0000"/>
        <rFont val="Arial"/>
        <family val="2"/>
        <charset val="1"/>
      </rPr>
      <t>Estimation de la performance du parc (VL &amp; PL) (L/100km)</t>
    </r>
  </si>
  <si>
    <r>
      <t>◦</t>
    </r>
    <r>
      <rPr>
        <sz val="7"/>
        <color rgb="FF000000"/>
        <rFont val="Times New Roman"/>
        <family val="1"/>
        <charset val="1"/>
      </rPr>
      <t xml:space="preserve">   </t>
    </r>
    <r>
      <rPr>
        <sz val="11"/>
        <color rgb="FF000000"/>
        <rFont val="Arial"/>
        <family val="2"/>
        <charset val="1"/>
      </rPr>
      <t>Nombre total de points de recharge pour l’électricité (publics, privés, dont recharges rapides)</t>
    </r>
  </si>
  <si>
    <r>
      <t>◦</t>
    </r>
    <r>
      <rPr>
        <sz val="7"/>
        <color rgb="FF000000"/>
        <rFont val="Times New Roman"/>
        <family val="1"/>
        <charset val="1"/>
      </rPr>
      <t xml:space="preserve">   </t>
    </r>
    <r>
      <rPr>
        <sz val="11"/>
        <color rgb="FF000000"/>
        <rFont val="Arial"/>
        <family val="2"/>
        <charset val="1"/>
      </rPr>
      <t>Nombre d’unités de livraisons de gaz (GNL et GNC)</t>
    </r>
  </si>
  <si>
    <r>
      <t>◦</t>
    </r>
    <r>
      <rPr>
        <sz val="7"/>
        <color rgb="FF000000"/>
        <rFont val="Times New Roman"/>
        <family val="1"/>
        <charset val="1"/>
      </rPr>
      <t xml:space="preserve">   </t>
    </r>
    <r>
      <rPr>
        <sz val="11"/>
        <color rgb="FF000000"/>
        <rFont val="Arial"/>
        <family val="2"/>
        <charset val="1"/>
      </rPr>
      <t>Nombre d’unités de livraison d’hydrogène.</t>
    </r>
  </si>
  <si>
    <r>
      <t>◦</t>
    </r>
    <r>
      <rPr>
        <sz val="7"/>
        <color rgb="FF000000"/>
        <rFont val="Times New Roman"/>
        <family val="1"/>
        <charset val="1"/>
      </rPr>
      <t xml:space="preserve">   </t>
    </r>
    <r>
      <rPr>
        <sz val="11"/>
        <color rgb="FF000000"/>
        <rFont val="Arial"/>
        <family val="2"/>
        <charset val="1"/>
      </rPr>
      <t>Proportion de véhicules électriques ou hybrides acquis ou utilisés lors du renouvellement du parc (état, collectivités – en %)</t>
    </r>
  </si>
  <si>
    <r>
      <t>◦</t>
    </r>
    <r>
      <rPr>
        <sz val="7"/>
        <color rgb="FF000000"/>
        <rFont val="Times New Roman"/>
        <family val="1"/>
        <charset val="1"/>
      </rPr>
      <t xml:space="preserve">   </t>
    </r>
    <r>
      <rPr>
        <sz val="11"/>
        <color rgb="FF000000"/>
        <rFont val="Arial"/>
        <family val="2"/>
        <charset val="1"/>
      </rPr>
      <t>Part des vecteurs énergétiques à faible contenu carbone par unité d'énergie en analyse cycle de vie "du puits à la roue" (%)</t>
    </r>
  </si>
  <si>
    <r>
      <t>◦</t>
    </r>
    <r>
      <rPr>
        <sz val="7"/>
        <color rgb="FF000000"/>
        <rFont val="Times New Roman"/>
        <family val="1"/>
        <charset val="1"/>
      </rPr>
      <t xml:space="preserve">   </t>
    </r>
    <r>
      <rPr>
        <sz val="11"/>
        <color rgb="FFFF0000"/>
        <rFont val="Arial"/>
        <family val="2"/>
        <charset val="1"/>
      </rPr>
      <t xml:space="preserve">Vente de véhicules à faibles émissions </t>
    </r>
    <r>
      <rPr>
        <sz val="11"/>
        <color rgb="FF000000"/>
        <rFont val="Arial"/>
        <family val="2"/>
        <charset val="1"/>
      </rPr>
      <t>(V élec, VHR éligibles au bonus (&lt; 60 gCO2/km et non diesel, V GNV et V hydrogène)</t>
    </r>
  </si>
  <si>
    <r>
      <t>◦</t>
    </r>
    <r>
      <rPr>
        <sz val="7"/>
        <color rgb="FF000000"/>
        <rFont val="Times New Roman"/>
        <family val="1"/>
        <charset val="1"/>
      </rPr>
      <t xml:space="preserve">   </t>
    </r>
    <r>
      <rPr>
        <sz val="11"/>
        <color rgb="FFFF0000"/>
        <rFont val="Arial"/>
        <family val="2"/>
        <charset val="1"/>
      </rPr>
      <t xml:space="preserve">Part et volume des transports en commun </t>
    </r>
    <r>
      <rPr>
        <sz val="11"/>
        <color rgb="FF000000"/>
        <rFont val="Arial"/>
        <family val="2"/>
        <charset val="1"/>
      </rPr>
      <t>et modes actifs (vélo + marche) dans les déplacements de la population active</t>
    </r>
  </si>
  <si>
    <r>
      <t>◦</t>
    </r>
    <r>
      <rPr>
        <sz val="7"/>
        <color rgb="FF000000"/>
        <rFont val="Times New Roman"/>
        <family val="1"/>
        <charset val="1"/>
      </rPr>
      <t xml:space="preserve">   </t>
    </r>
    <r>
      <rPr>
        <sz val="11"/>
        <color rgb="FFFF0000"/>
        <rFont val="Arial"/>
        <family val="2"/>
        <charset val="1"/>
      </rPr>
      <t>Part du fret ferroviaire dans les transports intérieurs (hors oléoducs)</t>
    </r>
  </si>
  <si>
    <r>
      <t>◦</t>
    </r>
    <r>
      <rPr>
        <sz val="7"/>
        <color rgb="FF000000"/>
        <rFont val="Times New Roman"/>
        <family val="1"/>
        <charset val="1"/>
      </rPr>
      <t xml:space="preserve">   </t>
    </r>
    <r>
      <rPr>
        <sz val="11"/>
        <color rgb="FFFF0000"/>
        <rFont val="Arial"/>
        <family val="2"/>
        <charset val="1"/>
      </rPr>
      <t>Part du fret fluvial  dans les transports intérieurs (hors oléoducs)</t>
    </r>
  </si>
  <si>
    <r>
      <t>◦</t>
    </r>
    <r>
      <rPr>
        <sz val="7"/>
        <color rgb="FF000000"/>
        <rFont val="Times New Roman"/>
        <family val="1"/>
        <charset val="1"/>
      </rPr>
      <t xml:space="preserve">   </t>
    </r>
    <r>
      <rPr>
        <sz val="11"/>
        <color rgb="FFFF0000"/>
        <rFont val="Arial"/>
        <family val="2"/>
        <charset val="1"/>
      </rPr>
      <t>Part du fret routier dans les transports intérieurs (hors oléoducs)</t>
    </r>
  </si>
  <si>
    <r>
      <t>◦</t>
    </r>
    <r>
      <rPr>
        <sz val="7"/>
        <color rgb="FF000000"/>
        <rFont val="Times New Roman"/>
        <family val="1"/>
        <charset val="1"/>
      </rPr>
      <t xml:space="preserve">   </t>
    </r>
    <r>
      <rPr>
        <sz val="11"/>
        <color rgb="FFFF0000"/>
        <rFont val="Arial"/>
        <family val="2"/>
        <charset val="1"/>
      </rPr>
      <t>Part du fret aérien dans les transports intérieurs (hors oléoducs)</t>
    </r>
  </si>
  <si>
    <r>
      <t>◦</t>
    </r>
    <r>
      <rPr>
        <sz val="7"/>
        <color rgb="FF000000"/>
        <rFont val="Times New Roman"/>
        <family val="1"/>
        <charset val="1"/>
      </rPr>
      <t xml:space="preserve">   </t>
    </r>
    <r>
      <rPr>
        <sz val="11"/>
        <color rgb="FF000000"/>
        <rFont val="Arial"/>
        <family val="2"/>
        <charset val="1"/>
      </rPr>
      <t>Nombre d’aires de covoiturage</t>
    </r>
  </si>
  <si>
    <r>
      <t>◦</t>
    </r>
    <r>
      <rPr>
        <sz val="7"/>
        <color rgb="FF000000"/>
        <rFont val="Times New Roman"/>
        <family val="1"/>
        <charset val="1"/>
      </rPr>
      <t xml:space="preserve">   </t>
    </r>
    <r>
      <rPr>
        <sz val="11"/>
        <color rgb="FF000000"/>
        <rFont val="Arial"/>
        <family val="2"/>
        <charset val="1"/>
      </rPr>
      <t>Poids moyen des véhicules VL et PL</t>
    </r>
  </si>
  <si>
    <r>
      <t>◦</t>
    </r>
    <r>
      <rPr>
        <sz val="7"/>
        <color rgb="FF000000"/>
        <rFont val="Times New Roman"/>
        <family val="1"/>
        <charset val="1"/>
      </rPr>
      <t xml:space="preserve">   </t>
    </r>
    <r>
      <rPr>
        <sz val="11"/>
        <color rgb="FF000000"/>
        <rFont val="Arial"/>
        <family val="2"/>
        <charset val="1"/>
      </rPr>
      <t>Utilisation du train : trajets domicile-travail et autres trajets</t>
    </r>
  </si>
  <si>
    <t>Modélisation du parc de VP</t>
  </si>
  <si>
    <t>Données modèle</t>
  </si>
  <si>
    <t>Evolution</t>
  </si>
  <si>
    <t>Commentaire CGDD MA3 :</t>
  </si>
  <si>
    <t>Première donnée en 2011, on estime une évolution sur la période 2015-2020, qu'on peut appliquer pour recalculer la valeur en 2020</t>
  </si>
  <si>
    <t>Parts de marché dans les ventes</t>
  </si>
  <si>
    <t>pour arriver au bon pourcntage avec GPL</t>
  </si>
  <si>
    <t>Données modèle immats</t>
  </si>
  <si>
    <t>VE</t>
  </si>
  <si>
    <t>VHR</t>
  </si>
  <si>
    <t>Le modèle ne donne que les immatriculatiosn thermiques, VE et VHR, pas GPL,</t>
  </si>
  <si>
    <t>On suppose la même évolution de la part du GPL que pour l'AME 2014,</t>
  </si>
  <si>
    <t>on complète proportionnelement pour les autres motorisations</t>
  </si>
  <si>
    <t>Consommation unitaire des nouveaux véhicules</t>
  </si>
  <si>
    <r>
      <t xml:space="preserve">Données modèle immats </t>
    </r>
    <r>
      <rPr>
        <sz val="11"/>
        <color rgb="FFFF0000"/>
        <rFont val="Calibri"/>
        <family val="2"/>
        <charset val="1"/>
      </rPr>
      <t>pour les VP seulement</t>
    </r>
  </si>
  <si>
    <t>Pour les consommations, voir fiche du modèle</t>
  </si>
  <si>
    <t>Baisse de 2,7 % par an pr essece de 2010 à 2020</t>
  </si>
  <si>
    <t>Baisse de 2,2 % par an de 2010 à 2020</t>
  </si>
  <si>
    <t>Après 2020, pas de baisse des consomamtiosn unitaires</t>
  </si>
  <si>
    <t>baisse de la consommation moyenne après 2020 liée à une pénétration plus rapide de l'électrique dans la gamme supérieure (effet structurel, au final les véhicules thermiques sont de plus en plus des petis véhicules dans le temps)</t>
  </si>
  <si>
    <t>km/an</t>
  </si>
  <si>
    <t>ces kilométrages moyens sont cohérents avec les niveaux de mobilité calculés via MODEV par Rémi Pochez (MA1)</t>
  </si>
  <si>
    <t>Consommations militaires de carburéacteur type kérosène de la France</t>
  </si>
  <si>
    <t>Périmètre : Métropole + DOM-TOM + Opérations extérieures dans le reste du monde</t>
  </si>
  <si>
    <t>unité = 1.000 t</t>
  </si>
  <si>
    <t>Années</t>
  </si>
  <si>
    <t>consommation</t>
  </si>
  <si>
    <t>Source : Ministère de la Défense</t>
  </si>
  <si>
    <t>Consommation d'énergie (Mtep)</t>
  </si>
  <si>
    <t>Domestique</t>
  </si>
  <si>
    <t>dont aviation civile</t>
  </si>
  <si>
    <t>dont militaire</t>
  </si>
  <si>
    <t>Trafic (Gpkm)</t>
  </si>
  <si>
    <t>2015-2030</t>
  </si>
  <si>
    <t>Métropole</t>
  </si>
  <si>
    <t>Outre mer</t>
  </si>
  <si>
    <t>Hypothèse DGAC</t>
  </si>
  <si>
    <t>millions passagers Métropole-Outre mer</t>
  </si>
  <si>
    <t>Consommation unitaire</t>
  </si>
  <si>
    <t>Mtep/Gpkm</t>
  </si>
  <si>
    <t>Trafics</t>
  </si>
  <si>
    <t>Résultats d’après MODEV et calcul CGDD avec impact du prix sur la génération de trafic</t>
  </si>
  <si>
    <t>Voyageurs longue distance
(&gt; 100km)</t>
  </si>
  <si>
    <t>VP (+ VUL étrangers)</t>
  </si>
  <si>
    <t>Mds voy.km</t>
  </si>
  <si>
    <t>hors covoiturage passager</t>
  </si>
  <si>
    <t>Covoiturage</t>
  </si>
  <si>
    <t>passager uniquement</t>
  </si>
  <si>
    <t>Autocars « macron »</t>
  </si>
  <si>
    <t>TGV</t>
  </si>
  <si>
    <t>TET</t>
  </si>
  <si>
    <t>TER longue distance</t>
  </si>
  <si>
    <t>Air</t>
  </si>
  <si>
    <t>Circulation VP</t>
  </si>
  <si>
    <t>Mds veh.km</t>
  </si>
  <si>
    <t>Voyageurs courte distance
(&lt;100km)</t>
  </si>
  <si>
    <t>TC</t>
  </si>
  <si>
    <t>Modes doux</t>
  </si>
  <si>
    <t>Marchandises</t>
  </si>
  <si>
    <t>Route</t>
  </si>
  <si>
    <t>Mds t.km</t>
  </si>
  <si>
    <t>Circulation PL</t>
  </si>
  <si>
    <t>Autres</t>
  </si>
  <si>
    <t>VUL français</t>
  </si>
  <si>
    <t>Autocars « hors macron »</t>
  </si>
  <si>
    <t>Source : CGDD</t>
  </si>
  <si>
    <t>Traitement Enerdata</t>
  </si>
  <si>
    <t>F1.b Transports intérieurs de voyageurs depuis 2000 selon la distance pour le transport collectif</t>
  </si>
  <si>
    <t>Calcul à partir de MODEV</t>
  </si>
  <si>
    <t>Niveau en milliards de voyageurs-kilomètres</t>
  </si>
  <si>
    <t>Véhicules particuliers (1)</t>
  </si>
  <si>
    <t>Voitures particulières françaises (VP)</t>
  </si>
  <si>
    <t>Véhicules légers étrangers (VP et VUL)</t>
  </si>
  <si>
    <t>Deux-roues motorisées</t>
  </si>
  <si>
    <t>Transports collectifs</t>
  </si>
  <si>
    <t>Transports collectifs de longue distance</t>
  </si>
  <si>
    <t>Transports aériens (2)</t>
  </si>
  <si>
    <t>Transports ferrés</t>
  </si>
  <si>
    <t>TAGV - Trains à grande vitesse (3)(4)(5)(6)</t>
  </si>
  <si>
    <t>Trains interurbains (7)</t>
  </si>
  <si>
    <t>Transports routiers : autobus et autocars (8)</t>
  </si>
  <si>
    <t>Interurbains (hors Île-de-France)</t>
  </si>
  <si>
    <t>Occasionnel</t>
  </si>
  <si>
    <t>Transports collectifs de proximité</t>
  </si>
  <si>
    <t>Transports ferrés (9)</t>
  </si>
  <si>
    <t>Trains et RER d'Île-de-France (10)(11)</t>
  </si>
  <si>
    <t>Trains sous convention CR (12)</t>
  </si>
  <si>
    <t>Métro de Paris (11)</t>
  </si>
  <si>
    <t>Métros de province (13)</t>
  </si>
  <si>
    <t>Tramways et bus</t>
  </si>
  <si>
    <t>Tramways d'Île-de-France (11)</t>
  </si>
  <si>
    <t>Tramways et bus de province (13)</t>
  </si>
  <si>
    <t>Bus d'Île-de-France</t>
  </si>
  <si>
    <t>Bus à Paris (11)</t>
  </si>
  <si>
    <t>Bus en petite couronne (11)</t>
  </si>
  <si>
    <t>Bus en grande couronne (11)</t>
  </si>
  <si>
    <t>Noctiliens RATP (14)</t>
  </si>
  <si>
    <t>-</t>
  </si>
  <si>
    <t>Scolaire</t>
  </si>
  <si>
    <t>Personnel</t>
  </si>
  <si>
    <t>Ensemble</t>
  </si>
  <si>
    <t>(1) rebasement du Bilan de la circulation (base 2007), série rétropolée jusqu'en 1990.</t>
  </si>
  <si>
    <t>(2) vols intérieurs à la métropole uniquement.</t>
  </si>
  <si>
    <t>(3) modification du périmètre TAGV en 2003, rétropolée jusqu'en 2001. Pour l'année 2001, dans l'ancien système, le tableau mentionnerait 37,4 milliards de voyageurs-kilomètrespour le réseau TAGV.</t>
  </si>
  <si>
    <t>(4) prise en compte (pour moitié), à partir de 2000, des transports effectués dans le tunnel sous la Manche.</t>
  </si>
  <si>
    <t>(5) y compris iDTGV à partir de 2006.</t>
  </si>
  <si>
    <t>(6) y compris Eurostar, société autonome de la SNCF depuis le 1er septembre 2010 (voyageurs-kilomètres intérieurs, cf. (6)).</t>
  </si>
  <si>
    <t>(7) sous convention avec l'État et non conventionnés (hors trains à grande vitesse).</t>
  </si>
  <si>
    <t>(8) série rétropolée à partir des bilans annuels de la circulation jusqu'en 2000.</t>
  </si>
  <si>
    <t>(9) trains, RER et métros.</t>
  </si>
  <si>
    <t>(10) y compris le RER exploité par la RATP et la ligne T4 (depuis novembre 2006).</t>
  </si>
  <si>
    <t>(11) série rétropolée sur les statistiques STIF-Omnil en voyageurs-km jusqu'en 2000.</t>
  </si>
  <si>
    <t>(12) sous convention des Conseils régionaux (hors Île-de-France et Corse). Y compris les "Express d'Intérêt Régional" à partir de 1991.</t>
  </si>
  <si>
    <t>(13) séries en voyageurs-km estimées d'après l'Enquête annuelle sur les transports collectifs urbains (DGITM, Cerema, GART, UTP) pour le nombre de voyages de 1995 à 2013 et d'après l'Enquête nationale transports déplacements 2008 et l'UTP pour les distances moyennes parcourues par mode. Le niveau de la dernière année (ici 2014), déterminé à partir du taux d'évolution annuel est estimé par le SOeS, d'après les indicateurs de conjoncture de l'UTP. Séries rétropolées jusqu'en 1980.</t>
  </si>
  <si>
    <t>(14) comprend les Noctiliens RATP depuis leur mise en service en 2007 (les données relatives aux Noctiliens SNCF ne sont pas disponibles).</t>
  </si>
  <si>
    <t>Champ : France métropolitaine.</t>
  </si>
  <si>
    <t>Sources : SOeS, d’après Bilan de la  circulation, DGAC, ensemble des opérateurs ferroviaires, STIF-Omnil, Enquête annuelle sur les transports collectifs urbains (DGITM, Cerema, Gart, UTP), UTP.</t>
  </si>
  <si>
    <t>Trafics mis en forme au format MedPro</t>
  </si>
  <si>
    <t>Variation AME 2017 in % AME 2014 (Menfis output avec integration tvx DHUP)</t>
  </si>
  <si>
    <t>+ Mesures supplémentaires depuis le 1er janvier 2014 et &lt; 1er juillet 2016 + nouveau cadrage macro +  actualisation pour tenir compte des données observées en 2015</t>
  </si>
  <si>
    <t>1. EVOLUTION DU PARC</t>
  </si>
  <si>
    <t>1.1. CONSTRUCTIONS NEUVES</t>
  </si>
  <si>
    <t>Nombre de constructions neuves</t>
  </si>
  <si>
    <t>Répartition des constructions neuves selon RT2005/RT2012/RT2020</t>
  </si>
  <si>
    <r>
      <t>I.A. LOGEMENTS NEUFS (</t>
    </r>
    <r>
      <rPr>
        <b/>
        <i/>
        <sz val="16"/>
        <color rgb="FF000000"/>
        <rFont val="Calibri"/>
        <family val="2"/>
        <charset val="1"/>
      </rPr>
      <t>i.e. logements</t>
    </r>
    <r>
      <rPr>
        <b/>
        <sz val="16"/>
        <color rgb="FF000000"/>
        <rFont val="Calibri"/>
        <family val="2"/>
        <charset val="1"/>
      </rPr>
      <t>construits après 2010)</t>
    </r>
  </si>
  <si>
    <t>2010-2015</t>
  </si>
  <si>
    <t>Nombre de maisons individuelles (millions/an)</t>
  </si>
  <si>
    <t>RT2005</t>
  </si>
  <si>
    <t>I.A.1. Construction</t>
  </si>
  <si>
    <t>Nombre d'immeubles collectifs (millions/an)</t>
  </si>
  <si>
    <t>RT2012</t>
  </si>
  <si>
    <t>Total (millions/an)</t>
  </si>
  <si>
    <t>RT 2020 (BEPOS)</t>
  </si>
  <si>
    <t>Millions de logements/an</t>
  </si>
  <si>
    <t>Bonus de constructibilité augmente le nombre de logements</t>
  </si>
  <si>
    <t>NB: le nombre d'IC est impacté par l'hypothèse prise sur la proportion de logements sociaux</t>
  </si>
  <si>
    <t>Part maisons individuelles (%)</t>
  </si>
  <si>
    <t>Intégration des constructions neuves dans les modèles de demande énergétique :</t>
  </si>
  <si>
    <t>Nombre de destructions</t>
  </si>
  <si>
    <t>Préciser si les constructions neuves impliquent que l'intégralité des ménages logés dans ces nouvelles constructions provient de logements existants (qui sortent du parc) ou si une part de ces nouveaux logements n'ont pas d'équivalents détruits (ces nouvelles constructions permettent de répondre à une demande de logements supplémentaires)</t>
  </si>
  <si>
    <t>I.A.2. Mix chauffage</t>
  </si>
  <si>
    <t>MI&lt;75</t>
  </si>
  <si>
    <t>RT 2012</t>
  </si>
  <si>
    <t>RT 2020</t>
  </si>
  <si>
    <t>75&lt;MI&lt;2005</t>
  </si>
  <si>
    <t>MI</t>
  </si>
  <si>
    <t>IC après 2020 (Suite renforcement RT 2012)</t>
  </si>
  <si>
    <t>IC</t>
  </si>
  <si>
    <t>Composante carbone</t>
  </si>
  <si>
    <t>MI RT 2005</t>
  </si>
  <si>
    <t>Fonds chaleur</t>
  </si>
  <si>
    <t>Surface moyenne des logements neufs</t>
  </si>
  <si>
    <t>MI RT 2012</t>
  </si>
  <si>
    <t>Electricité Joule</t>
  </si>
  <si>
    <t>MI RT 2020</t>
  </si>
  <si>
    <t>PAC</t>
  </si>
  <si>
    <t>MI (m²)</t>
  </si>
  <si>
    <t>Fioul</t>
  </si>
  <si>
    <t>IC (m²)</t>
  </si>
  <si>
    <t>Bois</t>
  </si>
  <si>
    <t>Chauffage Urbain</t>
  </si>
  <si>
    <t>Solaire appoint gaz</t>
  </si>
  <si>
    <t>1.2. RESULTANTE SUR LE PARC</t>
  </si>
  <si>
    <t>Source : DHUP</t>
  </si>
  <si>
    <t>Evolution du parc de résidences principales - MI</t>
  </si>
  <si>
    <t>Evolution du nombre total de m² - MI</t>
  </si>
  <si>
    <t>Milliers de MI</t>
  </si>
  <si>
    <t>Surface (m²)</t>
  </si>
  <si>
    <t>I.A.3. Performance énergétique</t>
  </si>
  <si>
    <t>Bonus de constructibilité : encourage les constructions neuves allant au-delà de la RT 2020</t>
  </si>
  <si>
    <t>RT2005</t>
  </si>
  <si>
    <t>CITE</t>
  </si>
  <si>
    <r>
      <t xml:space="preserve">RT2005 </t>
    </r>
    <r>
      <rPr>
        <sz val="11"/>
        <color rgb="FFFF0000"/>
        <rFont val="Calibri"/>
        <family val="2"/>
        <charset val="1"/>
      </rPr>
      <t>(150 kWhep/(m².an))</t>
    </r>
  </si>
  <si>
    <t>RT2012</t>
  </si>
  <si>
    <t>Eco-PTZ</t>
  </si>
  <si>
    <r>
      <t xml:space="preserve">RT2012 </t>
    </r>
    <r>
      <rPr>
        <sz val="11"/>
        <color rgb="FFFF0000"/>
        <rFont val="Calibri"/>
        <family val="2"/>
        <charset val="1"/>
      </rPr>
      <t>(50 kWhep/(m².an))</t>
    </r>
  </si>
  <si>
    <t>Prime Habiter mieux</t>
  </si>
  <si>
    <t>Eco-prêt habiter mieux</t>
  </si>
  <si>
    <t>Total surface MI</t>
  </si>
  <si>
    <t>I.B. PARC EXISTANT (i.e. logements construits jusqu'en 2010)</t>
  </si>
  <si>
    <t>Tiers financement (logement en copropiété)</t>
  </si>
  <si>
    <t>Evolution du parc de résidences principales - IC</t>
  </si>
  <si>
    <t>Evolution du nombre total de m² - IC</t>
  </si>
  <si>
    <t>Plate-formes de rénovation énergétique</t>
  </si>
  <si>
    <t>I.B.1. Rénovation du bati</t>
  </si>
  <si>
    <t>Interdiction de vente de logements HLM énergivores aux logements individuels</t>
  </si>
  <si>
    <t>IC&lt;75</t>
  </si>
  <si>
    <t>Obligation de rénovation thermique lors de travaux importants</t>
  </si>
  <si>
    <t>75&lt;IC&lt;2005</t>
  </si>
  <si>
    <t>I.B.1.a. Performance de la rénovation de l'enveloppe</t>
  </si>
  <si>
    <t>Individualisation des frais de chauffage dans les immeubles collectifs</t>
  </si>
  <si>
    <t>IC RT 2005</t>
  </si>
  <si>
    <t>NB : remplissage à partir du fichier 160510 - sce DGEC AME - hp res medpro</t>
  </si>
  <si>
    <t>Eco-PLS</t>
  </si>
  <si>
    <t>IC RT 2012</t>
  </si>
  <si>
    <t>IC RT 2020</t>
  </si>
  <si>
    <t>MI &lt; 75</t>
  </si>
  <si>
    <t>Indice d'évolution de la consommation unitaire moyenne (énergie utile) base 1 = 2010</t>
  </si>
  <si>
    <t>Total surface IC</t>
  </si>
  <si>
    <t>MI &gt; 75</t>
  </si>
  <si>
    <t>IC &lt;  75</t>
  </si>
  <si>
    <t>2. CONSOMMATION ENERGETIQUE</t>
  </si>
  <si>
    <t>IC &gt;  75</t>
  </si>
  <si>
    <t>HLM &lt;  75</t>
  </si>
  <si>
    <t>2.1. CONSOMMATION ENERGETIQUE DES LOGEMENTS NEUFS</t>
  </si>
  <si>
    <t>HLM &gt;  75</t>
  </si>
  <si>
    <t>Consommation unitaire maximale (kWhEP/m²) RT 2005</t>
  </si>
  <si>
    <t>Consommation unitaire maximale (kWhEP/m²) RT 2012</t>
  </si>
  <si>
    <t>Consommation unitaire maximale (kWhEP/m²) RT 2020</t>
  </si>
  <si>
    <t>I.B.1.b. Performance des systèmes de production de chaleur</t>
  </si>
  <si>
    <t>Chauffage gaz</t>
  </si>
  <si>
    <t>Ecl. + vent.</t>
  </si>
  <si>
    <t>Clim.</t>
  </si>
  <si>
    <t>ECS</t>
  </si>
  <si>
    <t>Chaudière fioul</t>
  </si>
  <si>
    <t>Indice d'évolution du RENDEMENT du système base 1 = 2010</t>
  </si>
  <si>
    <t>Chauff.</t>
  </si>
  <si>
    <t>Chaudière gaz</t>
  </si>
  <si>
    <t>Chauffage électrique individuel</t>
  </si>
  <si>
    <t>Chauffage bois</t>
  </si>
  <si>
    <t>Chauffage électrique</t>
  </si>
  <si>
    <t>Chauffage urbain</t>
  </si>
  <si>
    <t>I.B.2.a. Mix énergétique (chauffage) parc existant</t>
  </si>
  <si>
    <t>Biomasse, chauffage urbain</t>
  </si>
  <si>
    <t>Evolution de la demande d’énergie utile du résidentiel pour le chauffage (Mtep par an)</t>
  </si>
  <si>
    <t>Evolution de la demande d’énergie utile du résidentiel pour le chauffage</t>
  </si>
  <si>
    <t>Mtep</t>
  </si>
  <si>
    <t>Energie/système principal</t>
  </si>
  <si>
    <t>Gaz classique</t>
  </si>
  <si>
    <t>Gaz innov</t>
  </si>
  <si>
    <t>PAC élec</t>
  </si>
  <si>
    <t>Elec Joule</t>
  </si>
  <si>
    <t>Mix chauffage des logements neufs</t>
  </si>
  <si>
    <t>RT 2005</t>
  </si>
  <si>
    <t>Charbon</t>
  </si>
  <si>
    <t>Chauffage solaire</t>
  </si>
  <si>
    <t>%</t>
  </si>
  <si>
    <t>Mix ECS</t>
  </si>
  <si>
    <t>ECS solaire (%)</t>
  </si>
  <si>
    <t>ECS électrique/thermodynamique (%)</t>
  </si>
  <si>
    <t>ECS gaz (%)</t>
  </si>
  <si>
    <t>I.B.2.b. ECS</t>
  </si>
  <si>
    <t>2.1. CONSOMMATION ENERGETIQUE DES LOGEMENTS EXISTANTS</t>
  </si>
  <si>
    <t>ktep</t>
  </si>
  <si>
    <t>Production solaire thermique dans résidentiel</t>
  </si>
  <si>
    <t>Consommation unitaire maximale (kWhEP/m²) logements construits avant 1975</t>
  </si>
  <si>
    <t>Consommation unitaire maximale (kWhEP/m²) logements construits après 1975</t>
  </si>
  <si>
    <t>Source : DGEC</t>
  </si>
  <si>
    <t>I.B.2.c. Electricité spécifique</t>
  </si>
  <si>
    <t>I.B.2.c.a. Eclairage</t>
  </si>
  <si>
    <t>Consommation unitaire (kWh/log/an)</t>
  </si>
  <si>
    <t>I.B.2.c.a. Performance des appareils électriques</t>
  </si>
  <si>
    <t>I.B.2.c.b. Performance des appareils électriques</t>
  </si>
  <si>
    <t>Indice base 1 en 2010</t>
  </si>
  <si>
    <t>Réfrigérateur</t>
  </si>
  <si>
    <t>Congélateur</t>
  </si>
  <si>
    <t>Lave linge</t>
  </si>
  <si>
    <t>Sèche linge</t>
  </si>
  <si>
    <t>Lave vaisselle</t>
  </si>
  <si>
    <t>Téléviseur</t>
  </si>
  <si>
    <t>3. LEVIERS D'ACTIONS SUR LES LOGEMENTS EXISTANTS</t>
  </si>
  <si>
    <t>3.1 Evolution des systèmes de chauffage</t>
  </si>
  <si>
    <t>Les changements de systèmes de chauffage permettent de changer d'énergie et de passer à des systèmes plus performants</t>
  </si>
  <si>
    <t>Evolution du mix chauffage des logements existants</t>
  </si>
  <si>
    <t>&lt;1975</t>
  </si>
  <si>
    <t>&gt;1975</t>
  </si>
  <si>
    <t>Evolutions tendancielles de la performance moyenne du parc :</t>
  </si>
  <si>
    <t>3.2 Rénovations</t>
  </si>
  <si>
    <t>Les rénovations agissent sur les besoins thermiques des logements existants. Les actions dépendent du parc touché (période de construction) et du niveau de l'action d'isolation (modéré, intermédiaire, fort).</t>
  </si>
  <si>
    <t>Gestes "types" de rénovations des logements</t>
  </si>
  <si>
    <t>MI&gt;75</t>
  </si>
  <si>
    <t>IC&gt;75</t>
  </si>
  <si>
    <t>Modéré</t>
  </si>
  <si>
    <t>Intermédiaire</t>
  </si>
  <si>
    <t>Fort</t>
  </si>
  <si>
    <t>Nombre de rénovations par an</t>
  </si>
  <si>
    <t>Nombre de rénovations par an</t>
  </si>
  <si>
    <t>I.a Hypothèses de modélisation des simulations sur Menfis</t>
  </si>
  <si>
    <t>AME 2014</t>
  </si>
  <si>
    <t>AME 2017</t>
  </si>
  <si>
    <t>Mesures sectorielles</t>
  </si>
  <si>
    <t>CIDD aux conditions de 2013 jusqu’en 2015 inclus</t>
  </si>
  <si>
    <t>CITE aux conditions de 2015 jusqu’en 2017 inclus</t>
  </si>
  <si>
    <t>EcoPTZ</t>
  </si>
  <si>
    <t>EcoPTZ aux conditions de 2013 jusqu’en 2015 inclus.
Cumul avec CIDD conditionné sur le revenu (avec les plafonds en vigueur en 2013).
Pas d’Ecoprêt copro (maintien des conditions de 2013) ni d’ecoPTZ dans les LC pour les travaux avec un seul geste (réforme de 2014).</t>
  </si>
  <si>
    <t>Jusqu’en 2017 inclus, aux conditions de 2016. 
Cumul EcoPTZ/CITE sans condition cumul depuis 2016 (1er mars).
Intégration d'un EcoPrêt Copro (parc privé LC)  et passage 2 à 3 ans dès 2016 pour d'un l'EcoPTZ LC sur les parties privatives.
=&gt; un objectif global de 50000 EcoPTZ pour 2016 et 2017.</t>
  </si>
  <si>
    <t>Aides anah (Programme Habiter Mieux)</t>
  </si>
  <si>
    <t>Jusqu’en 2015 inclus, aux conditions de 2013 (sur plafond éligibilité et aide, prime et taux de subvention)</t>
  </si>
  <si>
    <r>
      <t xml:space="preserve">Jusqu’en 2017 inclus, aux conditions de 2016 (sur plafond éligibilité et aide, prime et taux de subvention)
Ecoprêt habiter Mieux si bénéficiaire anah =&gt; ecoPTZ dps 2016  (application systématique)
</t>
    </r>
    <r>
      <rPr>
        <sz val="10"/>
        <rFont val="Arial"/>
        <family val="2"/>
        <charset val="1"/>
      </rPr>
      <t>=&gt; objectifs 70 000 logements aidés de 2016 à 2017</t>
    </r>
  </si>
  <si>
    <t>Prime ASP :</t>
  </si>
  <si>
    <t>Rien</t>
  </si>
  <si>
    <t>En 2014 uniquement</t>
  </si>
  <si>
    <t>TVA réduite :</t>
  </si>
  <si>
    <t>5.5% depuis 2014 et jusqu'en 2035</t>
  </si>
  <si>
    <t>Mesures transversales :</t>
  </si>
  <si>
    <t>prix énergie TCAM 2011-2035</t>
  </si>
  <si>
    <t>gaz HT (hyp cadrage macro CE)</t>
  </si>
  <si>
    <t>fioul HT (hyp cadrage macro CE)</t>
  </si>
  <si>
    <t>elec TTC (hyp note interne ADEME)</t>
  </si>
  <si>
    <t>Autre (bois et chauffage urbain) TTC (hyp note interne ADEME)</t>
  </si>
  <si>
    <t>Composante carbone de la TICPE</t>
  </si>
  <si>
    <t>7 euros2015/tCO2 en 2014, 14.5 euros2015/tCO2 en 2015, 22 euros2015/tCO2 sur 2016-2035</t>
  </si>
  <si>
    <t>On représente tous les points de passage (euros2015/tCO2) de l'article 1 de la LTECV dont 2017, 2018, 2019, 2020 et 2030. On reste  à 100 euros / tCO2 en 2035. En euros constants de 2015.</t>
  </si>
  <si>
    <t>I.b Mesures sectorielles estimées par la DHUP</t>
  </si>
  <si>
    <t>mesures "travaux embarqués", "individualisation des frais de chauffage" et "Eco-PLS"</t>
  </si>
  <si>
    <r>
      <t xml:space="preserve">Hypothèse  </t>
    </r>
    <r>
      <rPr>
        <sz val="11"/>
        <color rgb="FF000000"/>
        <rFont val="Calibri"/>
        <family val="2"/>
        <charset val="1"/>
      </rPr>
      <t xml:space="preserve">: Additionalité totale entre les effets des mesures représentées dans Menfis et les effets des mesures estimées par la DHUP </t>
    </r>
  </si>
  <si>
    <t>II. Résultats de la modélisation:</t>
  </si>
  <si>
    <t>Contruction du tableau I.B.1.a. : Indice d'évolution de la consommation unitaire moyenne (énergie utile) base 1 = 2010 par type de logement</t>
  </si>
  <si>
    <t>Notes : les cellules à copier dans l'onglet "bâtiment" sont en jaune.</t>
  </si>
  <si>
    <t>AME 2014 : sortie Menfis</t>
  </si>
  <si>
    <t>AME 2017 : sortie Menfis + intégration résultats DHUP</t>
  </si>
  <si>
    <t>AME 2017 en % de AME 2014 : résultats à intégrer dans Medpro (tableau I.B.1.a.)</t>
  </si>
  <si>
    <t>Intégration par la DHUP des mesures "travaux embarqués", "individualisation des frais de chauffage" et "Eco-PLS" sur les évolutions de consommations d'énergie utile (ou de besoin de chauffage)</t>
  </si>
  <si>
    <t>Nombre de logements milliers</t>
  </si>
  <si>
    <t>Taux de déconstruction</t>
  </si>
  <si>
    <t>consommations moyenne par logement - kWh</t>
  </si>
  <si>
    <t>consommations totales annuelles en TWh</t>
  </si>
  <si>
    <t>Intégration des hypothèses de la mesure travaux embarqués</t>
  </si>
  <si>
    <t>Intégration des hypothèses de la mesure  d'individualisation des frais de chauffage</t>
  </si>
  <si>
    <t>Prise en compte de l'Eco-PLS</t>
  </si>
  <si>
    <t>Besoins totaux chauffage - kWh</t>
  </si>
  <si>
    <t>Calcul des indices d'évolution de la consommation</t>
  </si>
  <si>
    <t>AME</t>
  </si>
  <si>
    <t>ravalement de façade</t>
  </si>
  <si>
    <t>Isolation des toitures</t>
  </si>
  <si>
    <t>Aménagement de nouvelles pièces</t>
  </si>
  <si>
    <t>IFC - gains annuels</t>
  </si>
  <si>
    <t>Nombre de logements (milliers)</t>
  </si>
  <si>
    <t>Taux de déconstruction annuel - %</t>
  </si>
  <si>
    <t>Besoin theorique chauff moy</t>
  </si>
  <si>
    <t>typologie concernée</t>
  </si>
  <si>
    <t>Clé de répartition</t>
  </si>
  <si>
    <t>Gain annuel kWh ef</t>
  </si>
  <si>
    <t>Gains Annuels avec prise en compte de la destruction du parc - kWh</t>
  </si>
  <si>
    <t>Echelonnement dans la mise en place des compteurs</t>
  </si>
  <si>
    <t>Gains annuels cumulés - kWh</t>
  </si>
  <si>
    <t>Besoin theor chauff moy</t>
  </si>
  <si>
    <t>Gain moyen des rénovations</t>
  </si>
  <si>
    <t>Répartition des travaux</t>
  </si>
  <si>
    <t>Nombre annuel de pêts délivrés</t>
  </si>
  <si>
    <t>MI  total</t>
  </si>
  <si>
    <t>LC total</t>
  </si>
  <si>
    <t>IC &lt; 75</t>
  </si>
  <si>
    <t>IC &gt; 75</t>
  </si>
  <si>
    <t>HLM &lt; 75</t>
  </si>
  <si>
    <t>HLM &gt; 75</t>
  </si>
  <si>
    <t>Contruction du tableau I.B.1.b. Performance des systèmes de production de chaleur</t>
  </si>
  <si>
    <t>AME 2017 : sortie Menfis</t>
  </si>
  <si>
    <t>AME 2017 en % de AME 2014 : résultats à intégrer dans Medpro (tableau I.B.1.b.)</t>
  </si>
  <si>
    <t>Contruction du tableau I.B.2.a. Mix énergétique (chauffage) parc existant</t>
  </si>
  <si>
    <t>AME 2014: sortie Menfis</t>
  </si>
  <si>
    <t>AME 2017 en % de AME 2014 :  résultats à intégrer dans Medpro (tableau I.B.2.a.)</t>
  </si>
  <si>
    <t>Consommation énergétique theorique en énergie utile par type d'énergie (répartition en volume _ MGW_ AME 14)</t>
  </si>
  <si>
    <t>Consommation énergétique theorique en énergie utile par type d'énergie (répartition en volume _ MGW_ AME 17)</t>
  </si>
  <si>
    <t>Consommation énergétique theorique en énergie utile par type d'énergie (variation établie sur les sorties en volume et non en répartition/%)</t>
  </si>
  <si>
    <t>II.A. Parc Tertiaire neuf</t>
  </si>
  <si>
    <t>II.A.1. Construction</t>
  </si>
  <si>
    <t>Surfaces tertaires (Mm2)</t>
  </si>
  <si>
    <t>II.A.2. Performance du bâti</t>
  </si>
  <si>
    <t>RT2020</t>
  </si>
  <si>
    <t>II.A.3. Mix chauffage, parc neuf</t>
  </si>
  <si>
    <t>Gaz naturel</t>
  </si>
  <si>
    <t>Electricité (Joule)</t>
  </si>
  <si>
    <t>Calage en 2010 sur les parts de marchés observées (données CEREN) puis évolution modèle CGDD</t>
  </si>
  <si>
    <t>Electricité (PAC)</t>
  </si>
  <si>
    <t>Biomasse</t>
  </si>
  <si>
    <t>Autre (hors biomasse)</t>
  </si>
  <si>
    <t>L'évolution de la part biomasse est gérée en dehors de l'outil via l'intégration de la production générée via le fonds chaleur qui s'applique à la fois au neuf et à l'existant (cf. "Parc existant pour part globale de la biomasse")</t>
  </si>
  <si>
    <t>Les performances moyennes des systèmes sont définies via les choix de renouvellement automatiquement générés par l'outil CGDD (fonction de la rentabilité et performance à atteindre). Les équipements sont séparés entre  systèmes "classiques" et "performants".</t>
  </si>
  <si>
    <t>"classique"</t>
  </si>
  <si>
    <t>"performant"</t>
  </si>
  <si>
    <t>chaudière gaz</t>
  </si>
  <si>
    <t>II.A.4. Climatisation dans le neuf</t>
  </si>
  <si>
    <t>Part des m2 climatisés</t>
  </si>
  <si>
    <t>Bureaux</t>
  </si>
  <si>
    <t>Commerces</t>
  </si>
  <si>
    <t>Santé</t>
  </si>
  <si>
    <t>II.B. Parc Tertiaire existant</t>
  </si>
  <si>
    <t>II.B.1. Parc touché par niveaux de rénovations</t>
  </si>
  <si>
    <t>Le modèle CGDD gère différent les bouquets. On considère ici :
- rénovation faible = changement des fenêtres et fenêtres + murs performance faible
- rénovation moyenne = murs+fenêtres performant + ensemble moyen
- rénovation importante = ensemble du bâti rénové niveau BBC
Ces niveaux n'intègrent pas les travaux supplémentaires générés par les CEE 3ème période (de 2016 à 2020)</t>
  </si>
  <si>
    <t>Parc non touché</t>
  </si>
  <si>
    <t>Rénovation faible</t>
  </si>
  <si>
    <t>Rénovation moyenne (RT Element)</t>
  </si>
  <si>
    <t>Rénovation importante</t>
  </si>
  <si>
    <t>GTB</t>
  </si>
  <si>
    <t>II.B.2. Performance de la rénovation</t>
  </si>
  <si>
    <t>II.B.2.a Gains sur le besoin énergétique de chauffage (enveloppe)</t>
  </si>
  <si>
    <t>Rénovation moyenne</t>
  </si>
  <si>
    <t>Administration</t>
  </si>
  <si>
    <t>Il s'agit de valeurs moyennes. Les gains peuvent être plus ou moins importants selon la cible.</t>
  </si>
  <si>
    <t>Cafés-Hotels-Restaurants (Cahore)</t>
  </si>
  <si>
    <t>Enseignement Recherche</t>
  </si>
  <si>
    <t>santé et social</t>
  </si>
  <si>
    <t>II.B.2.a Evolution de la performance des systèmes de production de chaleur</t>
  </si>
  <si>
    <t>L'outil de simulation considère 2 niveaux de performance pour chaque système dont les coûts évoluent de manière différentiée ( les systèmes performants voyant leur coût diminuer).
Le gain de rendement entre une chaudière gaz "classique" et "condensation" est de 27%
Le gain de rendement entre une PAC "classique" et une PAC "performante" est de 13%</t>
  </si>
  <si>
    <t>II.B.3. Evolution mix énergétique existant</t>
  </si>
  <si>
    <t>II.B.3. Evolution mix énergétique existant (chauffage seul)</t>
  </si>
  <si>
    <t>Chauffage seul - parc existant</t>
  </si>
  <si>
    <t>% des surfaces équipées, parc existant</t>
  </si>
  <si>
    <t>Répartition hors chauffage au bois</t>
  </si>
  <si>
    <t>Gaz de réseaux</t>
  </si>
  <si>
    <t>Electricité</t>
  </si>
  <si>
    <t>Ensemble des usages thermiques - tout bâtiment neuf+existant</t>
  </si>
  <si>
    <t>Le chauffage bois direct est intégré via la prise en compte du fonds chaleur sur l'ensemble du parc. La répartition globale, bâtiments neufs compris, est la suitante (en conso finale) :</t>
  </si>
  <si>
    <t>Chaleur</t>
  </si>
  <si>
    <t>II.B.4. Climatisation dans le parc existant</t>
  </si>
  <si>
    <t>II.B.6. Evolution de la Valeur Ajoutée (VA) et de l'Emploi</t>
  </si>
  <si>
    <t>II.B.6. Evolution de la Valeur Ajoutée (VA) et de l'Emploi (sortie ThreeME)</t>
  </si>
  <si>
    <t>VA</t>
  </si>
  <si>
    <t>Emploi</t>
  </si>
  <si>
    <t>II.C. Autres hypothèses</t>
  </si>
  <si>
    <t>II.C.1. Fonds chaleur</t>
  </si>
  <si>
    <t>Accroissement de la production de chaleur bois</t>
  </si>
  <si>
    <t>2010-2020</t>
  </si>
  <si>
    <t>production bois (Mtep)</t>
  </si>
  <si>
    <t>II.C.2. Individualisation des charges de chauffage</t>
  </si>
  <si>
    <t>Le CEREN évalue à 13% le taux de surfaces tertiaires chauffées par un système collectif parmis les bâtiments disposant d'un chauffage centralisé.</t>
  </si>
  <si>
    <t>Le gain attendu pour la cible est évalué à 7,5% des des consommations de chauffage</t>
  </si>
  <si>
    <t>Le gisement est supposé atteint en 2035</t>
  </si>
  <si>
    <t>Globalement, compte tenu de la répartition des systèmes de chauffage,les gains par branche sont les suivants :</t>
  </si>
  <si>
    <t>Branche</t>
  </si>
  <si>
    <t>gains 2020</t>
  </si>
  <si>
    <t>gains 2025</t>
  </si>
  <si>
    <t>gains 2030</t>
  </si>
  <si>
    <t>gains 2035</t>
  </si>
  <si>
    <t>Global</t>
  </si>
  <si>
    <t>II.C.3. CEE</t>
  </si>
  <si>
    <t>Prise en compte des CEE 3ème période de 2016 à 2020 (200 TWhcumac/an)</t>
  </si>
  <si>
    <t>Le tertiaire représente 16,9% du volume global, soit un gain équivalent de 2,14 TWh/an, sur 13 ans, additionnables à 100%</t>
  </si>
  <si>
    <t>La répartition est la suivante :</t>
  </si>
  <si>
    <t>Enveloppe</t>
  </si>
  <si>
    <t>Thermique</t>
  </si>
  <si>
    <t>Equipement</t>
  </si>
  <si>
    <t>Les gains générés sont supposés s'appliquer aux bâtiments existants en 2010.</t>
  </si>
  <si>
    <t>Les gains "thermiques" s'appliquent aux systèmes de chauffage</t>
  </si>
  <si>
    <t>Les gains "équipements" sont répartis sur l'ensemble des consommations hors chauffage</t>
  </si>
  <si>
    <t>Les gains annuels générés sont maintenus à l'issue de la durée de vie des équipements (sinon une ré-augmentation des consommations est observée ce qui semble peu plausible)</t>
  </si>
  <si>
    <t>Gain moyen additionnel par m²</t>
  </si>
  <si>
    <t>Chauffage (besoins)</t>
  </si>
  <si>
    <t>Chauffage (systèmes)</t>
  </si>
  <si>
    <t>Equipements (TWh/an)</t>
  </si>
  <si>
    <t>II.C.4. Consommation d'électricité hors usages thermiques et hors climatisation, i.e.  liée à l'activité tertiaire (ordinateurs, imprimantes, éclairage, etc…)</t>
  </si>
  <si>
    <t>Consommation d'elec (kWh/employé/an)</t>
  </si>
  <si>
    <t>Inputs Clim'agri</t>
  </si>
  <si>
    <t>AME 2016</t>
  </si>
  <si>
    <t>AME 2014 vs 2010</t>
  </si>
  <si>
    <t>AME 2016 vs 2010</t>
  </si>
  <si>
    <t>Consommation totale par énergie</t>
  </si>
  <si>
    <t>Consommation d'énergie directe France métropolitaine</t>
  </si>
  <si>
    <t>Energie directe</t>
  </si>
  <si>
    <t>Pétrole</t>
  </si>
  <si>
    <t>dont Fioul</t>
  </si>
  <si>
    <t>dont Electricité</t>
  </si>
  <si>
    <t>dont Gaz</t>
  </si>
  <si>
    <t>Elec</t>
  </si>
  <si>
    <t>dont Bois</t>
  </si>
  <si>
    <t>dont Charbon</t>
  </si>
  <si>
    <t>Autres (ENR, déchets)</t>
  </si>
  <si>
    <t>Surfaces</t>
  </si>
  <si>
    <t>SAU totale (Mha), y compris jachères</t>
  </si>
  <si>
    <t>SAU Grandes Cultures (Mha)</t>
  </si>
  <si>
    <t>Données 2010 : SOeS, Pegase</t>
  </si>
  <si>
    <t>SAU Prairies (Mha)</t>
  </si>
  <si>
    <t>Part SAU Grandes Cultures en Conventionnel-%</t>
  </si>
  <si>
    <t>Part SAU Grandes Cultures en AB-%</t>
  </si>
  <si>
    <t>Part SAU en Production Intégrée-%</t>
  </si>
  <si>
    <t>Cheptels</t>
  </si>
  <si>
    <t>Vaches laitières</t>
  </si>
  <si>
    <t>Vaches allaitantes</t>
  </si>
  <si>
    <t>Autres bovins</t>
  </si>
  <si>
    <t>Truies</t>
  </si>
  <si>
    <t>Autres porcins</t>
  </si>
  <si>
    <t>Caprins</t>
  </si>
  <si>
    <t>Ovins</t>
  </si>
  <si>
    <t>Chevaux</t>
  </si>
  <si>
    <t>Mules et ânes</t>
  </si>
  <si>
    <t>Poules</t>
  </si>
  <si>
    <t>Poulets</t>
  </si>
  <si>
    <t>Autres volailles</t>
  </si>
  <si>
    <t>Paramètres énergie (voir guide méthodologique Climagri, 2011 - chapitre 2.4.1)</t>
  </si>
  <si>
    <t>Consommation d'énergie pour le chauffage des serres-Serre chaude en maraîchage (kWh/m2)</t>
  </si>
  <si>
    <t>Consommation d'énergie pour le chauffage des serres-Serre chaude en horticulture (kWh/m2)</t>
  </si>
  <si>
    <t>Consommation d'énergie pour le chauffage des serres-Tunnel hors gel(kWh/m2)</t>
  </si>
  <si>
    <t>Consommation de fioul / ha -Cultures annuelles Conv (l/ha)</t>
  </si>
  <si>
    <t>Consommation de fioul / ha -Cultures annuelles AB (l/ha)</t>
  </si>
  <si>
    <t>Consommation de fioul / ha -Cultures annuelles PI  (l/ha)</t>
  </si>
  <si>
    <t>Consommation de fioul / ha -Prairies temporaires  (l/ha)</t>
  </si>
  <si>
    <t>Consommation de fioul / ha -Prairies naturelles productives  (l/ha)</t>
  </si>
  <si>
    <t>Consommation de fioul / ha -Prairies naturelles peu productives, parcours  (l/ha)</t>
  </si>
  <si>
    <t>Consommation de fioul / ha -Cultures permanentes  (l/ha)</t>
  </si>
  <si>
    <t>Coefficients d'énergie (electricité) pour les bâtiments d'élevage -Vaches laitières</t>
  </si>
  <si>
    <t>Coefficients d'énergie (electricité) pour les bâtiments d'élevage -Vaches allaitantes</t>
  </si>
  <si>
    <t>Coefficients d'énergie pour les bâtiments d'élevage -Truie (kWh/animal)</t>
  </si>
  <si>
    <t>Coefficients d'énergie pour les bâtiments d'élevage -Porc engraissement (kWh/animal)</t>
  </si>
  <si>
    <t>Coefficients d'énergie pour les bâtiments d'élevage -Volailles pondeuses  (kWh/animal)</t>
  </si>
  <si>
    <t>Coefficients d'énergie pour les bâtiments d'élevage -Volailles chair  (kWh/animal)</t>
  </si>
  <si>
    <t>Coefficients d'énergie (electricité) pour les bâtiments d'élevage -Veaux de boucherie (kWh/animal)</t>
  </si>
  <si>
    <t>Coefficients d'énergie (electricité) pour les bâtiments d'élevage -Brebis lait (kWh/animal)</t>
  </si>
  <si>
    <t>Coeff. de conso. de fioul en bâtiments d'élevage-Vaches laitières (l/animal/jour)</t>
  </si>
  <si>
    <t>Coeff. de conso. de fioul en bâtiments d'élevage-Vaches allaitantes  (l/animal/jour)</t>
  </si>
  <si>
    <t>Consommation d'énergie autres (irrigation/séchage)-% réduction</t>
  </si>
  <si>
    <t>CEE par an hors bonus et programmes</t>
  </si>
  <si>
    <t>EE annuelle</t>
  </si>
  <si>
    <t>durée de vie</t>
  </si>
  <si>
    <t>CEE classiques</t>
  </si>
  <si>
    <t>CEE précarité</t>
  </si>
  <si>
    <t>en 2016 et en 2017</t>
  </si>
  <si>
    <t>coeffs 2015</t>
  </si>
  <si>
    <t>additionnalité en 2016-17 (avec CITE)</t>
  </si>
  <si>
    <t>EE annuelles (TWh)</t>
  </si>
  <si>
    <t>secteur</t>
  </si>
  <si>
    <t>Agriculture (AGRI)</t>
  </si>
  <si>
    <t>résidentiel</t>
  </si>
  <si>
    <t>Bâtiment résidentiel (BAR)</t>
  </si>
  <si>
    <t>tertiaire</t>
  </si>
  <si>
    <t>Bâtiment tertiaire (BAT)</t>
  </si>
  <si>
    <t>industrie</t>
  </si>
  <si>
    <t>Industrie (IND)</t>
  </si>
  <si>
    <t>autres</t>
  </si>
  <si>
    <t>Réseaux (RES)</t>
  </si>
  <si>
    <t>total</t>
  </si>
  <si>
    <t>Transport (TRA)</t>
  </si>
  <si>
    <t>tous les ans entre 2018 et 2035</t>
  </si>
  <si>
    <t>additionnalité en 2018-35 sans CITE)</t>
  </si>
  <si>
    <t>Hypothèses Biocarburants</t>
  </si>
  <si>
    <t>Biocarburant 1G</t>
  </si>
  <si>
    <t>Biocarburant 2G Essence</t>
  </si>
  <si>
    <t>Biocarburant 2G Diesel</t>
  </si>
  <si>
    <t>Part de biocarburants</t>
  </si>
  <si>
    <t>Source : Hypothèse DGEC</t>
  </si>
  <si>
    <t>Hypothèses Biogaz</t>
  </si>
  <si>
    <t>Injection (TWh)</t>
  </si>
  <si>
    <t>Hypothèses Solaire thermique</t>
  </si>
  <si>
    <t>TCAM 2023-2035</t>
  </si>
  <si>
    <t>Production (ktep)</t>
  </si>
  <si>
    <t>Résidentiel</t>
  </si>
  <si>
    <t>Source : Eurostat</t>
  </si>
  <si>
    <t>Production solaire thermique</t>
  </si>
  <si>
    <t>Résidentiel (ktep)</t>
  </si>
  <si>
    <t>Tertiaire (ktep)</t>
  </si>
  <si>
    <t>Source : Hypothèse Enerdata</t>
  </si>
  <si>
    <t>Le bilan du Fonds chaleur (2009-2015)</t>
  </si>
  <si>
    <t>4 septembre 2014 (mis à jour le 2 mai 2016)</t>
  </si>
  <si>
    <t>Chiffres clés</t>
  </si>
  <si>
    <t>Nombre de projets</t>
  </si>
  <si>
    <t>Montant des investissements éligibles (M€)</t>
  </si>
  <si>
    <t>Aide ADEME (M€)</t>
  </si>
  <si>
    <t>ktep ENR/an</t>
  </si>
  <si>
    <t>Aide ADEME en €/tep</t>
  </si>
  <si>
    <t>(20 ans)</t>
  </si>
  <si>
    <t>Accroissement annuel</t>
  </si>
  <si>
    <t>Accroissement 2010-2020</t>
  </si>
  <si>
    <t>Accroissement 2020-2025</t>
  </si>
  <si>
    <t>Bois BCIAT</t>
  </si>
  <si>
    <t>Industrie</t>
  </si>
  <si>
    <t>Bois hors BCIAT</t>
  </si>
  <si>
    <t>Collectif résidentiel (50%) + tertiaire (50%)</t>
  </si>
  <si>
    <t>Géothermie</t>
  </si>
  <si>
    <t>Réseau de chaleur</t>
  </si>
  <si>
    <t>Biogaz</t>
  </si>
  <si>
    <t>Réseau de gaz</t>
  </si>
  <si>
    <t>Solaire</t>
  </si>
  <si>
    <t>Collectif (volume marginal)</t>
  </si>
  <si>
    <t>Réseaux de chaleur</t>
  </si>
  <si>
    <t>Installation de récupération de chaleur fatale</t>
  </si>
  <si>
    <t>Les tep EnR des réseaux de chaleur ne représentent pas l’intégralité des tep EnR transportées par les réseaux aidés mais seulement celles supplémentaires produites par des installations EnR existantes (chaufferies bois, UIOM, etc).</t>
  </si>
  <si>
    <t>Ce bilan concerne les opérations d’investissements aidées par le fonds chaleur sur la période 2009-2015 (y compris celles abandonnées)</t>
  </si>
  <si>
    <t>Le bilan du BCIAT 2009-2015</t>
  </si>
  <si>
    <t>Répartition</t>
  </si>
  <si>
    <t>clinker</t>
  </si>
  <si>
    <t>papier</t>
  </si>
  <si>
    <t>Rappel sur les hypothèses d'évolution de la population et de la taille moyenne des ménages</t>
  </si>
  <si>
    <t xml:space="preserve">Résultante : nombre de ménages </t>
  </si>
  <si>
    <t>Nombre de ménages (millions)</t>
  </si>
  <si>
    <t>Nombre de résidences principales</t>
  </si>
  <si>
    <t>Nombre de résidences principales (millions)</t>
  </si>
  <si>
    <t>0. NOMBRE DE MENAGES ET DE RESIDENCES PRINCIPALES</t>
  </si>
  <si>
    <t>Indicateurs bâtiment de la SNBC</t>
  </si>
  <si>
    <r>
      <t>◦</t>
    </r>
    <r>
      <rPr>
        <sz val="7"/>
        <color rgb="FF000000"/>
        <rFont val="Times New Roman"/>
        <family val="1"/>
      </rPr>
      <t xml:space="preserve">   </t>
    </r>
    <r>
      <rPr>
        <sz val="11"/>
        <color rgb="FF000000"/>
        <rFont val="Liberation Sans"/>
        <family val="2"/>
      </rPr>
      <t>Investissements publics et privés dédiés à la transition énergétique (volet Bâtiment) en distinguant les investissements dans l'efficacité énergétique et dans les énergies renouvelables (Md€)</t>
    </r>
  </si>
  <si>
    <r>
      <t>◦</t>
    </r>
    <r>
      <rPr>
        <sz val="7"/>
        <color rgb="FF000000"/>
        <rFont val="Times New Roman"/>
        <family val="1"/>
      </rPr>
      <t xml:space="preserve">   </t>
    </r>
    <r>
      <rPr>
        <sz val="11"/>
        <color rgb="FF000000"/>
        <rFont val="Liberation Sans"/>
        <family val="2"/>
      </rPr>
      <t>Volume de bois consommé par le secteur de la construction (Mm</t>
    </r>
    <r>
      <rPr>
        <vertAlign val="superscript"/>
        <sz val="11"/>
        <color rgb="FF000000"/>
        <rFont val="Liberation Sans"/>
        <family val="2"/>
      </rPr>
      <t>3</t>
    </r>
    <r>
      <rPr>
        <sz val="11"/>
        <color rgb="FF000000"/>
        <rFont val="Liberation Sans"/>
        <family val="2"/>
      </rPr>
      <t>)</t>
    </r>
  </si>
  <si>
    <r>
      <t>◦</t>
    </r>
    <r>
      <rPr>
        <sz val="7"/>
        <color rgb="FF000000"/>
        <rFont val="Times New Roman"/>
        <family val="1"/>
      </rPr>
      <t xml:space="preserve">   </t>
    </r>
    <r>
      <rPr>
        <sz val="11"/>
        <color rgb="FF000000"/>
        <rFont val="Liberation Sans"/>
        <family val="2"/>
      </rPr>
      <t>Volume de bois incorporé dans les bâtiments (Mm³)</t>
    </r>
  </si>
  <si>
    <r>
      <t>◦</t>
    </r>
    <r>
      <rPr>
        <sz val="7"/>
        <color rgb="FF000000"/>
        <rFont val="Times New Roman"/>
        <family val="1"/>
      </rPr>
      <t xml:space="preserve">   </t>
    </r>
    <r>
      <rPr>
        <sz val="11"/>
        <color rgb="FF000000"/>
        <rFont val="Liberation Sans"/>
        <family val="2"/>
      </rPr>
      <t>Part des déchets minéraux du BTP valorisés/recyclés</t>
    </r>
  </si>
  <si>
    <r>
      <t>◦</t>
    </r>
    <r>
      <rPr>
        <sz val="7"/>
        <color rgb="FFFF0000"/>
        <rFont val="Times New Roman"/>
        <family val="1"/>
      </rPr>
      <t xml:space="preserve">   </t>
    </r>
    <r>
      <rPr>
        <sz val="11"/>
        <color rgb="FFFF0000"/>
        <rFont val="Liberation Sans"/>
        <family val="2"/>
      </rPr>
      <t>Consommation d’énergie des secteurs résidentiel et tertiaire, en distinguant l’usage chauffage et la part électricité spécifique (en Mtep)</t>
    </r>
  </si>
  <si>
    <r>
      <t>◦</t>
    </r>
    <r>
      <rPr>
        <sz val="7"/>
        <color rgb="FFFF0000"/>
        <rFont val="Times New Roman"/>
        <family val="1"/>
      </rPr>
      <t xml:space="preserve">   </t>
    </r>
    <r>
      <rPr>
        <sz val="11"/>
        <color rgb="FFFF0000"/>
        <rFont val="Liberation Sans"/>
        <family val="2"/>
      </rPr>
      <t>Nombre de logements du parc privé rénovés, selon la performance (il serait pertinent de considérer les critères de performance de l’enquête OPEN qui sert à alimenter les indicateurs SNBC), en distinguant le parc social, et en distinguant la part de ceux ayant au départ la plus mauvaise performance énergétique (étiquettes F et G),</t>
    </r>
  </si>
  <si>
    <r>
      <t>◦</t>
    </r>
    <r>
      <rPr>
        <sz val="7"/>
        <color rgb="FFFF0000"/>
        <rFont val="Times New Roman"/>
        <family val="1"/>
      </rPr>
      <t xml:space="preserve">   </t>
    </r>
    <r>
      <rPr>
        <sz val="11"/>
        <color rgb="FFFF0000"/>
        <rFont val="Liberation Sans"/>
        <family val="2"/>
      </rPr>
      <t>Nombre de logements rénovés dans le cadre du programme « Habiter Mieux » de l’Anah</t>
    </r>
  </si>
  <si>
    <r>
      <t>◦</t>
    </r>
    <r>
      <rPr>
        <sz val="7"/>
        <color rgb="FFFF0000"/>
        <rFont val="Times New Roman"/>
        <family val="1"/>
      </rPr>
      <t xml:space="preserve">   </t>
    </r>
    <r>
      <rPr>
        <sz val="11"/>
        <color rgb="FFFF0000"/>
        <rFont val="Liberation Sans"/>
        <family val="2"/>
      </rPr>
      <t>Consommation d’énergie par vecteurs (charbon, pétrôle, gaz, électricité, ENR et déchets) des secteurs résidentiels et  tertiaire</t>
    </r>
  </si>
  <si>
    <r>
      <t>◦</t>
    </r>
    <r>
      <rPr>
        <sz val="7"/>
        <color rgb="FFFF0000"/>
        <rFont val="Times New Roman"/>
        <family val="1"/>
      </rPr>
      <t xml:space="preserve">   </t>
    </r>
    <r>
      <rPr>
        <sz val="11"/>
        <color rgb="FFFF0000"/>
        <rFont val="Liberation Sans"/>
        <family val="2"/>
      </rPr>
      <t>Evolution de la climatisation d’été</t>
    </r>
  </si>
  <si>
    <r>
      <t>◦</t>
    </r>
    <r>
      <rPr>
        <sz val="7"/>
        <color theme="1"/>
        <rFont val="Times New Roman"/>
        <family val="1"/>
      </rPr>
      <t xml:space="preserve">   </t>
    </r>
    <r>
      <rPr>
        <sz val="11"/>
        <color theme="1"/>
        <rFont val="Liberation Sans"/>
        <family val="2"/>
      </rPr>
      <t>Nombre de logements du parc privé rénovés, selon la performance (il serait pertinent de considérer les critères de performance de l’enquête OPEN qui sert à alimenter les indicateurs SNBC), en distinguant le parc social, et en distinguant la part de ceux ayant au départ la plus mauvaise performance énergétique (étiquettes F et G),</t>
    </r>
  </si>
  <si>
    <r>
      <t>◦</t>
    </r>
    <r>
      <rPr>
        <sz val="7"/>
        <color theme="1"/>
        <rFont val="Times New Roman"/>
        <family val="1"/>
      </rPr>
      <t xml:space="preserve">   </t>
    </r>
    <r>
      <rPr>
        <sz val="11"/>
        <color theme="1"/>
        <rFont val="Liberation Sans"/>
        <family val="2"/>
      </rPr>
      <t>Nombre de logements rénovés dans le cadre du programme « Habiter Mieux » de l’Anah</t>
    </r>
  </si>
  <si>
    <t>AME 2017-2018</t>
  </si>
  <si>
    <t>Parc &lt;2010</t>
  </si>
  <si>
    <t>Parc&gt;2010</t>
  </si>
  <si>
    <t>Evolution du parc (surfaces en millions de m²)</t>
  </si>
  <si>
    <t>Surfaces rénovées du parc de l'Etat (Mm²)</t>
  </si>
  <si>
    <t>Directive européenne "patrimoine de l'Etat"</t>
  </si>
  <si>
    <t>Décret d'obligation de rénovation du parc tertiaire</t>
  </si>
  <si>
    <r>
      <t>◦</t>
    </r>
    <r>
      <rPr>
        <sz val="7"/>
        <color rgb="FF000000"/>
        <rFont val="Times New Roman"/>
        <family val="1"/>
      </rPr>
      <t xml:space="preserve">   </t>
    </r>
    <r>
      <rPr>
        <sz val="11"/>
        <color rgb="FF000000"/>
        <rFont val="Liberation Sans"/>
        <family val="2"/>
      </rPr>
      <t>Indice de diversité des cultures arables par exploitation (type de cultures / exploitation)</t>
    </r>
  </si>
  <si>
    <r>
      <t>◦</t>
    </r>
    <r>
      <rPr>
        <sz val="7"/>
        <color rgb="FF000000"/>
        <rFont val="Times New Roman"/>
        <family val="1"/>
      </rPr>
      <t xml:space="preserve">   </t>
    </r>
    <r>
      <rPr>
        <sz val="11"/>
        <color rgb="FF000000"/>
        <rFont val="Liberation Sans"/>
        <family val="2"/>
      </rPr>
      <t>l’apport protéïque et de légumineuses ? dans l’alimentation du cheptel laitier (achats extérieurs à la ferme) dans le chiffre d'affaire (tonne)</t>
    </r>
  </si>
  <si>
    <r>
      <t>◦</t>
    </r>
    <r>
      <rPr>
        <sz val="7"/>
        <color rgb="FF000000"/>
        <rFont val="Times New Roman"/>
        <family val="1"/>
      </rPr>
      <t xml:space="preserve">   </t>
    </r>
    <r>
      <rPr>
        <sz val="11"/>
        <color rgb="FF000000"/>
        <rFont val="Liberation Sans"/>
        <family val="2"/>
      </rPr>
      <t>Consommation nationale de protéines animales, végétales et de calories</t>
    </r>
  </si>
  <si>
    <r>
      <t>◦</t>
    </r>
    <r>
      <rPr>
        <sz val="7"/>
        <color rgb="FF000000"/>
        <rFont val="Times New Roman"/>
        <family val="1"/>
      </rPr>
      <t xml:space="preserve">   </t>
    </r>
    <r>
      <rPr>
        <sz val="11"/>
        <color rgb="FF000000"/>
        <rFont val="Liberation Sans"/>
        <family val="2"/>
      </rPr>
      <t>Mesure du gaspillage alimentaire</t>
    </r>
  </si>
  <si>
    <r>
      <t>◦</t>
    </r>
    <r>
      <rPr>
        <sz val="7"/>
        <color rgb="FF000000"/>
        <rFont val="Times New Roman"/>
        <family val="1"/>
      </rPr>
      <t xml:space="preserve">   </t>
    </r>
    <r>
      <rPr>
        <sz val="11"/>
        <color rgb="FF000000"/>
        <rFont val="Liberation Sans"/>
        <family val="2"/>
      </rPr>
      <t>Contribution transversale estimée de la filière forêt-bois</t>
    </r>
  </si>
  <si>
    <r>
      <t>◦</t>
    </r>
    <r>
      <rPr>
        <sz val="7"/>
        <color rgb="FF000000"/>
        <rFont val="Times New Roman"/>
        <family val="1"/>
      </rPr>
      <t xml:space="preserve">   </t>
    </r>
    <r>
      <rPr>
        <sz val="11"/>
        <color rgb="FF000000"/>
        <rFont val="Liberation Sans"/>
        <family val="2"/>
      </rPr>
      <t>Gestion forestière : part de l’accroissement naturel récolté</t>
    </r>
  </si>
  <si>
    <t>Indicateurs SNBC Agriculture/forêt :</t>
  </si>
  <si>
    <r>
      <t>◦</t>
    </r>
    <r>
      <rPr>
        <sz val="7"/>
        <color rgb="FF000000"/>
        <rFont val="Times New Roman"/>
        <family val="1"/>
      </rPr>
      <t> </t>
    </r>
    <r>
      <rPr>
        <sz val="7"/>
        <color theme="5"/>
        <rFont val="Times New Roman"/>
        <family val="1"/>
      </rPr>
      <t xml:space="preserve">  </t>
    </r>
    <r>
      <rPr>
        <sz val="11"/>
        <color theme="5"/>
        <rFont val="Liberation Sans"/>
        <family val="2"/>
      </rPr>
      <t>Ventes de fertilisants azotés (t_N/an),</t>
    </r>
    <r>
      <rPr>
        <sz val="11"/>
        <color rgb="FF000000"/>
        <rFont val="Liberation Sans"/>
        <family val="2"/>
      </rPr>
      <t xml:space="preserve"> part de l’importation</t>
    </r>
  </si>
  <si>
    <r>
      <t>◦</t>
    </r>
    <r>
      <rPr>
        <sz val="7"/>
        <color theme="5"/>
        <rFont val="Times New Roman"/>
        <family val="1"/>
      </rPr>
      <t xml:space="preserve">   </t>
    </r>
    <r>
      <rPr>
        <sz val="11"/>
        <color theme="5"/>
        <rFont val="Liberation Sans"/>
        <family val="2"/>
      </rPr>
      <t>Efficience des fertilisants azotés (ventes de fertilisants rapportées à la production en tonne de céréales (Tonne de N / Tonne de céréales)</t>
    </r>
  </si>
  <si>
    <r>
      <t>◦</t>
    </r>
    <r>
      <rPr>
        <sz val="7"/>
        <color theme="5"/>
        <rFont val="Times New Roman"/>
        <family val="1"/>
      </rPr>
      <t xml:space="preserve">   </t>
    </r>
    <r>
      <rPr>
        <sz val="11"/>
        <color theme="5"/>
        <rFont val="Liberation Sans"/>
        <family val="2"/>
      </rPr>
      <t>Surface (ha) de légumineuses (en distinguant févéroles + pois protéagineux + lupin doux) et légumes secs</t>
    </r>
  </si>
  <si>
    <r>
      <t>◦</t>
    </r>
    <r>
      <rPr>
        <sz val="7"/>
        <color theme="5"/>
        <rFont val="Times New Roman"/>
        <family val="1"/>
      </rPr>
      <t xml:space="preserve">   </t>
    </r>
    <r>
      <rPr>
        <sz val="11"/>
        <color theme="5"/>
        <rFont val="Liberation Sans"/>
        <family val="2"/>
      </rPr>
      <t>Nombre de méthaniseurs à la ferme et volume de biogaz produit dans des méthaniseurs à la ferme, en précisant les quantités de déjections animales méthanisées</t>
    </r>
  </si>
  <si>
    <r>
      <t>◦</t>
    </r>
    <r>
      <rPr>
        <sz val="7"/>
        <color theme="5"/>
        <rFont val="Times New Roman"/>
        <family val="1"/>
      </rPr>
      <t xml:space="preserve">   </t>
    </r>
    <r>
      <rPr>
        <sz val="11"/>
        <color theme="5"/>
        <rFont val="Liberation Sans"/>
        <family val="2"/>
      </rPr>
      <t>Surface en prairies permanentes (ha)</t>
    </r>
  </si>
  <si>
    <r>
      <t>◦</t>
    </r>
    <r>
      <rPr>
        <sz val="7"/>
        <color theme="5"/>
        <rFont val="Times New Roman"/>
        <family val="1"/>
      </rPr>
      <t xml:space="preserve">   </t>
    </r>
    <r>
      <rPr>
        <sz val="11"/>
        <color theme="5"/>
        <rFont val="Liberation Sans"/>
        <family val="2"/>
      </rPr>
      <t>Part des cultures de printemps avec cultures intermédiaires</t>
    </r>
  </si>
  <si>
    <r>
      <t>◦</t>
    </r>
    <r>
      <rPr>
        <sz val="7"/>
        <color theme="5"/>
        <rFont val="Times New Roman"/>
        <family val="1"/>
      </rPr>
      <t xml:space="preserve">   </t>
    </r>
    <r>
      <rPr>
        <sz val="11"/>
        <color theme="5"/>
        <rFont val="Liberation Sans"/>
        <family val="2"/>
      </rPr>
      <t>Surface (ha) en agriculture biologique ou le pourcentage de la SAU totale en AB</t>
    </r>
  </si>
  <si>
    <r>
      <t>◦</t>
    </r>
    <r>
      <rPr>
        <sz val="7"/>
        <color theme="5"/>
        <rFont val="Times New Roman"/>
        <family val="1"/>
      </rPr>
      <t xml:space="preserve">   </t>
    </r>
    <r>
      <rPr>
        <sz val="11"/>
        <color theme="5"/>
        <rFont val="Liberation Sans"/>
        <family val="2"/>
      </rPr>
      <t>Surface en agroforesterie</t>
    </r>
  </si>
  <si>
    <r>
      <t>◦</t>
    </r>
    <r>
      <rPr>
        <sz val="7"/>
        <color theme="5"/>
        <rFont val="Times New Roman"/>
        <family val="1"/>
      </rPr>
      <t xml:space="preserve">   </t>
    </r>
    <r>
      <rPr>
        <sz val="11"/>
        <color theme="5"/>
        <rFont val="Liberation Sans"/>
        <family val="2"/>
      </rPr>
      <t>Evolution des différents cheptels</t>
    </r>
  </si>
  <si>
    <r>
      <t>◦</t>
    </r>
    <r>
      <rPr>
        <sz val="7"/>
        <color theme="5"/>
        <rFont val="Times New Roman"/>
        <family val="1"/>
      </rPr>
      <t xml:space="preserve">   </t>
    </r>
    <r>
      <rPr>
        <sz val="11"/>
        <color theme="5"/>
        <rFont val="Liberation Sans"/>
        <family val="2"/>
      </rPr>
      <t>Séquestration forestière (accroissement biologique net de la mortalité en forêt ou « pompe à carbone »)</t>
    </r>
  </si>
  <si>
    <t>Indicateurs de la SNBC Industrie :</t>
  </si>
  <si>
    <r>
      <t>◦</t>
    </r>
    <r>
      <rPr>
        <sz val="7"/>
        <color theme="5"/>
        <rFont val="Times New Roman"/>
        <family val="1"/>
      </rPr>
      <t xml:space="preserve">   </t>
    </r>
    <r>
      <rPr>
        <sz val="11"/>
        <color theme="5"/>
        <rFont val="Liberation Sans"/>
        <family val="2"/>
      </rPr>
      <t>Intensité énergétique de la production de l'industrie (Kep/€2005)</t>
    </r>
  </si>
  <si>
    <r>
      <t>◦</t>
    </r>
    <r>
      <rPr>
        <sz val="7"/>
        <color theme="5"/>
        <rFont val="Times New Roman"/>
        <family val="1"/>
      </rPr>
      <t xml:space="preserve">   </t>
    </r>
    <r>
      <rPr>
        <sz val="11"/>
        <color theme="5"/>
        <rFont val="Liberation Sans"/>
        <family val="2"/>
      </rPr>
      <t>Prix du carbone</t>
    </r>
  </si>
  <si>
    <r>
      <t>◦</t>
    </r>
    <r>
      <rPr>
        <sz val="7"/>
        <color theme="5"/>
        <rFont val="Times New Roman"/>
        <family val="1"/>
      </rPr>
      <t xml:space="preserve">   </t>
    </r>
    <r>
      <rPr>
        <sz val="11"/>
        <color theme="5"/>
        <rFont val="Liberation Sans"/>
        <family val="2"/>
      </rPr>
      <t>Part des vecteurs énergétiques dans la demande industrielle (Charbon / pétrole / Gaz / ENR / Électricité </t>
    </r>
  </si>
  <si>
    <r>
      <t>◦</t>
    </r>
    <r>
      <rPr>
        <sz val="7"/>
        <color theme="5"/>
        <rFont val="Times New Roman"/>
        <family val="1"/>
      </rPr>
      <t xml:space="preserve">   </t>
    </r>
    <r>
      <rPr>
        <sz val="11"/>
        <color theme="5"/>
        <rFont val="Liberation Sans"/>
        <family val="2"/>
      </rPr>
      <t xml:space="preserve">Chaleur fatale sur le site industriel et via les réseaux de chaleur : MWh valorisés </t>
    </r>
  </si>
  <si>
    <r>
      <t>◦</t>
    </r>
    <r>
      <rPr>
        <sz val="7"/>
        <color theme="5"/>
        <rFont val="Times New Roman"/>
        <family val="1"/>
      </rPr>
      <t xml:space="preserve">   </t>
    </r>
    <r>
      <rPr>
        <sz val="11"/>
        <color theme="5"/>
        <rFont val="Liberation Sans"/>
        <family val="2"/>
      </rPr>
      <t>Intensité énergétique de 6 activités énergo-intensives (IIE)</t>
    </r>
  </si>
  <si>
    <t>Autres hypothèses</t>
  </si>
  <si>
    <t xml:space="preserve"> CEE</t>
  </si>
  <si>
    <t>Audits énergétiques</t>
  </si>
  <si>
    <t>Part de marché des énergies</t>
  </si>
  <si>
    <t>recyclage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</si>
</sst>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0.0"/>
    <numFmt numFmtId="165" formatCode="0.0%"/>
    <numFmt numFmtId="166" formatCode="_-* #,##0,_€_-;\-* #,##0,_€_-;_-* \-??\ _€_-;_-@_-"/>
    <numFmt numFmtId="167" formatCode="_-* #,##0.00,_€_-;\-* #,##0.00,_€_-;_-* \-??\ _€_-;_-@_-"/>
    <numFmt numFmtId="168" formatCode="0.0"/>
    <numFmt numFmtId="169" formatCode="0.000"/>
    <numFmt numFmtId="170" formatCode="0.0000"/>
    <numFmt numFmtId="171" formatCode="#,##0.000"/>
    <numFmt numFmtId="172" formatCode="0.00000"/>
    <numFmt numFmtId="173" formatCode="#0"/>
    <numFmt numFmtId="174" formatCode="#0.00"/>
  </numFmts>
  <fonts count="99" x14ac:knownFonts="1">
    <font>
      <sz val="11"/>
      <color rgb="FF000000"/>
      <name val="Calibri"/>
      <family val="2"/>
      <charset val="1"/>
    </font>
    <font>
      <sz val="10"/>
      <name val="Arial"/>
      <family val="2"/>
      <charset val="1"/>
    </font>
    <font>
      <sz val="20"/>
      <color rgb="FF00758F"/>
      <name val="Calibri"/>
      <family val="2"/>
      <charset val="1"/>
    </font>
    <font>
      <sz val="20"/>
      <color rgb="FFEC6625"/>
      <name val="Calibri"/>
      <family val="2"/>
      <charset val="1"/>
    </font>
    <font>
      <b/>
      <sz val="11"/>
      <color rgb="FFFFFFFF"/>
      <name val="Calibri"/>
      <family val="2"/>
      <charset val="1"/>
    </font>
    <font>
      <b/>
      <sz val="11"/>
      <color rgb="FF000000"/>
      <name val="Calibri"/>
      <family val="2"/>
      <charset val="1"/>
    </font>
    <font>
      <b/>
      <vertAlign val="subscript"/>
      <sz val="11"/>
      <color rgb="FFFFFFFF"/>
      <name val="Calibri"/>
      <family val="2"/>
      <charset val="1"/>
    </font>
    <font>
      <sz val="11"/>
      <color rgb="FFFF0000"/>
      <name val="Calibri"/>
      <family val="2"/>
      <charset val="1"/>
    </font>
    <font>
      <sz val="11"/>
      <color rgb="FF00B050"/>
      <name val="Calibri"/>
      <family val="2"/>
      <charset val="1"/>
    </font>
    <font>
      <sz val="11"/>
      <color rgb="FF2E75B6"/>
      <name val="Calibri"/>
      <family val="2"/>
      <charset val="1"/>
    </font>
    <font>
      <b/>
      <sz val="10"/>
      <color rgb="FFFFFFFF"/>
      <name val="Calibri"/>
      <family val="2"/>
      <charset val="1"/>
    </font>
    <font>
      <b/>
      <sz val="10"/>
      <color rgb="FF000000"/>
      <name val="Calibri"/>
      <family val="2"/>
      <charset val="1"/>
    </font>
    <font>
      <sz val="10"/>
      <color rgb="FF000000"/>
      <name val="Calibri"/>
      <family val="2"/>
      <charset val="1"/>
    </font>
    <font>
      <sz val="10"/>
      <color rgb="FF00B050"/>
      <name val="Calibri"/>
      <family val="2"/>
      <charset val="1"/>
    </font>
    <font>
      <b/>
      <i/>
      <sz val="10"/>
      <color rgb="FF000000"/>
      <name val="Calibri"/>
      <family val="2"/>
      <charset val="1"/>
    </font>
    <font>
      <b/>
      <sz val="10"/>
      <color rgb="FFFF0000"/>
      <name val="Calibri"/>
      <family val="2"/>
      <charset val="1"/>
    </font>
    <font>
      <sz val="10"/>
      <color rgb="FFFF0000"/>
      <name val="Calibri"/>
      <family val="2"/>
      <charset val="1"/>
    </font>
    <font>
      <b/>
      <sz val="9"/>
      <color rgb="FFFFFFFF"/>
      <name val="Calibri"/>
      <family val="2"/>
      <charset val="1"/>
    </font>
    <font>
      <sz val="10"/>
      <name val="Calibri"/>
      <family val="2"/>
      <charset val="1"/>
    </font>
    <font>
      <sz val="10"/>
      <color rgb="FF2E75B6"/>
      <name val="Calibri"/>
      <family val="2"/>
      <charset val="1"/>
    </font>
    <font>
      <b/>
      <sz val="9"/>
      <color rgb="FF000000"/>
      <name val="Tahoma"/>
      <family val="2"/>
      <charset val="1"/>
    </font>
    <font>
      <sz val="9"/>
      <color rgb="FF000000"/>
      <name val="Tahoma"/>
      <family val="2"/>
      <charset val="1"/>
    </font>
    <font>
      <b/>
      <sz val="14"/>
      <color rgb="FF000000"/>
      <name val="Calibri"/>
      <family val="2"/>
      <charset val="1"/>
    </font>
    <font>
      <b/>
      <u/>
      <sz val="12"/>
      <color rgb="FF000000"/>
      <name val="Wingdings"/>
      <charset val="2"/>
    </font>
    <font>
      <b/>
      <u/>
      <sz val="12"/>
      <color rgb="FF000000"/>
      <name val="Calibri"/>
      <family val="2"/>
      <charset val="1"/>
    </font>
    <font>
      <b/>
      <u/>
      <sz val="11"/>
      <color rgb="FF000000"/>
      <name val="Calibri"/>
      <family val="2"/>
      <charset val="1"/>
    </font>
    <font>
      <strike/>
      <sz val="11"/>
      <color rgb="FF000000"/>
      <name val="Calibri"/>
      <family val="2"/>
      <charset val="1"/>
    </font>
    <font>
      <b/>
      <sz val="10"/>
      <name val="Calibri"/>
      <family val="2"/>
      <charset val="1"/>
    </font>
    <font>
      <b/>
      <sz val="20"/>
      <color rgb="FF000000"/>
      <name val="Calibri"/>
      <family val="2"/>
      <charset val="1"/>
    </font>
    <font>
      <b/>
      <sz val="16"/>
      <color rgb="FF000000"/>
      <name val="Calibri"/>
      <family val="2"/>
      <charset val="1"/>
    </font>
    <font>
      <b/>
      <sz val="18"/>
      <color rgb="FF000000"/>
      <name val="Calibri"/>
      <family val="2"/>
      <charset val="1"/>
    </font>
    <font>
      <b/>
      <u/>
      <sz val="11"/>
      <name val="Calibri"/>
      <family val="2"/>
      <charset val="1"/>
    </font>
    <font>
      <b/>
      <sz val="11"/>
      <color rgb="FFFFFF00"/>
      <name val="Calibri"/>
      <family val="2"/>
      <charset val="1"/>
    </font>
    <font>
      <b/>
      <sz val="11"/>
      <color rgb="FFFF0000"/>
      <name val="Calibri"/>
      <family val="2"/>
      <charset val="1"/>
    </font>
    <font>
      <sz val="8"/>
      <color rgb="FF000000"/>
      <name val="Calibri"/>
      <family val="2"/>
      <charset val="1"/>
    </font>
    <font>
      <b/>
      <i/>
      <sz val="10"/>
      <color rgb="FFFFFFFF"/>
      <name val="Calibri"/>
      <family val="2"/>
      <charset val="1"/>
    </font>
    <font>
      <b/>
      <sz val="11"/>
      <name val="Calibri"/>
      <family val="2"/>
      <charset val="1"/>
    </font>
    <font>
      <i/>
      <sz val="10"/>
      <color rgb="FF000000"/>
      <name val="Calibri"/>
      <family val="2"/>
      <charset val="1"/>
    </font>
    <font>
      <sz val="8"/>
      <color rgb="FF000000"/>
      <name val="Verdana"/>
      <family val="2"/>
      <charset val="1"/>
    </font>
    <font>
      <b/>
      <sz val="12"/>
      <color rgb="FF000000"/>
      <name val="Wingdings"/>
      <charset val="2"/>
    </font>
    <font>
      <b/>
      <sz val="12"/>
      <color rgb="FF000000"/>
      <name val="Calibri"/>
      <family val="2"/>
      <charset val="1"/>
    </font>
    <font>
      <sz val="11"/>
      <name val="Calibri"/>
      <family val="2"/>
      <charset val="1"/>
    </font>
    <font>
      <b/>
      <sz val="12"/>
      <color rgb="FF000000"/>
      <name val="Arial"/>
      <family val="2"/>
      <charset val="1"/>
    </font>
    <font>
      <sz val="11"/>
      <color rgb="FF000000"/>
      <name val="OpenSymbol"/>
      <charset val="1"/>
    </font>
    <font>
      <sz val="7"/>
      <color rgb="FF000000"/>
      <name val="Times New Roman"/>
      <family val="1"/>
      <charset val="1"/>
    </font>
    <font>
      <sz val="11"/>
      <color rgb="FFFF0000"/>
      <name val="Arial"/>
      <family val="2"/>
      <charset val="1"/>
    </font>
    <font>
      <sz val="11"/>
      <color rgb="FF000000"/>
      <name val="Arial"/>
      <family val="2"/>
      <charset val="1"/>
    </font>
    <font>
      <sz val="12"/>
      <color rgb="FF000000"/>
      <name val="Arial"/>
      <family val="2"/>
      <charset val="1"/>
    </font>
    <font>
      <b/>
      <sz val="12"/>
      <color rgb="FFFFFFFF"/>
      <name val="Calibri"/>
      <family val="2"/>
      <charset val="1"/>
    </font>
    <font>
      <b/>
      <sz val="10"/>
      <name val="Arial"/>
      <family val="2"/>
      <charset val="1"/>
    </font>
    <font>
      <b/>
      <sz val="11"/>
      <color rgb="FF000000"/>
      <name val="Arial"/>
      <family val="2"/>
      <charset val="1"/>
    </font>
    <font>
      <b/>
      <sz val="10"/>
      <color rgb="FF000000"/>
      <name val="Arial"/>
      <family val="2"/>
      <charset val="1"/>
    </font>
    <font>
      <i/>
      <sz val="11"/>
      <color rgb="FF000000"/>
      <name val="Arial"/>
      <family val="2"/>
      <charset val="1"/>
    </font>
    <font>
      <b/>
      <sz val="11"/>
      <name val="Arial"/>
      <family val="2"/>
      <charset val="1"/>
    </font>
    <font>
      <sz val="8"/>
      <name val="Arial"/>
      <family val="2"/>
      <charset val="1"/>
    </font>
    <font>
      <b/>
      <sz val="8"/>
      <color rgb="FF000000"/>
      <name val="Arial"/>
      <family val="2"/>
      <charset val="1"/>
    </font>
    <font>
      <sz val="9"/>
      <name val="Arial"/>
      <family val="2"/>
      <charset val="1"/>
    </font>
    <font>
      <sz val="9"/>
      <color rgb="FF000000"/>
      <name val="Arial"/>
      <family val="2"/>
      <charset val="1"/>
    </font>
    <font>
      <b/>
      <sz val="9"/>
      <name val="Arial"/>
      <family val="2"/>
      <charset val="1"/>
    </font>
    <font>
      <i/>
      <sz val="9"/>
      <name val="Arial"/>
      <family val="2"/>
      <charset val="1"/>
    </font>
    <font>
      <i/>
      <sz val="11"/>
      <color rgb="FF000000"/>
      <name val="Calibri"/>
      <family val="2"/>
      <charset val="1"/>
    </font>
    <font>
      <sz val="12"/>
      <color rgb="FF000000"/>
      <name val="Calibri"/>
      <family val="2"/>
      <charset val="1"/>
    </font>
    <font>
      <sz val="11"/>
      <name val="Arial"/>
      <family val="2"/>
      <charset val="1"/>
    </font>
    <font>
      <i/>
      <sz val="12"/>
      <name val="Arial"/>
      <family val="2"/>
      <charset val="1"/>
    </font>
    <font>
      <i/>
      <sz val="11"/>
      <name val="Arial"/>
      <family val="2"/>
      <charset val="1"/>
    </font>
    <font>
      <i/>
      <sz val="12"/>
      <color rgb="FF000000"/>
      <name val="Arial"/>
      <family val="2"/>
      <charset val="1"/>
    </font>
    <font>
      <b/>
      <sz val="18"/>
      <color rgb="FFFFFFFF"/>
      <name val="Calibri"/>
      <family val="2"/>
      <charset val="1"/>
    </font>
    <font>
      <sz val="20"/>
      <color rgb="FF000000"/>
      <name val="Calibri"/>
      <family val="2"/>
      <charset val="1"/>
    </font>
    <font>
      <u/>
      <sz val="11"/>
      <color rgb="FF000000"/>
      <name val="Calibri"/>
      <family val="2"/>
      <charset val="1"/>
    </font>
    <font>
      <b/>
      <i/>
      <sz val="16"/>
      <color rgb="FF000000"/>
      <name val="Calibri"/>
      <family val="2"/>
      <charset val="1"/>
    </font>
    <font>
      <sz val="11"/>
      <color rgb="FFFFFFFF"/>
      <name val="Calibri"/>
      <family val="2"/>
      <charset val="1"/>
    </font>
    <font>
      <sz val="16"/>
      <color rgb="FF000000"/>
      <name val="Calibri"/>
      <family val="2"/>
      <charset val="1"/>
    </font>
    <font>
      <b/>
      <sz val="14"/>
      <color rgb="FFFFFFFF"/>
      <name val="Calibri"/>
      <family val="2"/>
      <charset val="1"/>
    </font>
    <font>
      <sz val="10"/>
      <color rgb="FF000000"/>
      <name val="Arial"/>
      <family val="2"/>
      <charset val="1"/>
    </font>
    <font>
      <b/>
      <sz val="14"/>
      <name val="Calibri"/>
      <family val="2"/>
      <charset val="1"/>
    </font>
    <font>
      <b/>
      <sz val="8"/>
      <color rgb="FF333399"/>
      <name val="Verdana"/>
      <family val="2"/>
      <charset val="1"/>
    </font>
    <font>
      <b/>
      <sz val="9"/>
      <color rgb="FF000000"/>
      <name val="Calibri"/>
      <family val="2"/>
      <charset val="1"/>
    </font>
    <font>
      <sz val="9"/>
      <color rgb="FF000000"/>
      <name val="Calibri"/>
      <family val="2"/>
      <charset val="1"/>
    </font>
    <font>
      <b/>
      <i/>
      <sz val="11"/>
      <color rgb="FF000000"/>
      <name val="Calibri"/>
      <family val="2"/>
      <charset val="1"/>
    </font>
    <font>
      <b/>
      <sz val="12"/>
      <name val="Calibri"/>
      <family val="2"/>
      <charset val="1"/>
    </font>
    <font>
      <sz val="10"/>
      <color rgb="FF800000"/>
      <name val="Arial"/>
      <family val="2"/>
      <charset val="1"/>
    </font>
    <font>
      <i/>
      <sz val="10"/>
      <name val="Calibri"/>
      <family val="2"/>
      <charset val="1"/>
    </font>
    <font>
      <sz val="14"/>
      <color rgb="FFFFFFFF"/>
      <name val="Calibri"/>
      <family val="2"/>
      <charset val="1"/>
    </font>
    <font>
      <sz val="11"/>
      <color rgb="FF000000"/>
      <name val="Calibri"/>
      <family val="2"/>
      <charset val="1"/>
    </font>
    <font>
      <b/>
      <sz val="11"/>
      <color rgb="FF000000"/>
      <name val="Calibri"/>
      <family val="2"/>
    </font>
    <font>
      <sz val="11"/>
      <color rgb="FF000000"/>
      <name val="OpenSymbol"/>
    </font>
    <font>
      <sz val="7"/>
      <color rgb="FF000000"/>
      <name val="Times New Roman"/>
      <family val="1"/>
    </font>
    <font>
      <sz val="11"/>
      <color rgb="FF000000"/>
      <name val="Liberation Sans"/>
      <family val="2"/>
    </font>
    <font>
      <vertAlign val="superscript"/>
      <sz val="11"/>
      <color rgb="FF000000"/>
      <name val="Liberation Sans"/>
      <family val="2"/>
    </font>
    <font>
      <sz val="11"/>
      <color rgb="FFFF0000"/>
      <name val="OpenSymbol"/>
    </font>
    <font>
      <sz val="7"/>
      <color rgb="FFFF0000"/>
      <name val="Times New Roman"/>
      <family val="1"/>
    </font>
    <font>
      <sz val="11"/>
      <color rgb="FFFF0000"/>
      <name val="Liberation Sans"/>
      <family val="2"/>
    </font>
    <font>
      <sz val="11"/>
      <color theme="1"/>
      <name val="OpenSymbol"/>
    </font>
    <font>
      <sz val="7"/>
      <color theme="1"/>
      <name val="Times New Roman"/>
      <family val="1"/>
    </font>
    <font>
      <sz val="11"/>
      <color theme="1"/>
      <name val="Liberation Sans"/>
      <family val="2"/>
    </font>
    <font>
      <b/>
      <sz val="11"/>
      <color rgb="FF000000"/>
      <name val="Liberation Sans"/>
      <family val="2"/>
    </font>
    <font>
      <sz val="7"/>
      <color theme="5"/>
      <name val="Times New Roman"/>
      <family val="1"/>
    </font>
    <font>
      <sz val="11"/>
      <color theme="5"/>
      <name val="Liberation Sans"/>
      <family val="2"/>
    </font>
    <font>
      <sz val="11"/>
      <color theme="5"/>
      <name val="OpenSymbol"/>
    </font>
  </fonts>
  <fills count="24">
    <fill>
      <patternFill patternType="none"/>
    </fill>
    <fill>
      <patternFill patternType="gray125"/>
    </fill>
    <fill>
      <patternFill patternType="solid">
        <fgColor rgb="FFFFBFBF"/>
        <bgColor rgb="FFFFC7CE"/>
      </patternFill>
    </fill>
    <fill>
      <patternFill patternType="solid">
        <fgColor rgb="FFFFFFFF"/>
        <bgColor rgb="FFE5E5FF"/>
      </patternFill>
    </fill>
    <fill>
      <patternFill patternType="solid">
        <fgColor rgb="FF00758F"/>
        <bgColor rgb="FF008080"/>
      </patternFill>
    </fill>
    <fill>
      <patternFill patternType="solid">
        <fgColor rgb="FF4BBD9F"/>
        <bgColor rgb="FF00B050"/>
      </patternFill>
    </fill>
    <fill>
      <patternFill patternType="solid">
        <fgColor rgb="FFD9D9D9"/>
        <bgColor rgb="FFD6DCE5"/>
      </patternFill>
    </fill>
    <fill>
      <patternFill patternType="solid">
        <fgColor rgb="FFFFFF00"/>
        <bgColor rgb="FFFFC000"/>
      </patternFill>
    </fill>
    <fill>
      <patternFill patternType="solid">
        <fgColor rgb="FFD0CECE"/>
        <bgColor rgb="FFD9D9D9"/>
      </patternFill>
    </fill>
    <fill>
      <patternFill patternType="solid">
        <fgColor rgb="FFE7E6E6"/>
        <bgColor rgb="FFE5E5FF"/>
      </patternFill>
    </fill>
    <fill>
      <patternFill patternType="solid">
        <fgColor rgb="FFFF0000"/>
        <bgColor rgb="FF9C0006"/>
      </patternFill>
    </fill>
    <fill>
      <patternFill patternType="solid">
        <fgColor rgb="FFED7D31"/>
        <bgColor rgb="FFEC6625"/>
      </patternFill>
    </fill>
    <fill>
      <patternFill patternType="solid">
        <fgColor rgb="FF993300"/>
        <bgColor rgb="FF993366"/>
      </patternFill>
    </fill>
    <fill>
      <patternFill patternType="solid">
        <fgColor rgb="FFFFC000"/>
        <bgColor rgb="FFFF9900"/>
      </patternFill>
    </fill>
    <fill>
      <patternFill patternType="solid">
        <fgColor rgb="FF808080"/>
        <bgColor rgb="FF969696"/>
      </patternFill>
    </fill>
    <fill>
      <patternFill patternType="solid">
        <fgColor rgb="FFFF9900"/>
        <bgColor rgb="FFED7D31"/>
      </patternFill>
    </fill>
    <fill>
      <patternFill patternType="solid">
        <fgColor rgb="FF969696"/>
        <bgColor rgb="FF808080"/>
      </patternFill>
    </fill>
    <fill>
      <patternFill patternType="solid">
        <fgColor rgb="FFC0C0C0"/>
        <bgColor rgb="FFD0CECE"/>
      </patternFill>
    </fill>
    <fill>
      <patternFill patternType="solid">
        <fgColor rgb="FFCCFFCC"/>
        <bgColor rgb="FFCCFFFF"/>
      </patternFill>
    </fill>
    <fill>
      <patternFill patternType="solid">
        <fgColor rgb="FFCCFFFF"/>
        <bgColor rgb="FFCCFFCC"/>
      </patternFill>
    </fill>
    <fill>
      <patternFill patternType="solid">
        <fgColor rgb="FF99CCFF"/>
        <bgColor rgb="FFC0C0C0"/>
      </patternFill>
    </fill>
    <fill>
      <patternFill patternType="solid">
        <fgColor rgb="FFFFCC99"/>
        <bgColor rgb="FFFFBFBF"/>
      </patternFill>
    </fill>
    <fill>
      <patternFill patternType="solid">
        <fgColor rgb="FFD6DCE5"/>
        <bgColor rgb="FFD9D9D9"/>
      </patternFill>
    </fill>
    <fill>
      <patternFill patternType="solid">
        <fgColor rgb="FFFFFF00"/>
        <bgColor rgb="FFE5E5FF"/>
      </patternFill>
    </fill>
  </fills>
  <borders count="58">
    <border>
      <left/>
      <right/>
      <top/>
      <bottom/>
      <diagonal/>
    </border>
    <border>
      <left style="thin">
        <color auto="1"/>
      </left>
      <right style="thin">
        <color auto="1"/>
      </right>
      <top style="thin">
        <color auto="1"/>
      </top>
      <bottom style="thin">
        <color auto="1"/>
      </bottom>
      <diagonal/>
    </border>
    <border>
      <left style="medium">
        <color rgb="FF00758F"/>
      </left>
      <right style="medium">
        <color rgb="FF00758F"/>
      </right>
      <top style="medium">
        <color rgb="FF00758F"/>
      </top>
      <bottom style="medium">
        <color rgb="FF00758F"/>
      </bottom>
      <diagonal/>
    </border>
    <border>
      <left style="medium">
        <color rgb="FF00758F"/>
      </left>
      <right/>
      <top style="medium">
        <color rgb="FF00758F"/>
      </top>
      <bottom style="medium">
        <color rgb="FF00758F"/>
      </bottom>
      <diagonal/>
    </border>
    <border>
      <left/>
      <right/>
      <top style="medium">
        <color rgb="FF00758F"/>
      </top>
      <bottom style="medium">
        <color rgb="FF00758F"/>
      </bottom>
      <diagonal/>
    </border>
    <border>
      <left/>
      <right style="medium">
        <color rgb="FF00758F"/>
      </right>
      <top style="medium">
        <color rgb="FF00758F"/>
      </top>
      <bottom style="medium">
        <color rgb="FF00758F"/>
      </bottom>
      <diagonal/>
    </border>
    <border>
      <left style="thin">
        <color auto="1"/>
      </left>
      <right/>
      <top/>
      <bottom/>
      <diagonal/>
    </border>
    <border>
      <left/>
      <right style="thin">
        <color auto="1"/>
      </right>
      <top/>
      <bottom/>
      <diagonal/>
    </border>
    <border>
      <left style="thin">
        <color auto="1"/>
      </left>
      <right/>
      <top/>
      <bottom style="thick">
        <color auto="1"/>
      </bottom>
      <diagonal/>
    </border>
    <border>
      <left/>
      <right/>
      <top/>
      <bottom style="thick">
        <color auto="1"/>
      </bottom>
      <diagonal/>
    </border>
    <border diagonalDown="1">
      <left/>
      <right style="thin">
        <color auto="1"/>
      </right>
      <top/>
      <bottom style="thick">
        <color auto="1"/>
      </bottom>
      <diagonal style="thick">
        <color auto="1"/>
      </diagonal>
    </border>
    <border diagonalUp="1">
      <left/>
      <right style="thin">
        <color auto="1"/>
      </right>
      <top style="thick">
        <color auto="1"/>
      </top>
      <bottom/>
      <diagonal style="thick">
        <color auto="1"/>
      </diagonal>
    </border>
    <border>
      <left style="thin">
        <color auto="1"/>
      </left>
      <right style="thin">
        <color auto="1"/>
      </right>
      <top/>
      <bottom/>
      <diagonal/>
    </border>
    <border>
      <left/>
      <right/>
      <top style="medium">
        <color rgb="FF00758F"/>
      </top>
      <bottom/>
      <diagonal/>
    </border>
    <border>
      <left style="medium">
        <color auto="1"/>
      </left>
      <right/>
      <top style="medium">
        <color auto="1"/>
      </top>
      <bottom style="medium">
        <color rgb="FF00758F"/>
      </bottom>
      <diagonal/>
    </border>
    <border>
      <left/>
      <right/>
      <top style="medium">
        <color auto="1"/>
      </top>
      <bottom/>
      <diagonal/>
    </border>
    <border>
      <left/>
      <right/>
      <top style="medium">
        <color auto="1"/>
      </top>
      <bottom style="medium">
        <color rgb="FF00758F"/>
      </bottom>
      <diagonal/>
    </border>
    <border>
      <left/>
      <right style="medium">
        <color auto="1"/>
      </right>
      <top style="medium">
        <color auto="1"/>
      </top>
      <bottom style="medium">
        <color rgb="FF00758F"/>
      </bottom>
      <diagonal/>
    </border>
    <border>
      <left style="medium">
        <color auto="1"/>
      </left>
      <right/>
      <top style="medium">
        <color rgb="FF00758F"/>
      </top>
      <bottom/>
      <diagonal/>
    </border>
    <border>
      <left/>
      <right style="medium">
        <color auto="1"/>
      </right>
      <top style="medium">
        <color rgb="FF00758F"/>
      </top>
      <bottom/>
      <diagonal/>
    </border>
    <border>
      <left style="medium">
        <color auto="1"/>
      </left>
      <right/>
      <top style="medium">
        <color rgb="FF00758F"/>
      </top>
      <bottom style="medium">
        <color rgb="FF00758F"/>
      </bottom>
      <diagonal/>
    </border>
    <border>
      <left/>
      <right style="medium">
        <color auto="1"/>
      </right>
      <top/>
      <bottom/>
      <diagonal/>
    </border>
    <border>
      <left style="medium">
        <color auto="1"/>
      </left>
      <right/>
      <top/>
      <bottom/>
      <diagonal/>
    </border>
    <border>
      <left style="medium">
        <color auto="1"/>
      </left>
      <right/>
      <top style="medium">
        <color rgb="FF00758F"/>
      </top>
      <bottom style="medium">
        <color auto="1"/>
      </bottom>
      <diagonal/>
    </border>
    <border>
      <left/>
      <right/>
      <top/>
      <bottom style="medium">
        <color auto="1"/>
      </bottom>
      <diagonal/>
    </border>
    <border>
      <left/>
      <right style="medium">
        <color auto="1"/>
      </right>
      <top/>
      <bottom style="medium">
        <color auto="1"/>
      </bottom>
      <diagonal/>
    </border>
    <border>
      <left style="medium">
        <color rgb="FF00758F"/>
      </left>
      <right/>
      <top style="medium">
        <color rgb="FF00758F"/>
      </top>
      <bottom/>
      <diagonal/>
    </border>
    <border>
      <left style="thin">
        <color auto="1"/>
      </left>
      <right/>
      <top style="medium">
        <color rgb="FF00758F"/>
      </top>
      <bottom/>
      <diagonal/>
    </border>
    <border>
      <left/>
      <right style="medium">
        <color rgb="FF00758F"/>
      </right>
      <top style="medium">
        <color rgb="FF00758F"/>
      </top>
      <bottom/>
      <diagonal/>
    </border>
    <border>
      <left style="medium">
        <color rgb="FF00758F"/>
      </left>
      <right/>
      <top/>
      <bottom/>
      <diagonal/>
    </border>
    <border>
      <left/>
      <right style="medium">
        <color rgb="FF00758F"/>
      </right>
      <top/>
      <bottom/>
      <diagonal/>
    </border>
    <border>
      <left style="medium">
        <color rgb="FF00758F"/>
      </left>
      <right/>
      <top/>
      <bottom style="medium">
        <color rgb="FF00758F"/>
      </bottom>
      <diagonal/>
    </border>
    <border>
      <left/>
      <right/>
      <top/>
      <bottom style="medium">
        <color rgb="FF00758F"/>
      </bottom>
      <diagonal/>
    </border>
    <border>
      <left style="thin">
        <color auto="1"/>
      </left>
      <right/>
      <top/>
      <bottom style="medium">
        <color rgb="FF00758F"/>
      </bottom>
      <diagonal/>
    </border>
    <border>
      <left/>
      <right style="medium">
        <color rgb="FF00758F"/>
      </right>
      <top/>
      <bottom style="medium">
        <color rgb="FF00758F"/>
      </bottom>
      <diagonal/>
    </border>
    <border>
      <left style="medium">
        <color rgb="FF333399"/>
      </left>
      <right/>
      <top style="medium">
        <color rgb="FF333399"/>
      </top>
      <bottom style="medium">
        <color rgb="FF333399"/>
      </bottom>
      <diagonal/>
    </border>
    <border>
      <left/>
      <right style="medium">
        <color rgb="FF333399"/>
      </right>
      <top style="medium">
        <color rgb="FF00758F"/>
      </top>
      <bottom style="medium">
        <color rgb="FF00758F"/>
      </bottom>
      <diagonal/>
    </border>
    <border>
      <left/>
      <right style="thin">
        <color auto="1"/>
      </right>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rgb="FF00758F"/>
      </left>
      <right/>
      <top style="thin">
        <color rgb="FF00758F"/>
      </top>
      <bottom style="thin">
        <color auto="1"/>
      </bottom>
      <diagonal/>
    </border>
    <border>
      <left/>
      <right/>
      <top style="thin">
        <color rgb="FF00758F"/>
      </top>
      <bottom style="thin">
        <color auto="1"/>
      </bottom>
      <diagonal/>
    </border>
    <border>
      <left/>
      <right style="thin">
        <color rgb="FF00758F"/>
      </right>
      <top style="thin">
        <color rgb="FF00758F"/>
      </top>
      <bottom style="thin">
        <color auto="1"/>
      </bottom>
      <diagonal/>
    </border>
    <border>
      <left/>
      <right style="thin">
        <color auto="1"/>
      </right>
      <top style="medium">
        <color rgb="FF00758F"/>
      </top>
      <bottom style="medium">
        <color rgb="FF00758F"/>
      </bottom>
      <diagonal/>
    </border>
    <border>
      <left style="medium">
        <color rgb="FF00758F"/>
      </left>
      <right style="medium">
        <color rgb="FF00758F"/>
      </right>
      <top style="medium">
        <color rgb="FF00758F"/>
      </top>
      <bottom/>
      <diagonal/>
    </border>
    <border>
      <left style="medium">
        <color rgb="FF00758F"/>
      </left>
      <right style="medium">
        <color rgb="FF00758F"/>
      </right>
      <top/>
      <bottom style="medium">
        <color rgb="FF00758F"/>
      </bottom>
      <diagonal/>
    </border>
    <border>
      <left style="medium">
        <color rgb="FF00758F"/>
      </left>
      <right style="medium">
        <color rgb="FF00758F"/>
      </right>
      <top/>
      <bottom/>
      <diagonal/>
    </border>
    <border>
      <left style="medium">
        <color auto="1"/>
      </left>
      <right/>
      <top style="thin">
        <color auto="1"/>
      </top>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s>
  <cellStyleXfs count="4">
    <xf numFmtId="0" fontId="0" fillId="0" borderId="0"/>
    <xf numFmtId="167" fontId="83" fillId="0" borderId="0" applyBorder="0" applyProtection="0"/>
    <xf numFmtId="9" fontId="83" fillId="0" borderId="0" applyBorder="0" applyProtection="0"/>
    <xf numFmtId="49" fontId="1" fillId="2" borderId="1">
      <alignment vertical="center" wrapText="1"/>
    </xf>
  </cellStyleXfs>
  <cellXfs count="887">
    <xf numFmtId="0" fontId="0" fillId="0" borderId="0" xfId="0"/>
    <xf numFmtId="0" fontId="83" fillId="3" borderId="0" xfId="3" applyNumberFormat="1" applyFont="1" applyFill="1" applyBorder="1" applyAlignment="1"/>
    <xf numFmtId="0" fontId="2" fillId="3" borderId="0" xfId="3" applyNumberFormat="1" applyFont="1" applyFill="1" applyBorder="1" applyAlignment="1">
      <alignment horizontal="center"/>
    </xf>
    <xf numFmtId="0" fontId="0" fillId="3" borderId="0" xfId="3" applyNumberFormat="1" applyFont="1" applyFill="1" applyBorder="1" applyAlignment="1"/>
    <xf numFmtId="0" fontId="3" fillId="3" borderId="0" xfId="3" applyNumberFormat="1" applyFont="1" applyFill="1" applyBorder="1" applyAlignment="1">
      <alignment horizontal="center" vertical="center"/>
    </xf>
    <xf numFmtId="0" fontId="0" fillId="3" borderId="0" xfId="0" applyFont="1" applyFill="1"/>
    <xf numFmtId="0" fontId="0" fillId="3" borderId="0" xfId="0" applyFill="1"/>
    <xf numFmtId="0" fontId="4" fillId="4" borderId="3" xfId="0" applyFont="1" applyFill="1" applyBorder="1" applyAlignment="1">
      <alignment horizontal="center"/>
    </xf>
    <xf numFmtId="0" fontId="4" fillId="3" borderId="0" xfId="0" applyFont="1" applyFill="1" applyBorder="1" applyAlignment="1">
      <alignment horizontal="center"/>
    </xf>
    <xf numFmtId="0" fontId="0" fillId="3" borderId="0" xfId="0" applyFont="1" applyFill="1" applyAlignment="1">
      <alignment horizontal="center"/>
    </xf>
    <xf numFmtId="0" fontId="5" fillId="3" borderId="0" xfId="0" applyFont="1" applyFill="1"/>
    <xf numFmtId="0" fontId="0" fillId="3" borderId="0" xfId="0" applyFont="1" applyFill="1" applyBorder="1" applyAlignment="1">
      <alignment horizontal="center" vertical="center"/>
    </xf>
    <xf numFmtId="0" fontId="4" fillId="4" borderId="2" xfId="0" applyFont="1" applyFill="1" applyBorder="1" applyAlignment="1">
      <alignment horizontal="center" vertical="center"/>
    </xf>
    <xf numFmtId="0" fontId="5" fillId="3" borderId="0" xfId="0" applyFont="1" applyFill="1" applyBorder="1" applyAlignment="1">
      <alignment horizontal="center" vertical="center"/>
    </xf>
    <xf numFmtId="0" fontId="4" fillId="4" borderId="2"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0" fillId="3" borderId="0" xfId="0" applyFont="1" applyFill="1" applyBorder="1"/>
    <xf numFmtId="0" fontId="0" fillId="3" borderId="2" xfId="0" applyFont="1" applyFill="1" applyBorder="1" applyAlignment="1">
      <alignment horizontal="center" vertical="center"/>
    </xf>
    <xf numFmtId="0" fontId="0" fillId="3" borderId="2" xfId="0" applyFont="1" applyFill="1" applyBorder="1" applyAlignment="1">
      <alignment horizontal="center" vertical="center" wrapText="1"/>
    </xf>
    <xf numFmtId="0" fontId="0" fillId="3" borderId="0" xfId="0" applyFont="1" applyFill="1" applyBorder="1" applyAlignment="1">
      <alignment horizontal="center" vertical="center" wrapText="1"/>
    </xf>
    <xf numFmtId="0" fontId="5" fillId="3" borderId="3"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2" xfId="0" applyFont="1" applyFill="1" applyBorder="1" applyAlignment="1">
      <alignment horizontal="center" vertical="center"/>
    </xf>
    <xf numFmtId="9" fontId="0" fillId="3" borderId="2" xfId="2" applyFont="1" applyFill="1" applyBorder="1" applyAlignment="1" applyProtection="1">
      <alignment horizontal="center" vertical="center"/>
    </xf>
    <xf numFmtId="0" fontId="4" fillId="4" borderId="2" xfId="0" applyFont="1" applyFill="1" applyBorder="1"/>
    <xf numFmtId="0" fontId="4" fillId="4" borderId="0" xfId="0" applyFont="1" applyFill="1"/>
    <xf numFmtId="3" fontId="0" fillId="3" borderId="2" xfId="0" applyNumberFormat="1" applyFont="1" applyFill="1" applyBorder="1" applyAlignment="1">
      <alignment horizontal="right" vertical="center"/>
    </xf>
    <xf numFmtId="0" fontId="0" fillId="3" borderId="3" xfId="0" applyFont="1" applyFill="1" applyBorder="1" applyAlignment="1">
      <alignment horizontal="center" vertical="center"/>
    </xf>
    <xf numFmtId="0" fontId="0" fillId="3" borderId="4" xfId="0" applyFont="1" applyFill="1" applyBorder="1" applyAlignment="1">
      <alignment vertical="center"/>
    </xf>
    <xf numFmtId="0" fontId="0" fillId="3" borderId="5" xfId="0" applyFont="1" applyFill="1" applyBorder="1" applyAlignment="1">
      <alignment vertical="center"/>
    </xf>
    <xf numFmtId="0" fontId="0" fillId="3" borderId="2" xfId="0" applyFont="1" applyFill="1" applyBorder="1" applyAlignment="1">
      <alignment vertical="center"/>
    </xf>
    <xf numFmtId="9" fontId="0" fillId="3" borderId="2" xfId="2" applyFont="1" applyFill="1" applyBorder="1" applyAlignment="1" applyProtection="1">
      <alignment horizontal="right" vertical="center"/>
    </xf>
    <xf numFmtId="3" fontId="0" fillId="3" borderId="0" xfId="0" applyNumberFormat="1" applyFont="1" applyFill="1" applyBorder="1" applyAlignment="1">
      <alignment horizontal="right" vertical="center"/>
    </xf>
    <xf numFmtId="0" fontId="0" fillId="3" borderId="4" xfId="0" applyFont="1" applyFill="1" applyBorder="1" applyAlignment="1">
      <alignment horizontal="left" vertical="center"/>
    </xf>
    <xf numFmtId="3" fontId="0" fillId="3" borderId="4" xfId="0" applyNumberFormat="1" applyFont="1" applyFill="1" applyBorder="1" applyAlignment="1">
      <alignment horizontal="right" vertical="center"/>
    </xf>
    <xf numFmtId="0" fontId="0" fillId="3" borderId="0" xfId="0" applyFont="1" applyFill="1" applyBorder="1" applyAlignment="1">
      <alignment vertical="center"/>
    </xf>
    <xf numFmtId="9" fontId="0" fillId="3" borderId="0" xfId="2" applyFont="1" applyFill="1" applyBorder="1" applyAlignment="1" applyProtection="1">
      <alignment horizontal="right" vertical="center"/>
    </xf>
    <xf numFmtId="0" fontId="5" fillId="3" borderId="3" xfId="0" applyFont="1" applyFill="1" applyBorder="1" applyAlignment="1">
      <alignment vertical="center" wrapText="1"/>
    </xf>
    <xf numFmtId="0" fontId="5" fillId="3" borderId="4" xfId="0" applyFont="1" applyFill="1" applyBorder="1" applyAlignment="1">
      <alignment vertical="center" wrapText="1"/>
    </xf>
    <xf numFmtId="0" fontId="5" fillId="3" borderId="5" xfId="0" applyFont="1" applyFill="1" applyBorder="1" applyAlignment="1">
      <alignment vertical="center" wrapText="1"/>
    </xf>
    <xf numFmtId="0" fontId="5" fillId="3" borderId="0" xfId="0" applyFont="1" applyFill="1" applyBorder="1" applyAlignment="1">
      <alignment horizontal="center"/>
    </xf>
    <xf numFmtId="0" fontId="0" fillId="3" borderId="4" xfId="0" applyFont="1" applyFill="1" applyBorder="1" applyAlignment="1">
      <alignment horizontal="center" vertical="center"/>
    </xf>
    <xf numFmtId="0" fontId="0" fillId="3" borderId="5" xfId="0" applyFont="1" applyFill="1" applyBorder="1" applyAlignment="1">
      <alignment horizontal="center" vertical="center"/>
    </xf>
    <xf numFmtId="0" fontId="0" fillId="3" borderId="4" xfId="0" applyFont="1" applyFill="1" applyBorder="1" applyAlignment="1">
      <alignment horizontal="center" vertical="center" wrapText="1"/>
    </xf>
    <xf numFmtId="165" fontId="0" fillId="3" borderId="2" xfId="2" applyNumberFormat="1" applyFont="1" applyFill="1" applyBorder="1" applyAlignment="1" applyProtection="1">
      <alignment horizontal="center" vertical="center"/>
    </xf>
    <xf numFmtId="0" fontId="0" fillId="3" borderId="2" xfId="0" applyFont="1" applyFill="1" applyBorder="1"/>
    <xf numFmtId="9" fontId="0" fillId="3" borderId="2" xfId="2" applyFont="1" applyFill="1" applyBorder="1" applyAlignment="1" applyProtection="1"/>
    <xf numFmtId="165" fontId="0" fillId="3" borderId="2" xfId="2" applyNumberFormat="1" applyFont="1" applyFill="1" applyBorder="1" applyAlignment="1" applyProtection="1">
      <alignment horizontal="center" vertical="center" wrapText="1"/>
    </xf>
    <xf numFmtId="165" fontId="0" fillId="3" borderId="0" xfId="2" applyNumberFormat="1" applyFont="1" applyFill="1" applyBorder="1" applyAlignment="1" applyProtection="1"/>
    <xf numFmtId="0" fontId="4" fillId="4" borderId="2" xfId="0" applyFont="1" applyFill="1" applyBorder="1" applyAlignment="1">
      <alignment vertical="center"/>
    </xf>
    <xf numFmtId="3" fontId="0" fillId="3" borderId="2" xfId="0" applyNumberFormat="1" applyFont="1" applyFill="1" applyBorder="1" applyAlignment="1">
      <alignment horizontal="right" vertical="center" wrapText="1"/>
    </xf>
    <xf numFmtId="0" fontId="5" fillId="3" borderId="0" xfId="0" applyFont="1" applyFill="1" applyBorder="1" applyAlignment="1">
      <alignment vertical="center"/>
    </xf>
    <xf numFmtId="3" fontId="0" fillId="3" borderId="0" xfId="0" applyNumberFormat="1" applyFont="1" applyFill="1" applyBorder="1" applyAlignment="1">
      <alignment horizontal="right" vertical="center" wrapText="1"/>
    </xf>
    <xf numFmtId="0" fontId="5" fillId="3" borderId="2" xfId="0" applyFont="1" applyFill="1" applyBorder="1" applyAlignment="1">
      <alignment vertical="center"/>
    </xf>
    <xf numFmtId="0" fontId="0" fillId="3" borderId="6" xfId="0" applyFill="1" applyBorder="1"/>
    <xf numFmtId="0" fontId="0" fillId="3" borderId="0" xfId="0" applyFill="1" applyBorder="1"/>
    <xf numFmtId="0" fontId="0" fillId="3" borderId="7" xfId="0" applyFill="1" applyBorder="1"/>
    <xf numFmtId="0" fontId="7" fillId="3" borderId="0" xfId="0" applyFont="1" applyFill="1"/>
    <xf numFmtId="0" fontId="8" fillId="3" borderId="0" xfId="0" applyFont="1" applyFill="1"/>
    <xf numFmtId="0" fontId="9" fillId="3" borderId="0" xfId="0" applyFont="1" applyFill="1"/>
    <xf numFmtId="0" fontId="5" fillId="3" borderId="0" xfId="0" applyFont="1" applyFill="1" applyAlignment="1">
      <alignment horizontal="center"/>
    </xf>
    <xf numFmtId="0" fontId="0" fillId="3" borderId="8" xfId="0" applyFill="1" applyBorder="1"/>
    <xf numFmtId="0" fontId="0" fillId="3" borderId="9" xfId="0" applyFill="1" applyBorder="1"/>
    <xf numFmtId="0" fontId="0" fillId="3" borderId="10" xfId="0" applyFill="1" applyBorder="1"/>
    <xf numFmtId="0" fontId="10" fillId="4" borderId="3" xfId="0" applyFont="1" applyFill="1" applyBorder="1" applyAlignment="1">
      <alignment vertical="center" wrapText="1"/>
    </xf>
    <xf numFmtId="0" fontId="10" fillId="4" borderId="4" xfId="0" applyFont="1" applyFill="1" applyBorder="1" applyAlignment="1">
      <alignment horizontal="center" vertical="center" wrapText="1"/>
    </xf>
    <xf numFmtId="0" fontId="10" fillId="4" borderId="5" xfId="0" applyFont="1" applyFill="1" applyBorder="1" applyAlignment="1">
      <alignment horizontal="center" vertical="center" wrapText="1"/>
    </xf>
    <xf numFmtId="0" fontId="0" fillId="3" borderId="11" xfId="0" applyFill="1" applyBorder="1"/>
    <xf numFmtId="0" fontId="11" fillId="3" borderId="3" xfId="0" applyFont="1" applyFill="1" applyBorder="1" applyAlignment="1">
      <alignment vertical="center" wrapText="1"/>
    </xf>
    <xf numFmtId="0" fontId="12" fillId="3" borderId="4" xfId="0" applyFont="1" applyFill="1" applyBorder="1" applyAlignment="1">
      <alignment horizontal="center" vertical="center" wrapText="1"/>
    </xf>
    <xf numFmtId="0" fontId="12" fillId="3" borderId="5" xfId="0" applyFont="1" applyFill="1" applyBorder="1" applyAlignment="1">
      <alignment horizontal="center" vertical="center" wrapText="1"/>
    </xf>
    <xf numFmtId="2" fontId="12" fillId="3" borderId="4" xfId="0" applyNumberFormat="1" applyFont="1" applyFill="1" applyBorder="1" applyAlignment="1">
      <alignment horizontal="center" vertical="center" wrapText="1"/>
    </xf>
    <xf numFmtId="2" fontId="12" fillId="3" borderId="5" xfId="0" applyNumberFormat="1" applyFont="1" applyFill="1" applyBorder="1" applyAlignment="1">
      <alignment horizontal="center" vertical="center" wrapText="1"/>
    </xf>
    <xf numFmtId="2" fontId="13" fillId="3" borderId="4" xfId="0" applyNumberFormat="1" applyFont="1" applyFill="1" applyBorder="1" applyAlignment="1">
      <alignment horizontal="center" vertical="center" wrapText="1"/>
    </xf>
    <xf numFmtId="2" fontId="13" fillId="3" borderId="5" xfId="0" applyNumberFormat="1" applyFont="1" applyFill="1" applyBorder="1" applyAlignment="1">
      <alignment horizontal="center" vertical="center" wrapText="1"/>
    </xf>
    <xf numFmtId="0" fontId="14" fillId="3" borderId="3" xfId="0" applyFont="1" applyFill="1" applyBorder="1" applyAlignment="1">
      <alignment vertical="center" wrapText="1"/>
    </xf>
    <xf numFmtId="2" fontId="15" fillId="3" borderId="4" xfId="0" applyNumberFormat="1" applyFont="1" applyFill="1" applyBorder="1" applyAlignment="1">
      <alignment horizontal="center" vertical="center" wrapText="1"/>
    </xf>
    <xf numFmtId="2" fontId="15" fillId="3" borderId="5" xfId="0" applyNumberFormat="1" applyFont="1" applyFill="1" applyBorder="1" applyAlignment="1">
      <alignment horizontal="center" vertical="center" wrapText="1"/>
    </xf>
    <xf numFmtId="2" fontId="16" fillId="3" borderId="4" xfId="0" applyNumberFormat="1" applyFont="1" applyFill="1" applyBorder="1" applyAlignment="1">
      <alignment horizontal="center" vertical="center" wrapText="1"/>
    </xf>
    <xf numFmtId="2" fontId="16" fillId="3" borderId="5" xfId="0" applyNumberFormat="1" applyFont="1" applyFill="1" applyBorder="1" applyAlignment="1">
      <alignment horizontal="center" vertical="center" wrapText="1"/>
    </xf>
    <xf numFmtId="0" fontId="17" fillId="4" borderId="3" xfId="0" applyFont="1" applyFill="1" applyBorder="1" applyAlignment="1">
      <alignment vertical="center"/>
    </xf>
    <xf numFmtId="0" fontId="17" fillId="4" borderId="4" xfId="0" applyFont="1" applyFill="1" applyBorder="1" applyAlignment="1">
      <alignment horizontal="center" vertical="center" wrapText="1"/>
    </xf>
    <xf numFmtId="0" fontId="17" fillId="4" borderId="4" xfId="0" applyFont="1" applyFill="1" applyBorder="1" applyAlignment="1">
      <alignment horizontal="center" vertical="center"/>
    </xf>
    <xf numFmtId="0" fontId="17" fillId="4" borderId="5" xfId="0" applyFont="1" applyFill="1" applyBorder="1" applyAlignment="1">
      <alignment horizontal="center" vertical="center" wrapText="1"/>
    </xf>
    <xf numFmtId="0" fontId="11" fillId="3" borderId="3" xfId="0" applyFont="1" applyFill="1" applyBorder="1" applyAlignment="1">
      <alignment vertical="center"/>
    </xf>
    <xf numFmtId="3" fontId="12" fillId="3" borderId="4" xfId="0" applyNumberFormat="1" applyFont="1" applyFill="1" applyBorder="1" applyAlignment="1">
      <alignment horizontal="right" vertical="center" wrapText="1"/>
    </xf>
    <xf numFmtId="3" fontId="12" fillId="3" borderId="4" xfId="0" applyNumberFormat="1" applyFont="1" applyFill="1" applyBorder="1" applyAlignment="1">
      <alignment horizontal="right" vertical="center"/>
    </xf>
    <xf numFmtId="3" fontId="12" fillId="3" borderId="5" xfId="0" applyNumberFormat="1" applyFont="1" applyFill="1" applyBorder="1" applyAlignment="1">
      <alignment horizontal="right" vertical="center" wrapText="1"/>
    </xf>
    <xf numFmtId="3" fontId="18" fillId="3" borderId="4" xfId="0" applyNumberFormat="1" applyFont="1" applyFill="1" applyBorder="1" applyAlignment="1">
      <alignment horizontal="right" vertical="center" wrapText="1"/>
    </xf>
    <xf numFmtId="3" fontId="19" fillId="3" borderId="4" xfId="0" applyNumberFormat="1" applyFont="1" applyFill="1" applyBorder="1" applyAlignment="1">
      <alignment horizontal="right" vertical="center" wrapText="1"/>
    </xf>
    <xf numFmtId="3" fontId="19" fillId="3" borderId="5" xfId="0" applyNumberFormat="1" applyFont="1" applyFill="1" applyBorder="1" applyAlignment="1">
      <alignment horizontal="right" vertical="center" wrapText="1"/>
    </xf>
    <xf numFmtId="3" fontId="17" fillId="4" borderId="3" xfId="0" applyNumberFormat="1" applyFont="1" applyFill="1" applyBorder="1" applyAlignment="1">
      <alignment vertical="center"/>
    </xf>
    <xf numFmtId="2" fontId="12" fillId="3" borderId="4" xfId="0" applyNumberFormat="1" applyFont="1" applyFill="1" applyBorder="1" applyAlignment="1">
      <alignment horizontal="center" vertical="center"/>
    </xf>
    <xf numFmtId="2" fontId="13" fillId="3" borderId="4" xfId="0" applyNumberFormat="1" applyFont="1" applyFill="1" applyBorder="1" applyAlignment="1">
      <alignment horizontal="center" vertical="center"/>
    </xf>
    <xf numFmtId="2" fontId="15" fillId="3" borderId="4" xfId="0" applyNumberFormat="1" applyFont="1" applyFill="1" applyBorder="1" applyAlignment="1">
      <alignment horizontal="center" vertical="center"/>
    </xf>
    <xf numFmtId="2" fontId="16" fillId="3" borderId="4" xfId="0" applyNumberFormat="1" applyFont="1" applyFill="1" applyBorder="1" applyAlignment="1">
      <alignment horizontal="center" vertical="center"/>
    </xf>
    <xf numFmtId="2" fontId="16" fillId="3" borderId="5" xfId="0" applyNumberFormat="1" applyFont="1" applyFill="1" applyBorder="1" applyAlignment="1">
      <alignment horizontal="center" vertical="center"/>
    </xf>
    <xf numFmtId="0" fontId="12" fillId="3" borderId="0" xfId="0" applyFont="1" applyFill="1" applyBorder="1" applyAlignment="1">
      <alignment horizontal="center" vertical="center" wrapText="1"/>
    </xf>
    <xf numFmtId="0" fontId="12" fillId="3" borderId="0" xfId="0" applyFont="1" applyFill="1" applyBorder="1" applyAlignment="1">
      <alignment horizontal="center" vertical="center"/>
    </xf>
    <xf numFmtId="0" fontId="17" fillId="4" borderId="5" xfId="0" applyFont="1" applyFill="1" applyBorder="1" applyAlignment="1">
      <alignment horizontal="center" vertical="center"/>
    </xf>
    <xf numFmtId="0" fontId="12" fillId="3" borderId="4" xfId="0" applyFont="1" applyFill="1" applyBorder="1" applyAlignment="1">
      <alignment horizontal="center" vertical="center"/>
    </xf>
    <xf numFmtId="0" fontId="13" fillId="3" borderId="4" xfId="0" applyFont="1" applyFill="1" applyBorder="1" applyAlignment="1">
      <alignment horizontal="center" vertical="center"/>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15" fillId="3" borderId="4" xfId="0" applyFont="1" applyFill="1" applyBorder="1" applyAlignment="1">
      <alignment horizontal="center" vertical="center"/>
    </xf>
    <xf numFmtId="0" fontId="15" fillId="3" borderId="4" xfId="0" applyFont="1" applyFill="1" applyBorder="1" applyAlignment="1">
      <alignment horizontal="center" vertical="center" wrapText="1"/>
    </xf>
    <xf numFmtId="0" fontId="15" fillId="3" borderId="5" xfId="0" applyFont="1" applyFill="1" applyBorder="1" applyAlignment="1">
      <alignment horizontal="center" vertical="center" wrapText="1"/>
    </xf>
    <xf numFmtId="9" fontId="0" fillId="3" borderId="0" xfId="0" applyNumberFormat="1" applyFill="1" applyBorder="1"/>
    <xf numFmtId="0" fontId="0" fillId="3" borderId="6" xfId="0" applyFont="1" applyFill="1" applyBorder="1"/>
    <xf numFmtId="0" fontId="0" fillId="3" borderId="7" xfId="0" applyFont="1" applyFill="1" applyBorder="1"/>
    <xf numFmtId="166" fontId="0" fillId="3" borderId="0" xfId="0" applyNumberFormat="1" applyFill="1" applyBorder="1"/>
    <xf numFmtId="167" fontId="0" fillId="3" borderId="0" xfId="0" applyNumberFormat="1" applyFill="1" applyBorder="1"/>
    <xf numFmtId="0" fontId="22" fillId="5" borderId="0" xfId="0" applyFont="1" applyFill="1"/>
    <xf numFmtId="0" fontId="0" fillId="5" borderId="0" xfId="0" applyFill="1"/>
    <xf numFmtId="0" fontId="23" fillId="3" borderId="0" xfId="0" applyFont="1" applyFill="1"/>
    <xf numFmtId="0" fontId="0" fillId="3" borderId="8" xfId="0" applyFont="1" applyFill="1" applyBorder="1"/>
    <xf numFmtId="0" fontId="0" fillId="3" borderId="9" xfId="0" applyFont="1" applyFill="1" applyBorder="1"/>
    <xf numFmtId="0" fontId="0" fillId="3" borderId="10" xfId="0" applyFont="1" applyFill="1" applyBorder="1"/>
    <xf numFmtId="0" fontId="26" fillId="3" borderId="0" xfId="0" applyFont="1" applyFill="1"/>
    <xf numFmtId="0" fontId="12" fillId="3" borderId="4" xfId="0" applyFont="1" applyFill="1" applyBorder="1" applyAlignment="1">
      <alignment horizontal="right" vertical="center" wrapText="1"/>
    </xf>
    <xf numFmtId="0" fontId="12" fillId="3" borderId="5" xfId="0" applyFont="1" applyFill="1" applyBorder="1" applyAlignment="1">
      <alignment horizontal="right" vertical="center" wrapText="1"/>
    </xf>
    <xf numFmtId="0" fontId="0" fillId="3" borderId="11" xfId="0" applyFont="1" applyFill="1" applyBorder="1"/>
    <xf numFmtId="0" fontId="10" fillId="6" borderId="4" xfId="0" applyFont="1" applyFill="1" applyBorder="1" applyAlignment="1">
      <alignment horizontal="center" vertical="center" wrapText="1"/>
    </xf>
    <xf numFmtId="0" fontId="11" fillId="3" borderId="3" xfId="0" applyFont="1" applyFill="1" applyBorder="1" applyAlignment="1">
      <alignment horizontal="left" vertical="center"/>
    </xf>
    <xf numFmtId="168" fontId="12" fillId="3" borderId="4" xfId="0" applyNumberFormat="1" applyFont="1" applyFill="1" applyBorder="1" applyAlignment="1">
      <alignment horizontal="right" vertical="center" wrapText="1"/>
    </xf>
    <xf numFmtId="168" fontId="12" fillId="3" borderId="5" xfId="0" applyNumberFormat="1" applyFont="1" applyFill="1" applyBorder="1" applyAlignment="1">
      <alignment horizontal="right" vertical="center" wrapText="1"/>
    </xf>
    <xf numFmtId="0" fontId="27" fillId="3" borderId="3" xfId="0" applyFont="1" applyFill="1" applyBorder="1" applyAlignment="1">
      <alignment vertical="center"/>
    </xf>
    <xf numFmtId="0" fontId="18" fillId="6" borderId="4" xfId="0" applyFont="1" applyFill="1" applyBorder="1" applyAlignment="1">
      <alignment horizontal="right" vertical="center" wrapText="1"/>
    </xf>
    <xf numFmtId="0" fontId="18" fillId="3" borderId="4" xfId="0" applyFont="1" applyFill="1" applyBorder="1" applyAlignment="1">
      <alignment horizontal="right" vertical="center" wrapText="1"/>
    </xf>
    <xf numFmtId="0" fontId="18" fillId="3" borderId="5" xfId="0" applyFont="1" applyFill="1" applyBorder="1" applyAlignment="1">
      <alignment horizontal="right" vertical="center" wrapText="1"/>
    </xf>
    <xf numFmtId="0" fontId="27" fillId="3" borderId="3" xfId="0" applyFont="1" applyFill="1" applyBorder="1" applyAlignment="1">
      <alignment horizontal="left" vertical="center"/>
    </xf>
    <xf numFmtId="168" fontId="18" fillId="6" borderId="4" xfId="0" applyNumberFormat="1" applyFont="1" applyFill="1" applyBorder="1" applyAlignment="1">
      <alignment horizontal="right" vertical="center" wrapText="1"/>
    </xf>
    <xf numFmtId="168" fontId="18" fillId="3" borderId="4" xfId="0" applyNumberFormat="1" applyFont="1" applyFill="1" applyBorder="1" applyAlignment="1">
      <alignment horizontal="right" vertical="center" wrapText="1"/>
    </xf>
    <xf numFmtId="168" fontId="18" fillId="3" borderId="5" xfId="0" applyNumberFormat="1" applyFont="1" applyFill="1" applyBorder="1" applyAlignment="1">
      <alignment horizontal="right" vertical="center" wrapText="1"/>
    </xf>
    <xf numFmtId="0" fontId="11" fillId="3"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27" fillId="6" borderId="4" xfId="0" applyFont="1" applyFill="1" applyBorder="1" applyAlignment="1">
      <alignment horizontal="center" vertical="center" wrapText="1"/>
    </xf>
    <xf numFmtId="0" fontId="27" fillId="3" borderId="4" xfId="0" applyFont="1" applyFill="1" applyBorder="1" applyAlignment="1">
      <alignment horizontal="center" vertical="center" wrapText="1"/>
    </xf>
    <xf numFmtId="168" fontId="27" fillId="3" borderId="4" xfId="0" applyNumberFormat="1" applyFont="1" applyFill="1" applyBorder="1" applyAlignment="1">
      <alignment horizontal="center" vertical="center" wrapText="1"/>
    </xf>
    <xf numFmtId="2" fontId="27" fillId="3" borderId="4" xfId="0" applyNumberFormat="1" applyFont="1" applyFill="1" applyBorder="1" applyAlignment="1">
      <alignment horizontal="center" vertical="center" wrapText="1"/>
    </xf>
    <xf numFmtId="2" fontId="27" fillId="3" borderId="5" xfId="0" applyNumberFormat="1" applyFont="1" applyFill="1" applyBorder="1" applyAlignment="1">
      <alignment horizontal="center" vertical="center" wrapText="1"/>
    </xf>
    <xf numFmtId="2" fontId="18" fillId="3" borderId="4" xfId="0" applyNumberFormat="1" applyFont="1" applyFill="1" applyBorder="1" applyAlignment="1">
      <alignment horizontal="right" vertical="center" wrapText="1"/>
    </xf>
    <xf numFmtId="0" fontId="11" fillId="4" borderId="3" xfId="0" applyFont="1" applyFill="1" applyBorder="1" applyAlignment="1">
      <alignment vertical="center" wrapText="1"/>
    </xf>
    <xf numFmtId="165" fontId="12" fillId="3" borderId="4" xfId="0" applyNumberFormat="1" applyFont="1" applyFill="1" applyBorder="1" applyAlignment="1">
      <alignment horizontal="right" vertical="center" wrapText="1"/>
    </xf>
    <xf numFmtId="165" fontId="12" fillId="3" borderId="5" xfId="0" applyNumberFormat="1" applyFont="1" applyFill="1" applyBorder="1" applyAlignment="1">
      <alignment horizontal="right" vertical="center" wrapText="1"/>
    </xf>
    <xf numFmtId="0" fontId="11" fillId="7" borderId="3" xfId="0" applyFont="1" applyFill="1" applyBorder="1" applyAlignment="1">
      <alignment vertical="center" wrapText="1"/>
    </xf>
    <xf numFmtId="165" fontId="12" fillId="7" borderId="4" xfId="0" applyNumberFormat="1" applyFont="1" applyFill="1" applyBorder="1" applyAlignment="1">
      <alignment horizontal="right" vertical="center" wrapText="1"/>
    </xf>
    <xf numFmtId="165" fontId="12" fillId="7" borderId="5" xfId="0" applyNumberFormat="1" applyFont="1" applyFill="1" applyBorder="1" applyAlignment="1">
      <alignment horizontal="right" vertical="center" wrapText="1"/>
    </xf>
    <xf numFmtId="0" fontId="5" fillId="7" borderId="0" xfId="0" applyFont="1" applyFill="1"/>
    <xf numFmtId="0" fontId="0" fillId="7" borderId="0" xfId="0" applyFill="1"/>
    <xf numFmtId="0" fontId="0" fillId="7" borderId="0" xfId="0" applyFont="1" applyFill="1" applyBorder="1"/>
    <xf numFmtId="0" fontId="0" fillId="7" borderId="0" xfId="0" applyFill="1" applyBorder="1"/>
    <xf numFmtId="0" fontId="10" fillId="3" borderId="0" xfId="0" applyFont="1" applyFill="1" applyBorder="1" applyAlignment="1">
      <alignment horizontal="center" vertical="center" wrapText="1"/>
    </xf>
    <xf numFmtId="165" fontId="0" fillId="3" borderId="0" xfId="0" applyNumberFormat="1" applyFill="1" applyBorder="1"/>
    <xf numFmtId="0" fontId="11" fillId="7" borderId="0" xfId="0" applyFont="1" applyFill="1" applyBorder="1" applyAlignment="1">
      <alignment vertical="center" wrapText="1"/>
    </xf>
    <xf numFmtId="165" fontId="12" fillId="7" borderId="0" xfId="0" applyNumberFormat="1" applyFont="1" applyFill="1" applyBorder="1" applyAlignment="1">
      <alignment horizontal="right" vertical="center" wrapText="1"/>
    </xf>
    <xf numFmtId="0" fontId="5" fillId="0" borderId="0" xfId="0" applyFont="1"/>
    <xf numFmtId="0" fontId="0" fillId="0" borderId="0" xfId="0"/>
    <xf numFmtId="168" fontId="12" fillId="3" borderId="4" xfId="0" applyNumberFormat="1" applyFont="1" applyFill="1" applyBorder="1" applyAlignment="1">
      <alignment horizontal="center" vertical="center" wrapText="1"/>
    </xf>
    <xf numFmtId="168" fontId="12" fillId="3" borderId="5" xfId="0" applyNumberFormat="1" applyFont="1" applyFill="1" applyBorder="1" applyAlignment="1">
      <alignment horizontal="center" vertical="center" wrapText="1"/>
    </xf>
    <xf numFmtId="0" fontId="10" fillId="4" borderId="3" xfId="0" applyFont="1" applyFill="1" applyBorder="1" applyAlignment="1">
      <alignment horizontal="left" vertical="center" wrapText="1"/>
    </xf>
    <xf numFmtId="0" fontId="10" fillId="4" borderId="4" xfId="0" applyFont="1" applyFill="1" applyBorder="1" applyAlignment="1">
      <alignment horizontal="center" vertical="center"/>
    </xf>
    <xf numFmtId="0" fontId="10" fillId="4" borderId="5" xfId="0" applyFont="1" applyFill="1" applyBorder="1" applyAlignment="1">
      <alignment horizontal="center" vertical="center"/>
    </xf>
    <xf numFmtId="0" fontId="11" fillId="3" borderId="3" xfId="0" applyFont="1" applyFill="1" applyBorder="1" applyAlignment="1">
      <alignment horizontal="left" vertical="center" wrapText="1"/>
    </xf>
    <xf numFmtId="0" fontId="12" fillId="3" borderId="5" xfId="0" applyFont="1" applyFill="1" applyBorder="1" applyAlignment="1">
      <alignment horizontal="center" vertical="center"/>
    </xf>
    <xf numFmtId="0" fontId="11" fillId="3" borderId="3" xfId="0" applyFont="1" applyFill="1" applyBorder="1" applyAlignment="1">
      <alignment horizontal="left" vertical="center" wrapText="1" indent="7"/>
    </xf>
    <xf numFmtId="3" fontId="12" fillId="3" borderId="4" xfId="0" applyNumberFormat="1" applyFont="1" applyFill="1" applyBorder="1" applyAlignment="1">
      <alignment horizontal="center" vertical="center"/>
    </xf>
    <xf numFmtId="3" fontId="12" fillId="3" borderId="5" xfId="0" applyNumberFormat="1" applyFont="1" applyFill="1" applyBorder="1" applyAlignment="1">
      <alignment horizontal="center" vertical="center"/>
    </xf>
    <xf numFmtId="0" fontId="12" fillId="7" borderId="4" xfId="0" applyFont="1" applyFill="1" applyBorder="1" applyAlignment="1">
      <alignment horizontal="center" vertical="center" wrapText="1"/>
    </xf>
    <xf numFmtId="168" fontId="12" fillId="7" borderId="4" xfId="0" applyNumberFormat="1" applyFont="1" applyFill="1" applyBorder="1" applyAlignment="1">
      <alignment horizontal="center" vertical="center" wrapText="1"/>
    </xf>
    <xf numFmtId="168" fontId="12" fillId="7" borderId="5" xfId="0" applyNumberFormat="1" applyFont="1" applyFill="1" applyBorder="1" applyAlignment="1">
      <alignment horizontal="center" vertical="center" wrapText="1"/>
    </xf>
    <xf numFmtId="9" fontId="0" fillId="3" borderId="0" xfId="2" applyFont="1" applyFill="1" applyBorder="1" applyAlignment="1" applyProtection="1"/>
    <xf numFmtId="0" fontId="11" fillId="3" borderId="0" xfId="0" applyFont="1" applyFill="1" applyBorder="1" applyAlignment="1">
      <alignment horizontal="left" vertical="center" wrapText="1" indent="7"/>
    </xf>
    <xf numFmtId="3" fontId="12" fillId="3" borderId="0" xfId="0" applyNumberFormat="1" applyFont="1" applyFill="1" applyBorder="1" applyAlignment="1">
      <alignment horizontal="center" vertical="center"/>
    </xf>
    <xf numFmtId="0" fontId="33" fillId="3" borderId="0" xfId="0" applyFont="1" applyFill="1"/>
    <xf numFmtId="0" fontId="10" fillId="4" borderId="3" xfId="0" applyFont="1" applyFill="1" applyBorder="1" applyAlignment="1">
      <alignment horizontal="left" vertical="center"/>
    </xf>
    <xf numFmtId="0" fontId="11" fillId="3" borderId="0" xfId="0" applyFont="1" applyFill="1" applyBorder="1" applyAlignment="1">
      <alignment vertical="center" wrapText="1"/>
    </xf>
    <xf numFmtId="168" fontId="12" fillId="3" borderId="0" xfId="0" applyNumberFormat="1" applyFont="1" applyFill="1" applyBorder="1" applyAlignment="1">
      <alignment horizontal="center" vertical="center" wrapText="1"/>
    </xf>
    <xf numFmtId="0" fontId="5" fillId="8" borderId="0" xfId="0" applyFont="1" applyFill="1"/>
    <xf numFmtId="0" fontId="0" fillId="8" borderId="0" xfId="0" applyFill="1"/>
    <xf numFmtId="0" fontId="10" fillId="8" borderId="3" xfId="0" applyFont="1" applyFill="1" applyBorder="1" applyAlignment="1">
      <alignment horizontal="left" vertical="center" wrapText="1"/>
    </xf>
    <xf numFmtId="0" fontId="10" fillId="8" borderId="4" xfId="0" applyFont="1" applyFill="1" applyBorder="1" applyAlignment="1">
      <alignment horizontal="center" vertical="center"/>
    </xf>
    <xf numFmtId="0" fontId="10" fillId="8" borderId="5" xfId="0" applyFont="1" applyFill="1" applyBorder="1" applyAlignment="1">
      <alignment horizontal="center" vertical="center"/>
    </xf>
    <xf numFmtId="0" fontId="11" fillId="8" borderId="3" xfId="0" applyFont="1" applyFill="1" applyBorder="1" applyAlignment="1">
      <alignment horizontal="left" vertical="center" wrapText="1"/>
    </xf>
    <xf numFmtId="0" fontId="12" fillId="8" borderId="4" xfId="0" applyFont="1" applyFill="1" applyBorder="1" applyAlignment="1">
      <alignment horizontal="center" vertical="center"/>
    </xf>
    <xf numFmtId="1" fontId="18" fillId="8" borderId="4" xfId="0" applyNumberFormat="1" applyFont="1" applyFill="1" applyBorder="1" applyAlignment="1">
      <alignment horizontal="center" vertical="center"/>
    </xf>
    <xf numFmtId="1" fontId="18" fillId="8" borderId="5" xfId="0" applyNumberFormat="1" applyFont="1" applyFill="1" applyBorder="1" applyAlignment="1">
      <alignment horizontal="center" vertical="center"/>
    </xf>
    <xf numFmtId="1" fontId="18" fillId="3" borderId="4" xfId="0" applyNumberFormat="1" applyFont="1" applyFill="1" applyBorder="1" applyAlignment="1">
      <alignment horizontal="center" vertical="center"/>
    </xf>
    <xf numFmtId="1" fontId="18" fillId="3" borderId="5" xfId="0" applyNumberFormat="1" applyFont="1" applyFill="1" applyBorder="1" applyAlignment="1">
      <alignment horizontal="center" vertical="center"/>
    </xf>
    <xf numFmtId="0" fontId="11" fillId="8" borderId="3" xfId="0" applyFont="1" applyFill="1" applyBorder="1" applyAlignment="1">
      <alignment horizontal="left" vertical="center" wrapText="1" indent="7"/>
    </xf>
    <xf numFmtId="3" fontId="12" fillId="8" borderId="4" xfId="0" applyNumberFormat="1" applyFont="1" applyFill="1" applyBorder="1" applyAlignment="1">
      <alignment horizontal="center" vertical="center"/>
    </xf>
    <xf numFmtId="3" fontId="18" fillId="8" borderId="4" xfId="0" applyNumberFormat="1" applyFont="1" applyFill="1" applyBorder="1" applyAlignment="1">
      <alignment horizontal="center" vertical="center"/>
    </xf>
    <xf numFmtId="3" fontId="18" fillId="8" borderId="5" xfId="0" applyNumberFormat="1" applyFont="1" applyFill="1" applyBorder="1" applyAlignment="1">
      <alignment horizontal="center" vertical="center"/>
    </xf>
    <xf numFmtId="3" fontId="18" fillId="3" borderId="4" xfId="0" applyNumberFormat="1" applyFont="1" applyFill="1" applyBorder="1" applyAlignment="1">
      <alignment horizontal="center" vertical="center"/>
    </xf>
    <xf numFmtId="3" fontId="18" fillId="3" borderId="5" xfId="0" applyNumberFormat="1" applyFont="1" applyFill="1" applyBorder="1" applyAlignment="1">
      <alignment horizontal="center" vertical="center"/>
    </xf>
    <xf numFmtId="0" fontId="12" fillId="8" borderId="0" xfId="0" applyFont="1" applyFill="1"/>
    <xf numFmtId="3" fontId="18" fillId="3" borderId="0" xfId="0" applyNumberFormat="1" applyFont="1" applyFill="1" applyBorder="1" applyAlignment="1">
      <alignment horizontal="center" vertical="center"/>
    </xf>
    <xf numFmtId="0" fontId="10" fillId="4" borderId="3" xfId="0" applyFont="1" applyFill="1" applyBorder="1" applyAlignment="1">
      <alignment horizontal="justify" vertical="center" wrapText="1"/>
    </xf>
    <xf numFmtId="0" fontId="10" fillId="4" borderId="4" xfId="0" applyFont="1" applyFill="1" applyBorder="1" applyAlignment="1">
      <alignment horizontal="right" vertical="center" wrapText="1"/>
    </xf>
    <xf numFmtId="0" fontId="10" fillId="4" borderId="5" xfId="0" applyFont="1" applyFill="1" applyBorder="1" applyAlignment="1">
      <alignment horizontal="right" vertical="center" wrapText="1"/>
    </xf>
    <xf numFmtId="0" fontId="11" fillId="3" borderId="3" xfId="0" applyFont="1" applyFill="1" applyBorder="1" applyAlignment="1">
      <alignment horizontal="justify" vertical="center" wrapText="1"/>
    </xf>
    <xf numFmtId="0" fontId="11" fillId="3" borderId="13" xfId="0" applyFont="1" applyFill="1" applyBorder="1" applyAlignment="1">
      <alignment vertical="center" wrapText="1"/>
    </xf>
    <xf numFmtId="165" fontId="12" fillId="3" borderId="13" xfId="0" applyNumberFormat="1" applyFont="1" applyFill="1" applyBorder="1" applyAlignment="1">
      <alignment horizontal="right" vertical="center" wrapText="1"/>
    </xf>
    <xf numFmtId="0" fontId="12" fillId="3" borderId="0" xfId="0" applyFont="1" applyFill="1"/>
    <xf numFmtId="0" fontId="34" fillId="3" borderId="0" xfId="0" applyFont="1" applyFill="1" applyBorder="1" applyAlignment="1">
      <alignment horizontal="right" vertical="center" wrapText="1"/>
    </xf>
    <xf numFmtId="0" fontId="35" fillId="4" borderId="3" xfId="0" applyFont="1" applyFill="1" applyBorder="1" applyAlignment="1">
      <alignment vertical="center" wrapText="1"/>
    </xf>
    <xf numFmtId="165" fontId="12" fillId="3" borderId="0" xfId="0" applyNumberFormat="1" applyFont="1" applyFill="1" applyBorder="1" applyAlignment="1">
      <alignment horizontal="right" vertical="center" wrapText="1"/>
    </xf>
    <xf numFmtId="0" fontId="11" fillId="3" borderId="3" xfId="0" applyFont="1" applyFill="1" applyBorder="1" applyAlignment="1">
      <alignment horizontal="left" vertical="center" wrapText="1" indent="5"/>
    </xf>
    <xf numFmtId="0" fontId="11" fillId="3" borderId="4" xfId="0" applyFont="1" applyFill="1" applyBorder="1" applyAlignment="1">
      <alignment horizontal="right" vertical="center" wrapText="1"/>
    </xf>
    <xf numFmtId="0" fontId="11" fillId="3" borderId="5" xfId="0" applyFont="1" applyFill="1" applyBorder="1" applyAlignment="1">
      <alignment horizontal="right" vertical="center" wrapText="1"/>
    </xf>
    <xf numFmtId="0" fontId="10" fillId="4" borderId="14" xfId="0" applyFont="1" applyFill="1" applyBorder="1" applyAlignment="1">
      <alignment horizontal="left" vertical="center"/>
    </xf>
    <xf numFmtId="0" fontId="10" fillId="4" borderId="15" xfId="0" applyFont="1" applyFill="1" applyBorder="1" applyAlignment="1">
      <alignment horizontal="center" vertical="center"/>
    </xf>
    <xf numFmtId="0" fontId="10" fillId="4" borderId="16" xfId="0" applyFont="1" applyFill="1" applyBorder="1" applyAlignment="1">
      <alignment horizontal="center" vertical="center"/>
    </xf>
    <xf numFmtId="0" fontId="10" fillId="4" borderId="17" xfId="0" applyFont="1" applyFill="1" applyBorder="1" applyAlignment="1">
      <alignment horizontal="center" vertical="center"/>
    </xf>
    <xf numFmtId="0" fontId="11" fillId="0" borderId="18" xfId="0" applyFont="1" applyBorder="1" applyAlignment="1">
      <alignment horizontal="left" vertical="center" wrapText="1"/>
    </xf>
    <xf numFmtId="0" fontId="11" fillId="0" borderId="0" xfId="0" applyFont="1" applyBorder="1" applyAlignment="1">
      <alignment horizontal="left" vertical="center" wrapText="1"/>
    </xf>
    <xf numFmtId="0" fontId="11" fillId="0" borderId="13" xfId="0" applyFont="1" applyBorder="1" applyAlignment="1">
      <alignment horizontal="left" vertical="center" wrapText="1"/>
    </xf>
    <xf numFmtId="0" fontId="11" fillId="0" borderId="19" xfId="0" applyFont="1" applyBorder="1" applyAlignment="1">
      <alignment horizontal="left" vertical="center" wrapText="1"/>
    </xf>
    <xf numFmtId="0" fontId="11" fillId="3" borderId="20" xfId="0" applyFont="1" applyFill="1" applyBorder="1" applyAlignment="1">
      <alignment horizontal="left" vertical="center" wrapText="1" indent="7"/>
    </xf>
    <xf numFmtId="0" fontId="0" fillId="3" borderId="21" xfId="0" applyFill="1" applyBorder="1"/>
    <xf numFmtId="0" fontId="11" fillId="7" borderId="22" xfId="0" applyFont="1" applyFill="1" applyBorder="1" applyAlignment="1">
      <alignment horizontal="left" vertical="center" wrapText="1"/>
    </xf>
    <xf numFmtId="0" fontId="0" fillId="7" borderId="21" xfId="0" applyFill="1" applyBorder="1"/>
    <xf numFmtId="0" fontId="11" fillId="7" borderId="20" xfId="0" applyFont="1" applyFill="1" applyBorder="1" applyAlignment="1">
      <alignment horizontal="left" vertical="center" wrapText="1" indent="7"/>
    </xf>
    <xf numFmtId="0" fontId="11" fillId="7" borderId="23" xfId="0" applyFont="1" applyFill="1" applyBorder="1" applyAlignment="1">
      <alignment horizontal="left" vertical="center" wrapText="1" indent="7"/>
    </xf>
    <xf numFmtId="0" fontId="0" fillId="7" borderId="24" xfId="0" applyFill="1" applyBorder="1"/>
    <xf numFmtId="0" fontId="0" fillId="7" borderId="25" xfId="0" applyFill="1" applyBorder="1"/>
    <xf numFmtId="3" fontId="12" fillId="3" borderId="4" xfId="0" applyNumberFormat="1" applyFont="1" applyFill="1" applyBorder="1" applyAlignment="1">
      <alignment horizontal="center" vertical="center" wrapText="1"/>
    </xf>
    <xf numFmtId="3" fontId="12" fillId="3" borderId="5" xfId="0" applyNumberFormat="1" applyFont="1" applyFill="1" applyBorder="1" applyAlignment="1">
      <alignment horizontal="center" vertical="center" wrapText="1"/>
    </xf>
    <xf numFmtId="0" fontId="12" fillId="3" borderId="3" xfId="0" applyFont="1" applyFill="1" applyBorder="1"/>
    <xf numFmtId="168" fontId="12" fillId="3" borderId="4" xfId="0" applyNumberFormat="1" applyFont="1" applyFill="1" applyBorder="1"/>
    <xf numFmtId="168" fontId="12" fillId="3" borderId="5" xfId="0" applyNumberFormat="1" applyFont="1" applyFill="1" applyBorder="1"/>
    <xf numFmtId="0" fontId="36" fillId="3" borderId="0" xfId="0" applyFont="1" applyFill="1" applyBorder="1" applyAlignment="1">
      <alignment vertical="center"/>
    </xf>
    <xf numFmtId="0" fontId="10" fillId="4" borderId="3" xfId="0" applyFont="1" applyFill="1" applyBorder="1" applyAlignment="1">
      <alignment horizontal="center" vertical="center"/>
    </xf>
    <xf numFmtId="0" fontId="11" fillId="3" borderId="26" xfId="0" applyFont="1" applyFill="1" applyBorder="1" applyAlignment="1">
      <alignment horizontal="left" vertical="center"/>
    </xf>
    <xf numFmtId="0" fontId="12" fillId="3" borderId="13" xfId="0" applyFont="1" applyFill="1" applyBorder="1" applyAlignment="1">
      <alignment horizontal="center" vertical="center"/>
    </xf>
    <xf numFmtId="0" fontId="12" fillId="3" borderId="27" xfId="0" applyFont="1" applyFill="1" applyBorder="1" applyAlignment="1">
      <alignment horizontal="center" vertical="center"/>
    </xf>
    <xf numFmtId="0" fontId="12" fillId="3" borderId="28" xfId="0" applyFont="1" applyFill="1" applyBorder="1" applyAlignment="1">
      <alignment horizontal="center" vertical="center"/>
    </xf>
    <xf numFmtId="0" fontId="11" fillId="3" borderId="29" xfId="0" applyFont="1" applyFill="1" applyBorder="1" applyAlignment="1">
      <alignment horizontal="left" vertical="center"/>
    </xf>
    <xf numFmtId="0" fontId="37" fillId="3" borderId="0" xfId="0" applyFont="1" applyFill="1" applyBorder="1" applyAlignment="1">
      <alignment horizontal="center" vertical="center"/>
    </xf>
    <xf numFmtId="0" fontId="37" fillId="3" borderId="6" xfId="0" applyFont="1" applyFill="1" applyBorder="1" applyAlignment="1">
      <alignment horizontal="center" vertical="center"/>
    </xf>
    <xf numFmtId="0" fontId="37" fillId="3" borderId="30" xfId="0" applyFont="1" applyFill="1" applyBorder="1" applyAlignment="1">
      <alignment horizontal="center" vertical="center"/>
    </xf>
    <xf numFmtId="0" fontId="11" fillId="3" borderId="31" xfId="0" applyFont="1" applyFill="1" applyBorder="1" applyAlignment="1">
      <alignment horizontal="left" vertical="center"/>
    </xf>
    <xf numFmtId="0" fontId="12" fillId="3" borderId="32" xfId="0" applyFont="1" applyFill="1" applyBorder="1" applyAlignment="1">
      <alignment horizontal="center" vertical="center"/>
    </xf>
    <xf numFmtId="0" fontId="37" fillId="3" borderId="32" xfId="0" applyFont="1" applyFill="1" applyBorder="1" applyAlignment="1">
      <alignment horizontal="center" vertical="center"/>
    </xf>
    <xf numFmtId="0" fontId="37" fillId="3" borderId="33" xfId="0" applyFont="1" applyFill="1" applyBorder="1" applyAlignment="1">
      <alignment horizontal="center" vertical="center"/>
    </xf>
    <xf numFmtId="0" fontId="37" fillId="3" borderId="34" xfId="0" applyFont="1" applyFill="1" applyBorder="1" applyAlignment="1">
      <alignment horizontal="center" vertical="center"/>
    </xf>
    <xf numFmtId="0" fontId="10" fillId="4" borderId="26" xfId="0" applyFont="1" applyFill="1" applyBorder="1" applyAlignment="1">
      <alignment horizontal="center" vertical="center"/>
    </xf>
    <xf numFmtId="0" fontId="10" fillId="4" borderId="13" xfId="0" applyFont="1" applyFill="1" applyBorder="1" applyAlignment="1">
      <alignment horizontal="center" vertical="center" wrapText="1"/>
    </xf>
    <xf numFmtId="0" fontId="10" fillId="4" borderId="13" xfId="0" applyFont="1" applyFill="1" applyBorder="1" applyAlignment="1">
      <alignment horizontal="right" vertical="center" wrapText="1"/>
    </xf>
    <xf numFmtId="0" fontId="10" fillId="4" borderId="28" xfId="0" applyFont="1" applyFill="1" applyBorder="1" applyAlignment="1">
      <alignment horizontal="right" vertical="center" wrapText="1"/>
    </xf>
    <xf numFmtId="0" fontId="11" fillId="3" borderId="3" xfId="0" applyFont="1" applyFill="1" applyBorder="1" applyAlignment="1">
      <alignment horizontal="justify" vertical="center"/>
    </xf>
    <xf numFmtId="0" fontId="12" fillId="3" borderId="4" xfId="0" applyFont="1" applyFill="1" applyBorder="1" applyAlignment="1">
      <alignment horizontal="right" vertical="center"/>
    </xf>
    <xf numFmtId="3" fontId="12" fillId="3" borderId="5" xfId="0" applyNumberFormat="1" applyFont="1" applyFill="1" applyBorder="1" applyAlignment="1">
      <alignment horizontal="right" vertical="center"/>
    </xf>
    <xf numFmtId="0" fontId="12" fillId="3" borderId="5" xfId="0" applyFont="1" applyFill="1" applyBorder="1" applyAlignment="1">
      <alignment horizontal="right" vertical="center"/>
    </xf>
    <xf numFmtId="0" fontId="11" fillId="3" borderId="26" xfId="0" applyFont="1" applyFill="1" applyBorder="1" applyAlignment="1">
      <alignment horizontal="justify" vertical="center"/>
    </xf>
    <xf numFmtId="3" fontId="12" fillId="3" borderId="13" xfId="0" applyNumberFormat="1" applyFont="1" applyFill="1" applyBorder="1" applyAlignment="1">
      <alignment horizontal="right" vertical="center"/>
    </xf>
    <xf numFmtId="3" fontId="12" fillId="3" borderId="28" xfId="0" applyNumberFormat="1" applyFont="1" applyFill="1" applyBorder="1" applyAlignment="1">
      <alignment horizontal="right" vertical="center"/>
    </xf>
    <xf numFmtId="0" fontId="11" fillId="3" borderId="29" xfId="0" applyFont="1" applyFill="1" applyBorder="1" applyAlignment="1">
      <alignment horizontal="left" vertical="center" wrapText="1" indent="1"/>
    </xf>
    <xf numFmtId="3" fontId="12" fillId="3" borderId="0" xfId="0" applyNumberFormat="1" applyFont="1" applyFill="1" applyBorder="1" applyAlignment="1">
      <alignment horizontal="right" vertical="center"/>
    </xf>
    <xf numFmtId="3" fontId="12" fillId="3" borderId="30" xfId="0" applyNumberFormat="1" applyFont="1" applyFill="1" applyBorder="1" applyAlignment="1">
      <alignment horizontal="right" vertical="center"/>
    </xf>
    <xf numFmtId="0" fontId="11" fillId="3" borderId="31" xfId="0" applyFont="1" applyFill="1" applyBorder="1" applyAlignment="1">
      <alignment horizontal="left" vertical="center" wrapText="1" indent="1"/>
    </xf>
    <xf numFmtId="3" fontId="12" fillId="3" borderId="32" xfId="0" applyNumberFormat="1" applyFont="1" applyFill="1" applyBorder="1" applyAlignment="1">
      <alignment horizontal="right" vertical="center"/>
    </xf>
    <xf numFmtId="3" fontId="12" fillId="3" borderId="34" xfId="0" applyNumberFormat="1" applyFont="1" applyFill="1" applyBorder="1" applyAlignment="1">
      <alignment horizontal="right" vertical="center"/>
    </xf>
    <xf numFmtId="0" fontId="11" fillId="3" borderId="4" xfId="0" applyFont="1" applyFill="1" applyBorder="1" applyAlignment="1">
      <alignment horizontal="center" vertical="center"/>
    </xf>
    <xf numFmtId="3" fontId="11" fillId="3" borderId="4" xfId="0" applyNumberFormat="1" applyFont="1" applyFill="1" applyBorder="1" applyAlignment="1">
      <alignment horizontal="right" vertical="center"/>
    </xf>
    <xf numFmtId="3" fontId="11" fillId="3" borderId="5" xfId="0" applyNumberFormat="1" applyFont="1" applyFill="1" applyBorder="1" applyAlignment="1">
      <alignment horizontal="right" vertical="center"/>
    </xf>
    <xf numFmtId="0" fontId="11" fillId="7" borderId="3" xfId="0" applyFont="1" applyFill="1" applyBorder="1" applyAlignment="1">
      <alignment horizontal="left" vertical="center"/>
    </xf>
    <xf numFmtId="3" fontId="18" fillId="7" borderId="4" xfId="0" applyNumberFormat="1" applyFont="1" applyFill="1" applyBorder="1" applyAlignment="1">
      <alignment horizontal="center" vertical="center"/>
    </xf>
    <xf numFmtId="3" fontId="18" fillId="7" borderId="5" xfId="0" applyNumberFormat="1" applyFont="1" applyFill="1" applyBorder="1" applyAlignment="1">
      <alignment horizontal="center" vertical="center"/>
    </xf>
    <xf numFmtId="0" fontId="11" fillId="5" borderId="0" xfId="0" applyFont="1" applyFill="1" applyBorder="1" applyAlignment="1">
      <alignment vertical="center" wrapText="1"/>
    </xf>
    <xf numFmtId="0" fontId="11" fillId="7" borderId="3" xfId="0" applyFont="1" applyFill="1" applyBorder="1" applyAlignment="1">
      <alignment horizontal="justify" vertical="center" wrapText="1"/>
    </xf>
    <xf numFmtId="0" fontId="12" fillId="7" borderId="4" xfId="0" applyFont="1" applyFill="1" applyBorder="1" applyAlignment="1">
      <alignment horizontal="right" vertical="center" wrapText="1"/>
    </xf>
    <xf numFmtId="168" fontId="12" fillId="7" borderId="4" xfId="0" applyNumberFormat="1" applyFont="1" applyFill="1" applyBorder="1" applyAlignment="1">
      <alignment horizontal="right" vertical="center" wrapText="1"/>
    </xf>
    <xf numFmtId="168" fontId="12" fillId="7" borderId="5" xfId="0" applyNumberFormat="1" applyFont="1" applyFill="1" applyBorder="1" applyAlignment="1">
      <alignment horizontal="right" vertical="center" wrapText="1"/>
    </xf>
    <xf numFmtId="0" fontId="11" fillId="0" borderId="3" xfId="0" applyFont="1" applyBorder="1" applyAlignment="1">
      <alignment horizontal="justify" vertical="center" wrapText="1"/>
    </xf>
    <xf numFmtId="0" fontId="12" fillId="0" borderId="4" xfId="0" applyFont="1" applyBorder="1" applyAlignment="1">
      <alignment horizontal="right" vertical="center" wrapText="1"/>
    </xf>
    <xf numFmtId="168" fontId="12" fillId="0" borderId="4" xfId="0" applyNumberFormat="1" applyFont="1" applyBorder="1" applyAlignment="1">
      <alignment horizontal="right" vertical="center" wrapText="1"/>
    </xf>
    <xf numFmtId="168" fontId="12" fillId="0" borderId="5" xfId="0" applyNumberFormat="1" applyFont="1" applyBorder="1" applyAlignment="1">
      <alignment horizontal="right" vertical="center" wrapText="1"/>
    </xf>
    <xf numFmtId="0" fontId="38" fillId="3" borderId="0" xfId="0" applyFont="1" applyFill="1" applyBorder="1" applyAlignment="1">
      <alignment horizontal="right" vertical="center" wrapText="1"/>
    </xf>
    <xf numFmtId="0" fontId="5" fillId="9" borderId="0" xfId="0" applyFont="1" applyFill="1"/>
    <xf numFmtId="0" fontId="0" fillId="9" borderId="0" xfId="0" applyFill="1"/>
    <xf numFmtId="0" fontId="35" fillId="9" borderId="3" xfId="0" applyFont="1" applyFill="1" applyBorder="1" applyAlignment="1">
      <alignment vertical="center" wrapText="1"/>
    </xf>
    <xf numFmtId="0" fontId="10" fillId="9" borderId="4"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1" fillId="9" borderId="3" xfId="0" applyFont="1" applyFill="1" applyBorder="1" applyAlignment="1">
      <alignment vertical="center" wrapText="1"/>
    </xf>
    <xf numFmtId="0" fontId="12" fillId="9" borderId="4" xfId="0" applyFont="1" applyFill="1" applyBorder="1" applyAlignment="1">
      <alignment horizontal="center" vertical="center" wrapText="1"/>
    </xf>
    <xf numFmtId="0" fontId="12" fillId="9" borderId="5" xfId="0" applyFont="1" applyFill="1" applyBorder="1" applyAlignment="1">
      <alignment horizontal="center" vertical="center" wrapText="1"/>
    </xf>
    <xf numFmtId="0" fontId="0" fillId="9" borderId="0" xfId="0" applyFont="1" applyFill="1"/>
    <xf numFmtId="0" fontId="11" fillId="0" borderId="0" xfId="0" applyFont="1" applyBorder="1" applyAlignment="1">
      <alignment vertical="center" wrapText="1"/>
    </xf>
    <xf numFmtId="0" fontId="39" fillId="0" borderId="0" xfId="0" applyFont="1" applyBorder="1" applyAlignment="1">
      <alignment vertical="center" wrapText="1"/>
    </xf>
    <xf numFmtId="0" fontId="22" fillId="5" borderId="0" xfId="0" applyFont="1" applyFill="1" applyBorder="1" applyAlignment="1">
      <alignment vertical="center" wrapText="1"/>
    </xf>
    <xf numFmtId="0" fontId="40" fillId="7" borderId="0" xfId="0" applyFont="1" applyFill="1" applyBorder="1" applyAlignment="1">
      <alignment vertical="center"/>
    </xf>
    <xf numFmtId="0" fontId="0" fillId="10" borderId="0" xfId="0" applyFont="1" applyFill="1"/>
    <xf numFmtId="0" fontId="12" fillId="3" borderId="0" xfId="0" applyFont="1" applyFill="1" applyBorder="1"/>
    <xf numFmtId="168" fontId="12" fillId="3" borderId="0" xfId="0" applyNumberFormat="1" applyFont="1" applyFill="1" applyBorder="1"/>
    <xf numFmtId="0" fontId="11" fillId="7" borderId="3" xfId="0" applyFont="1" applyFill="1" applyBorder="1" applyAlignment="1">
      <alignment horizontal="left" vertical="center" wrapText="1" indent="5"/>
    </xf>
    <xf numFmtId="168" fontId="11" fillId="3" borderId="4" xfId="0" applyNumberFormat="1" applyFont="1" applyFill="1" applyBorder="1" applyAlignment="1">
      <alignment horizontal="right" vertical="center" wrapText="1"/>
    </xf>
    <xf numFmtId="168" fontId="11" fillId="3" borderId="5" xfId="0" applyNumberFormat="1" applyFont="1" applyFill="1" applyBorder="1" applyAlignment="1">
      <alignment horizontal="right" vertical="center" wrapText="1"/>
    </xf>
    <xf numFmtId="10" fontId="0" fillId="3" borderId="0" xfId="2" applyNumberFormat="1" applyFont="1" applyFill="1" applyBorder="1" applyAlignment="1" applyProtection="1"/>
    <xf numFmtId="3" fontId="12" fillId="7" borderId="4" xfId="0" applyNumberFormat="1" applyFont="1" applyFill="1" applyBorder="1" applyAlignment="1">
      <alignment horizontal="center" vertical="center" wrapText="1"/>
    </xf>
    <xf numFmtId="3" fontId="12" fillId="7" borderId="5" xfId="0" applyNumberFormat="1" applyFont="1" applyFill="1" applyBorder="1" applyAlignment="1">
      <alignment horizontal="center" vertical="center" wrapText="1"/>
    </xf>
    <xf numFmtId="0" fontId="12" fillId="7" borderId="3" xfId="0" applyFont="1" applyFill="1" applyBorder="1"/>
    <xf numFmtId="168" fontId="12" fillId="7" borderId="4" xfId="0" applyNumberFormat="1" applyFont="1" applyFill="1" applyBorder="1"/>
    <xf numFmtId="168" fontId="12" fillId="7" borderId="5" xfId="0" applyNumberFormat="1" applyFont="1" applyFill="1" applyBorder="1"/>
    <xf numFmtId="0" fontId="5" fillId="5" borderId="0" xfId="0" applyFont="1" applyFill="1"/>
    <xf numFmtId="0" fontId="41" fillId="5" borderId="0" xfId="0" applyFont="1" applyFill="1"/>
    <xf numFmtId="0" fontId="11" fillId="7" borderId="35" xfId="0" applyFont="1" applyFill="1" applyBorder="1" applyAlignment="1">
      <alignment vertical="center"/>
    </xf>
    <xf numFmtId="0" fontId="11" fillId="3" borderId="0" xfId="0" applyFont="1" applyFill="1" applyBorder="1" applyAlignment="1">
      <alignment vertical="center"/>
    </xf>
    <xf numFmtId="0" fontId="10" fillId="4" borderId="36" xfId="0" applyFont="1" applyFill="1" applyBorder="1" applyAlignment="1">
      <alignment horizontal="center" vertical="center" wrapText="1"/>
    </xf>
    <xf numFmtId="1" fontId="12" fillId="3" borderId="4" xfId="0" applyNumberFormat="1" applyFont="1" applyFill="1" applyBorder="1" applyAlignment="1">
      <alignment horizontal="right" vertical="center"/>
    </xf>
    <xf numFmtId="1" fontId="12" fillId="3" borderId="5" xfId="0" applyNumberFormat="1" applyFont="1" applyFill="1" applyBorder="1" applyAlignment="1">
      <alignment horizontal="right" vertical="center"/>
    </xf>
    <xf numFmtId="0" fontId="42" fillId="0" borderId="0" xfId="0" applyFont="1" applyAlignment="1">
      <alignment horizontal="justify" vertical="center"/>
    </xf>
    <xf numFmtId="0" fontId="43" fillId="0" borderId="0" xfId="0" applyFont="1" applyAlignment="1">
      <alignment horizontal="left" vertical="center" indent="11"/>
    </xf>
    <xf numFmtId="0" fontId="47" fillId="0" borderId="0" xfId="0" applyFont="1" applyAlignment="1">
      <alignment vertical="center"/>
    </xf>
    <xf numFmtId="0" fontId="48" fillId="4" borderId="3" xfId="0" applyFont="1" applyFill="1" applyBorder="1" applyAlignment="1">
      <alignment vertical="center"/>
    </xf>
    <xf numFmtId="0" fontId="48" fillId="4" borderId="2" xfId="0" applyFont="1" applyFill="1" applyBorder="1" applyAlignment="1">
      <alignment vertical="center"/>
    </xf>
    <xf numFmtId="0" fontId="10" fillId="4" borderId="2" xfId="0" applyFont="1" applyFill="1" applyBorder="1" applyAlignment="1">
      <alignment vertical="center" wrapText="1"/>
    </xf>
    <xf numFmtId="0" fontId="0" fillId="3" borderId="3" xfId="0" applyFill="1" applyBorder="1"/>
    <xf numFmtId="0" fontId="0" fillId="3" borderId="4" xfId="0" applyFont="1" applyFill="1" applyBorder="1"/>
    <xf numFmtId="9" fontId="0" fillId="3" borderId="4" xfId="2" applyFont="1" applyFill="1" applyBorder="1" applyAlignment="1" applyProtection="1"/>
    <xf numFmtId="9" fontId="0" fillId="3" borderId="5" xfId="2" applyFont="1" applyFill="1" applyBorder="1" applyAlignment="1" applyProtection="1"/>
    <xf numFmtId="0" fontId="0" fillId="3" borderId="5" xfId="0" applyFont="1" applyFill="1" applyBorder="1"/>
    <xf numFmtId="165" fontId="12" fillId="3" borderId="4" xfId="2" applyNumberFormat="1" applyFont="1" applyFill="1" applyBorder="1" applyAlignment="1" applyProtection="1">
      <alignment horizontal="center" vertical="center" wrapText="1"/>
    </xf>
    <xf numFmtId="165" fontId="0" fillId="3" borderId="4" xfId="2" applyNumberFormat="1" applyFont="1" applyFill="1" applyBorder="1" applyAlignment="1" applyProtection="1">
      <alignment horizontal="center" vertical="center"/>
    </xf>
    <xf numFmtId="165" fontId="0" fillId="3" borderId="5" xfId="2" applyNumberFormat="1" applyFont="1" applyFill="1" applyBorder="1" applyAlignment="1" applyProtection="1">
      <alignment horizontal="center" vertical="center"/>
    </xf>
    <xf numFmtId="165" fontId="0" fillId="3" borderId="3" xfId="0" applyNumberFormat="1" applyFill="1" applyBorder="1"/>
    <xf numFmtId="165" fontId="0" fillId="3" borderId="4" xfId="0" applyNumberFormat="1" applyFill="1" applyBorder="1"/>
    <xf numFmtId="165" fontId="0" fillId="3" borderId="5" xfId="0" applyNumberFormat="1" applyFill="1" applyBorder="1"/>
    <xf numFmtId="165" fontId="0" fillId="3" borderId="0" xfId="0" applyNumberFormat="1" applyFill="1"/>
    <xf numFmtId="2" fontId="0" fillId="3" borderId="4" xfId="2" applyNumberFormat="1" applyFont="1" applyFill="1" applyBorder="1" applyAlignment="1" applyProtection="1">
      <alignment horizontal="center" vertical="center"/>
    </xf>
    <xf numFmtId="2" fontId="0" fillId="3" borderId="5" xfId="2" applyNumberFormat="1" applyFont="1" applyFill="1" applyBorder="1" applyAlignment="1" applyProtection="1">
      <alignment horizontal="center" vertical="center"/>
    </xf>
    <xf numFmtId="0" fontId="0" fillId="3" borderId="0" xfId="0" applyFill="1" applyAlignment="1">
      <alignment horizontal="center" vertical="center"/>
    </xf>
    <xf numFmtId="165" fontId="12" fillId="3" borderId="5" xfId="2" applyNumberFormat="1" applyFont="1" applyFill="1" applyBorder="1" applyAlignment="1" applyProtection="1">
      <alignment horizontal="center" vertical="center" wrapText="1"/>
    </xf>
    <xf numFmtId="0" fontId="49" fillId="3" borderId="0" xfId="0" applyFont="1" applyFill="1"/>
    <xf numFmtId="0" fontId="49" fillId="3" borderId="37" xfId="0" applyFont="1" applyFill="1" applyBorder="1"/>
    <xf numFmtId="0" fontId="49" fillId="3" borderId="38" xfId="0" applyFont="1" applyFill="1" applyBorder="1"/>
    <xf numFmtId="0" fontId="49" fillId="3" borderId="39" xfId="0" applyFont="1" applyFill="1" applyBorder="1"/>
    <xf numFmtId="0" fontId="0" fillId="3" borderId="40" xfId="0" applyFont="1" applyFill="1" applyBorder="1"/>
    <xf numFmtId="0" fontId="0" fillId="3" borderId="41" xfId="0" applyFill="1" applyBorder="1"/>
    <xf numFmtId="0" fontId="0" fillId="3" borderId="42" xfId="0" applyFill="1" applyBorder="1"/>
    <xf numFmtId="168" fontId="0" fillId="3" borderId="4" xfId="0" applyNumberFormat="1" applyFill="1" applyBorder="1"/>
    <xf numFmtId="168" fontId="0" fillId="3" borderId="5" xfId="0" applyNumberFormat="1" applyFill="1" applyBorder="1"/>
    <xf numFmtId="0" fontId="11" fillId="3" borderId="3" xfId="0" applyFont="1" applyFill="1" applyBorder="1" applyAlignment="1">
      <alignment horizontal="left" vertical="center" indent="3"/>
    </xf>
    <xf numFmtId="169" fontId="0" fillId="3" borderId="4" xfId="0" applyNumberFormat="1" applyFill="1" applyBorder="1"/>
    <xf numFmtId="169" fontId="0" fillId="3" borderId="5" xfId="0" applyNumberFormat="1" applyFill="1" applyBorder="1"/>
    <xf numFmtId="10" fontId="0" fillId="3" borderId="0" xfId="0" applyNumberFormat="1" applyFill="1"/>
    <xf numFmtId="0" fontId="50" fillId="3" borderId="0" xfId="0" applyFont="1" applyFill="1"/>
    <xf numFmtId="0" fontId="50" fillId="3" borderId="43" xfId="0" applyFont="1" applyFill="1" applyBorder="1" applyAlignment="1">
      <alignment horizontal="center" vertical="center" wrapText="1"/>
    </xf>
    <xf numFmtId="0" fontId="51" fillId="3" borderId="44" xfId="0" applyFont="1" applyFill="1" applyBorder="1" applyAlignment="1">
      <alignment horizontal="center" vertical="center" wrapText="1"/>
    </xf>
    <xf numFmtId="0" fontId="50" fillId="3" borderId="44" xfId="0" applyFont="1" applyFill="1" applyBorder="1" applyAlignment="1">
      <alignment horizontal="center" vertical="center" wrapText="1"/>
    </xf>
    <xf numFmtId="0" fontId="51" fillId="3" borderId="45" xfId="0" applyFont="1" applyFill="1" applyBorder="1" applyAlignment="1">
      <alignment horizontal="center" vertical="center" wrapText="1"/>
    </xf>
    <xf numFmtId="0" fontId="0" fillId="3" borderId="41" xfId="0" applyFont="1" applyFill="1" applyBorder="1" applyAlignment="1">
      <alignment horizontal="center"/>
    </xf>
    <xf numFmtId="0" fontId="52" fillId="3" borderId="41" xfId="0" applyFont="1" applyFill="1" applyBorder="1" applyAlignment="1">
      <alignment horizontal="center"/>
    </xf>
    <xf numFmtId="168" fontId="0" fillId="3" borderId="46" xfId="0" applyNumberFormat="1" applyFill="1" applyBorder="1"/>
    <xf numFmtId="168" fontId="0" fillId="3" borderId="42" xfId="0" applyNumberFormat="1" applyFill="1" applyBorder="1"/>
    <xf numFmtId="168" fontId="0" fillId="3" borderId="40" xfId="0" applyNumberFormat="1" applyFill="1" applyBorder="1"/>
    <xf numFmtId="0" fontId="52" fillId="3" borderId="0" xfId="0" applyFont="1" applyFill="1"/>
    <xf numFmtId="0" fontId="0" fillId="3" borderId="12" xfId="0" applyFont="1" applyFill="1" applyBorder="1" applyAlignment="1">
      <alignment horizontal="center"/>
    </xf>
    <xf numFmtId="0" fontId="52" fillId="3" borderId="12" xfId="0" applyFont="1" applyFill="1" applyBorder="1" applyAlignment="1">
      <alignment horizontal="center"/>
    </xf>
    <xf numFmtId="168" fontId="0" fillId="3" borderId="6" xfId="0" applyNumberFormat="1" applyFill="1" applyBorder="1"/>
    <xf numFmtId="168" fontId="0" fillId="3" borderId="0" xfId="0" applyNumberFormat="1" applyFill="1" applyBorder="1"/>
    <xf numFmtId="168" fontId="0" fillId="3" borderId="7" xfId="0" applyNumberFormat="1" applyFill="1" applyBorder="1"/>
    <xf numFmtId="0" fontId="0" fillId="3" borderId="38" xfId="0" applyFont="1" applyFill="1" applyBorder="1" applyAlignment="1">
      <alignment horizontal="center"/>
    </xf>
    <xf numFmtId="168" fontId="0" fillId="3" borderId="47" xfId="0" applyNumberFormat="1" applyFill="1" applyBorder="1"/>
    <xf numFmtId="168" fontId="0" fillId="3" borderId="39" xfId="0" applyNumberFormat="1" applyFill="1" applyBorder="1"/>
    <xf numFmtId="168" fontId="0" fillId="3" borderId="37" xfId="0" applyNumberFormat="1" applyFill="1" applyBorder="1"/>
    <xf numFmtId="0" fontId="0" fillId="3" borderId="40" xfId="0" applyFont="1" applyFill="1" applyBorder="1" applyAlignment="1">
      <alignment horizontal="center"/>
    </xf>
    <xf numFmtId="0" fontId="0" fillId="3" borderId="7" xfId="0" applyFont="1" applyFill="1" applyBorder="1" applyAlignment="1">
      <alignment horizontal="center"/>
    </xf>
    <xf numFmtId="0" fontId="0" fillId="3" borderId="37" xfId="0" applyFont="1" applyFill="1" applyBorder="1" applyAlignment="1">
      <alignment horizontal="center"/>
    </xf>
    <xf numFmtId="0" fontId="52" fillId="3" borderId="38" xfId="0" applyFont="1" applyFill="1" applyBorder="1" applyAlignment="1">
      <alignment horizontal="center"/>
    </xf>
    <xf numFmtId="0" fontId="52" fillId="3" borderId="1" xfId="0" applyFont="1" applyFill="1" applyBorder="1" applyAlignment="1">
      <alignment horizontal="center"/>
    </xf>
    <xf numFmtId="168" fontId="0" fillId="3" borderId="44" xfId="0" applyNumberFormat="1" applyFill="1" applyBorder="1"/>
    <xf numFmtId="168" fontId="0" fillId="3" borderId="45" xfId="0" applyNumberFormat="1" applyFill="1" applyBorder="1"/>
    <xf numFmtId="0" fontId="0" fillId="3" borderId="1" xfId="0" applyFont="1" applyFill="1" applyBorder="1"/>
    <xf numFmtId="0" fontId="52" fillId="3" borderId="45" xfId="0" applyFont="1" applyFill="1" applyBorder="1" applyAlignment="1">
      <alignment horizontal="center"/>
    </xf>
    <xf numFmtId="0" fontId="5" fillId="11" borderId="0" xfId="0" applyFont="1" applyFill="1"/>
    <xf numFmtId="0" fontId="0" fillId="11" borderId="0" xfId="0" applyFill="1"/>
    <xf numFmtId="0" fontId="53" fillId="3" borderId="0" xfId="3" applyNumberFormat="1" applyFont="1" applyFill="1" applyBorder="1" applyAlignment="1"/>
    <xf numFmtId="0" fontId="54" fillId="3" borderId="0" xfId="3" applyNumberFormat="1" applyFont="1" applyFill="1" applyBorder="1" applyAlignment="1"/>
    <xf numFmtId="0" fontId="55" fillId="3" borderId="0" xfId="3" applyNumberFormat="1" applyFont="1" applyFill="1" applyBorder="1" applyAlignment="1"/>
    <xf numFmtId="0" fontId="5" fillId="11" borderId="0" xfId="3" applyNumberFormat="1" applyFont="1" applyFill="1" applyBorder="1" applyAlignment="1"/>
    <xf numFmtId="0" fontId="56" fillId="3" borderId="0" xfId="3" applyNumberFormat="1" applyFont="1" applyFill="1" applyBorder="1" applyAlignment="1"/>
    <xf numFmtId="0" fontId="57" fillId="3" borderId="0" xfId="3" applyNumberFormat="1" applyFont="1" applyFill="1" applyBorder="1" applyAlignment="1"/>
    <xf numFmtId="0" fontId="56" fillId="3" borderId="0" xfId="3" applyNumberFormat="1" applyFont="1" applyFill="1" applyBorder="1" applyAlignment="1">
      <alignment horizontal="right" vertical="center"/>
    </xf>
    <xf numFmtId="0" fontId="0" fillId="3" borderId="0" xfId="3" applyNumberFormat="1" applyFont="1" applyFill="1" applyBorder="1" applyAlignment="1"/>
    <xf numFmtId="49" fontId="56" fillId="3" borderId="0" xfId="3" applyFont="1" applyFill="1" applyBorder="1">
      <alignment vertical="center" wrapText="1"/>
    </xf>
    <xf numFmtId="49" fontId="58" fillId="3" borderId="46" xfId="3" applyFont="1" applyFill="1" applyBorder="1" applyAlignment="1">
      <alignment horizontal="center" vertical="center" wrapText="1"/>
    </xf>
    <xf numFmtId="49" fontId="58" fillId="3" borderId="42" xfId="3" applyFont="1" applyFill="1" applyBorder="1" applyAlignment="1">
      <alignment horizontal="center" vertical="center" wrapText="1"/>
    </xf>
    <xf numFmtId="49" fontId="58" fillId="3" borderId="40" xfId="3" applyFont="1" applyFill="1" applyBorder="1" applyAlignment="1">
      <alignment horizontal="center" vertical="center" wrapText="1"/>
    </xf>
    <xf numFmtId="0" fontId="36" fillId="11" borderId="1" xfId="0" applyFont="1" applyFill="1" applyBorder="1" applyAlignment="1">
      <alignment horizontal="center" vertical="center"/>
    </xf>
    <xf numFmtId="164" fontId="58" fillId="3" borderId="47" xfId="3" applyNumberFormat="1" applyFont="1" applyFill="1" applyBorder="1" applyAlignment="1">
      <alignment vertical="center"/>
    </xf>
    <xf numFmtId="164" fontId="58" fillId="3" borderId="47" xfId="3" applyNumberFormat="1" applyFont="1" applyFill="1" applyBorder="1" applyAlignment="1">
      <alignment horizontal="right" vertical="center"/>
    </xf>
    <xf numFmtId="164" fontId="58" fillId="3" borderId="39" xfId="3" applyNumberFormat="1" applyFont="1" applyFill="1" applyBorder="1" applyAlignment="1">
      <alignment horizontal="right" vertical="center"/>
    </xf>
    <xf numFmtId="164" fontId="58" fillId="3" borderId="37" xfId="3" applyNumberFormat="1" applyFont="1" applyFill="1" applyBorder="1" applyAlignment="1">
      <alignment horizontal="right" vertical="center"/>
    </xf>
    <xf numFmtId="0" fontId="5" fillId="3" borderId="0" xfId="3" applyNumberFormat="1" applyFont="1" applyFill="1" applyBorder="1" applyAlignment="1"/>
    <xf numFmtId="164" fontId="56" fillId="3" borderId="6" xfId="3" applyNumberFormat="1" applyFont="1" applyFill="1" applyBorder="1" applyAlignment="1">
      <alignment horizontal="left" vertical="center" indent="1"/>
    </xf>
    <xf numFmtId="164" fontId="56" fillId="3" borderId="6" xfId="3" applyNumberFormat="1" applyFont="1" applyFill="1" applyBorder="1" applyAlignment="1">
      <alignment horizontal="right" vertical="center"/>
    </xf>
    <xf numFmtId="164" fontId="56" fillId="3" borderId="0" xfId="3" applyNumberFormat="1" applyFont="1" applyFill="1" applyBorder="1" applyAlignment="1">
      <alignment horizontal="right" vertical="center"/>
    </xf>
    <xf numFmtId="164" fontId="56" fillId="3" borderId="7" xfId="3" applyNumberFormat="1" applyFont="1" applyFill="1" applyBorder="1" applyAlignment="1">
      <alignment horizontal="right" vertical="center"/>
    </xf>
    <xf numFmtId="164" fontId="58" fillId="3" borderId="38" xfId="3" applyNumberFormat="1" applyFont="1" applyFill="1" applyBorder="1" applyAlignment="1">
      <alignment vertical="center"/>
    </xf>
    <xf numFmtId="164" fontId="58" fillId="3" borderId="39" xfId="3" applyNumberFormat="1" applyFont="1" applyFill="1" applyBorder="1" applyAlignment="1">
      <alignment vertical="center"/>
    </xf>
    <xf numFmtId="164" fontId="58" fillId="3" borderId="37" xfId="3" applyNumberFormat="1" applyFont="1" applyFill="1" applyBorder="1" applyAlignment="1">
      <alignment vertical="center"/>
    </xf>
    <xf numFmtId="164" fontId="58" fillId="3" borderId="12" xfId="3" applyNumberFormat="1" applyFont="1" applyFill="1" applyBorder="1" applyAlignment="1">
      <alignment horizontal="left" vertical="center" indent="1"/>
    </xf>
    <xf numFmtId="164" fontId="58" fillId="3" borderId="46" xfId="3" applyNumberFormat="1" applyFont="1" applyFill="1" applyBorder="1" applyAlignment="1">
      <alignment vertical="center"/>
    </xf>
    <xf numFmtId="164" fontId="58" fillId="3" borderId="42" xfId="3" applyNumberFormat="1" applyFont="1" applyFill="1" applyBorder="1" applyAlignment="1">
      <alignment vertical="center"/>
    </xf>
    <xf numFmtId="164" fontId="58" fillId="3" borderId="40" xfId="3" applyNumberFormat="1" applyFont="1" applyFill="1" applyBorder="1" applyAlignment="1">
      <alignment vertical="center"/>
    </xf>
    <xf numFmtId="164" fontId="56" fillId="3" borderId="12" xfId="3" applyNumberFormat="1" applyFont="1" applyFill="1" applyBorder="1" applyAlignment="1">
      <alignment horizontal="left" vertical="center" indent="1"/>
    </xf>
    <xf numFmtId="164" fontId="56" fillId="3" borderId="6" xfId="3" applyNumberFormat="1" applyFont="1" applyFill="1" applyBorder="1" applyAlignment="1">
      <alignment vertical="center"/>
    </xf>
    <xf numFmtId="164" fontId="56" fillId="3" borderId="0" xfId="3" applyNumberFormat="1" applyFont="1" applyFill="1" applyBorder="1" applyAlignment="1">
      <alignment vertical="center"/>
    </xf>
    <xf numFmtId="164" fontId="56" fillId="3" borderId="0" xfId="3" applyNumberFormat="1" applyFont="1" applyFill="1" applyBorder="1" applyAlignment="1">
      <alignment vertical="center"/>
    </xf>
    <xf numFmtId="164" fontId="56" fillId="3" borderId="7" xfId="3" applyNumberFormat="1" applyFont="1" applyFill="1" applyBorder="1" applyAlignment="1">
      <alignment vertical="center"/>
    </xf>
    <xf numFmtId="168" fontId="0" fillId="11" borderId="0" xfId="3" applyNumberFormat="1" applyFont="1" applyFill="1" applyBorder="1" applyAlignment="1"/>
    <xf numFmtId="164" fontId="56" fillId="3" borderId="12" xfId="3" applyNumberFormat="1" applyFont="1" applyFill="1" applyBorder="1" applyAlignment="1">
      <alignment horizontal="left" vertical="center" indent="1"/>
    </xf>
    <xf numFmtId="164" fontId="56" fillId="3" borderId="7" xfId="3" applyNumberFormat="1" applyFont="1" applyFill="1" applyBorder="1" applyAlignment="1">
      <alignment vertical="center"/>
    </xf>
    <xf numFmtId="0" fontId="56" fillId="3" borderId="12" xfId="3" applyNumberFormat="1" applyFont="1" applyFill="1" applyBorder="1" applyAlignment="1">
      <alignment horizontal="left" vertical="center" indent="4"/>
    </xf>
    <xf numFmtId="164" fontId="56" fillId="3" borderId="6" xfId="3" applyNumberFormat="1" applyFont="1" applyFill="1" applyBorder="1" applyAlignment="1">
      <alignment vertical="center"/>
    </xf>
    <xf numFmtId="168" fontId="0" fillId="3" borderId="0" xfId="3" applyNumberFormat="1" applyFont="1" applyFill="1" applyBorder="1" applyAlignment="1">
      <alignment vertical="center"/>
    </xf>
    <xf numFmtId="0" fontId="56" fillId="3" borderId="12" xfId="3" applyNumberFormat="1" applyFont="1" applyFill="1" applyBorder="1" applyAlignment="1">
      <alignment horizontal="left" vertical="center" indent="1"/>
    </xf>
    <xf numFmtId="168" fontId="0" fillId="11" borderId="0" xfId="3" applyNumberFormat="1" applyFont="1" applyFill="1" applyBorder="1" applyAlignment="1">
      <alignment vertical="center"/>
    </xf>
    <xf numFmtId="164" fontId="56" fillId="3" borderId="12" xfId="3" applyNumberFormat="1" applyFont="1" applyFill="1" applyBorder="1" applyAlignment="1">
      <alignment horizontal="left" vertical="center" indent="4"/>
    </xf>
    <xf numFmtId="164" fontId="56" fillId="3" borderId="6" xfId="3" applyNumberFormat="1" applyFont="1" applyFill="1" applyBorder="1" applyAlignment="1">
      <alignment vertical="center"/>
    </xf>
    <xf numFmtId="164" fontId="56" fillId="3" borderId="0" xfId="3" applyNumberFormat="1" applyFont="1" applyFill="1" applyBorder="1" applyAlignment="1">
      <alignment vertical="center"/>
    </xf>
    <xf numFmtId="164" fontId="56" fillId="3" borderId="7" xfId="3" applyNumberFormat="1" applyFont="1" applyFill="1" applyBorder="1" applyAlignment="1">
      <alignment vertical="center"/>
    </xf>
    <xf numFmtId="164" fontId="58" fillId="3" borderId="46" xfId="3" applyNumberFormat="1" applyFont="1" applyFill="1" applyBorder="1" applyAlignment="1">
      <alignment horizontal="left" vertical="center" indent="1"/>
    </xf>
    <xf numFmtId="168" fontId="5" fillId="11" borderId="0" xfId="3" applyNumberFormat="1" applyFont="1" applyFill="1" applyBorder="1" applyAlignment="1"/>
    <xf numFmtId="168" fontId="0" fillId="11" borderId="0" xfId="3" applyNumberFormat="1" applyFont="1" applyFill="1" applyBorder="1" applyAlignment="1"/>
    <xf numFmtId="164" fontId="56" fillId="3" borderId="6" xfId="3" applyNumberFormat="1" applyFont="1" applyFill="1" applyBorder="1" applyAlignment="1">
      <alignment horizontal="left" vertical="center" indent="4"/>
    </xf>
    <xf numFmtId="0" fontId="0" fillId="3" borderId="0" xfId="3" applyNumberFormat="1" applyFont="1" applyFill="1" applyBorder="1" applyAlignment="1">
      <alignment horizontal="left" vertical="center" indent="3"/>
    </xf>
    <xf numFmtId="0" fontId="56" fillId="3" borderId="6" xfId="3" applyNumberFormat="1" applyFont="1" applyFill="1" applyBorder="1" applyAlignment="1">
      <alignment horizontal="left" vertical="center" indent="4"/>
    </xf>
    <xf numFmtId="165" fontId="0" fillId="3" borderId="0" xfId="2" applyNumberFormat="1" applyFont="1" applyFill="1" applyBorder="1" applyAlignment="1" applyProtection="1">
      <alignment horizontal="left" vertical="center" indent="3"/>
    </xf>
    <xf numFmtId="168" fontId="0" fillId="11" borderId="0" xfId="2" applyNumberFormat="1" applyFont="1" applyFill="1" applyBorder="1" applyAlignment="1" applyProtection="1">
      <alignment vertical="center"/>
    </xf>
    <xf numFmtId="0" fontId="5" fillId="3" borderId="0" xfId="3" applyNumberFormat="1" applyFont="1" applyFill="1" applyBorder="1" applyAlignment="1">
      <alignment horizontal="left" vertical="center" indent="3"/>
    </xf>
    <xf numFmtId="0" fontId="0" fillId="3" borderId="0" xfId="3" applyNumberFormat="1" applyFont="1" applyFill="1" applyBorder="1" applyAlignment="1">
      <alignment horizontal="left" vertical="center" indent="3"/>
    </xf>
    <xf numFmtId="0" fontId="59" fillId="3" borderId="6" xfId="3" applyNumberFormat="1" applyFont="1" applyFill="1" applyBorder="1" applyAlignment="1">
      <alignment horizontal="left" vertical="center" indent="5"/>
    </xf>
    <xf numFmtId="164" fontId="59" fillId="3" borderId="6" xfId="3" applyNumberFormat="1" applyFont="1" applyFill="1" applyBorder="1" applyAlignment="1">
      <alignment vertical="center"/>
    </xf>
    <xf numFmtId="164" fontId="59" fillId="3" borderId="0" xfId="3" applyNumberFormat="1" applyFont="1" applyFill="1" applyBorder="1" applyAlignment="1">
      <alignment vertical="center"/>
    </xf>
    <xf numFmtId="164" fontId="59" fillId="3" borderId="7" xfId="3" applyNumberFormat="1" applyFont="1" applyFill="1" applyBorder="1" applyAlignment="1">
      <alignment vertical="center"/>
    </xf>
    <xf numFmtId="0" fontId="60" fillId="3" borderId="0" xfId="3" applyNumberFormat="1" applyFont="1" applyFill="1" applyBorder="1" applyAlignment="1">
      <alignment horizontal="left" vertical="center" indent="1"/>
    </xf>
    <xf numFmtId="164" fontId="59" fillId="3" borderId="6" xfId="3" applyNumberFormat="1" applyFont="1" applyFill="1" applyBorder="1" applyAlignment="1">
      <alignment horizontal="right" vertical="center"/>
    </xf>
    <xf numFmtId="164" fontId="59" fillId="3" borderId="0" xfId="3" applyNumberFormat="1" applyFont="1" applyFill="1" applyBorder="1" applyAlignment="1">
      <alignment horizontal="right" vertical="center"/>
    </xf>
    <xf numFmtId="164" fontId="59" fillId="3" borderId="7" xfId="3" applyNumberFormat="1" applyFont="1" applyFill="1" applyBorder="1" applyAlignment="1">
      <alignment horizontal="right" vertical="center"/>
    </xf>
    <xf numFmtId="164" fontId="58" fillId="3" borderId="38" xfId="3" applyNumberFormat="1" applyFont="1" applyFill="1" applyBorder="1" applyAlignment="1">
      <alignment vertical="center"/>
    </xf>
    <xf numFmtId="0" fontId="61" fillId="3" borderId="0" xfId="0" applyFont="1" applyFill="1"/>
    <xf numFmtId="0" fontId="62" fillId="3" borderId="0" xfId="3" applyNumberFormat="1" applyFont="1" applyFill="1" applyBorder="1" applyAlignment="1">
      <alignment horizontal="left" vertical="center"/>
    </xf>
    <xf numFmtId="0" fontId="63" fillId="3" borderId="0" xfId="3" applyNumberFormat="1" applyFont="1" applyFill="1" applyBorder="1" applyAlignment="1">
      <alignment horizontal="left" vertical="center"/>
    </xf>
    <xf numFmtId="0" fontId="47" fillId="3" borderId="0" xfId="3" applyNumberFormat="1" applyFont="1" applyFill="1" applyBorder="1" applyAlignment="1"/>
    <xf numFmtId="0" fontId="62" fillId="3" borderId="0" xfId="3" applyNumberFormat="1" applyFont="1" applyFill="1" applyBorder="1" applyAlignment="1">
      <alignment horizontal="left" vertical="center" wrapText="1"/>
    </xf>
    <xf numFmtId="0" fontId="63" fillId="3" borderId="0" xfId="3" applyNumberFormat="1" applyFont="1" applyFill="1" applyBorder="1" applyAlignment="1">
      <alignment horizontal="left" vertical="center" wrapText="1"/>
    </xf>
    <xf numFmtId="0" fontId="46" fillId="3" borderId="0" xfId="3" applyNumberFormat="1" applyFont="1" applyFill="1" applyBorder="1" applyAlignment="1"/>
    <xf numFmtId="49" fontId="64" fillId="3" borderId="0" xfId="3" applyNumberFormat="1" applyFont="1" applyFill="1" applyBorder="1" applyAlignment="1"/>
    <xf numFmtId="0" fontId="52" fillId="3" borderId="0" xfId="3" applyNumberFormat="1" applyFont="1" applyFill="1" applyBorder="1" applyAlignment="1"/>
    <xf numFmtId="0" fontId="65" fillId="3" borderId="0" xfId="3" applyNumberFormat="1" applyFont="1" applyFill="1" applyBorder="1" applyAlignment="1"/>
    <xf numFmtId="0" fontId="40" fillId="3" borderId="0" xfId="0" applyFont="1" applyFill="1"/>
    <xf numFmtId="0" fontId="0" fillId="3" borderId="5" xfId="0" applyFill="1" applyBorder="1"/>
    <xf numFmtId="0" fontId="83" fillId="3" borderId="0" xfId="3" applyNumberFormat="1" applyFont="1" applyFill="1" applyBorder="1" applyAlignment="1"/>
    <xf numFmtId="0" fontId="83" fillId="3" borderId="8" xfId="3" applyNumberFormat="1" applyFont="1" applyFill="1" applyBorder="1" applyAlignment="1"/>
    <xf numFmtId="0" fontId="83" fillId="3" borderId="9" xfId="3" applyNumberFormat="1" applyFont="1" applyFill="1" applyBorder="1" applyAlignment="1"/>
    <xf numFmtId="0" fontId="83" fillId="3" borderId="10" xfId="3" applyNumberFormat="1" applyFont="1" applyFill="1" applyBorder="1" applyAlignment="1"/>
    <xf numFmtId="0" fontId="83" fillId="3" borderId="6" xfId="3" applyNumberFormat="1" applyFont="1" applyFill="1" applyBorder="1" applyAlignment="1"/>
    <xf numFmtId="0" fontId="83" fillId="3" borderId="0" xfId="3" applyNumberFormat="1" applyFont="1" applyFill="1" applyBorder="1" applyAlignment="1"/>
    <xf numFmtId="0" fontId="83" fillId="3" borderId="11" xfId="3" applyNumberFormat="1" applyFont="1" applyFill="1" applyBorder="1" applyAlignment="1"/>
    <xf numFmtId="0" fontId="5" fillId="3" borderId="0" xfId="3" applyNumberFormat="1" applyFont="1" applyFill="1" applyBorder="1" applyAlignment="1">
      <alignment horizontal="center"/>
    </xf>
    <xf numFmtId="0" fontId="67" fillId="3" borderId="0" xfId="3" applyNumberFormat="1" applyFont="1" applyFill="1" applyBorder="1" applyAlignment="1"/>
    <xf numFmtId="0" fontId="5" fillId="5" borderId="0" xfId="3" applyNumberFormat="1" applyFont="1" applyFill="1" applyBorder="1" applyAlignment="1"/>
    <xf numFmtId="0" fontId="68" fillId="3" borderId="0" xfId="3" applyNumberFormat="1" applyFont="1" applyFill="1" applyBorder="1" applyAlignment="1"/>
    <xf numFmtId="0" fontId="5" fillId="3" borderId="0" xfId="3" applyNumberFormat="1" applyFont="1" applyFill="1" applyBorder="1" applyAlignment="1"/>
    <xf numFmtId="0" fontId="29" fillId="3" borderId="0" xfId="3" applyNumberFormat="1" applyFont="1" applyFill="1" applyBorder="1" applyAlignment="1"/>
    <xf numFmtId="0" fontId="83" fillId="3" borderId="7" xfId="3" applyNumberFormat="1" applyFont="1" applyFill="1" applyBorder="1" applyAlignment="1"/>
    <xf numFmtId="0" fontId="4" fillId="4" borderId="3" xfId="3" applyNumberFormat="1" applyFont="1" applyFill="1" applyBorder="1" applyAlignment="1"/>
    <xf numFmtId="0" fontId="4" fillId="4" borderId="4" xfId="3" applyNumberFormat="1" applyFont="1" applyFill="1" applyBorder="1" applyAlignment="1"/>
    <xf numFmtId="0" fontId="4" fillId="4" borderId="5" xfId="3" applyNumberFormat="1" applyFont="1" applyFill="1" applyBorder="1" applyAlignment="1"/>
    <xf numFmtId="9" fontId="70" fillId="4" borderId="4" xfId="3" applyNumberFormat="1" applyFont="1" applyFill="1" applyBorder="1" applyAlignment="1"/>
    <xf numFmtId="0" fontId="0" fillId="3" borderId="3" xfId="3" applyNumberFormat="1" applyFont="1" applyFill="1" applyBorder="1" applyAlignment="1"/>
    <xf numFmtId="9" fontId="0" fillId="3" borderId="4" xfId="3" applyNumberFormat="1" applyFont="1" applyFill="1" applyBorder="1" applyAlignment="1"/>
    <xf numFmtId="0" fontId="83" fillId="3" borderId="5" xfId="3" applyNumberFormat="1" applyFont="1" applyFill="1" applyBorder="1" applyAlignment="1"/>
    <xf numFmtId="0" fontId="71" fillId="3" borderId="0" xfId="3" applyNumberFormat="1" applyFont="1" applyFill="1" applyBorder="1" applyAlignment="1"/>
    <xf numFmtId="0" fontId="83" fillId="3" borderId="4" xfId="3" applyNumberFormat="1" applyFont="1" applyFill="1" applyBorder="1" applyAlignment="1"/>
    <xf numFmtId="2" fontId="83" fillId="3" borderId="5" xfId="3" applyNumberFormat="1" applyFont="1" applyFill="1" applyBorder="1" applyAlignment="1"/>
    <xf numFmtId="0" fontId="10" fillId="4" borderId="2" xfId="3" applyNumberFormat="1" applyFont="1" applyFill="1" applyBorder="1" applyAlignment="1">
      <alignment vertical="center"/>
    </xf>
    <xf numFmtId="0" fontId="4" fillId="4" borderId="2" xfId="3" applyNumberFormat="1" applyFont="1" applyFill="1" applyBorder="1" applyAlignment="1">
      <alignment horizontal="center" vertical="center"/>
    </xf>
    <xf numFmtId="0" fontId="70" fillId="4" borderId="2" xfId="3" applyNumberFormat="1" applyFont="1" applyFill="1" applyBorder="1" applyAlignment="1">
      <alignment horizontal="center" vertical="center"/>
    </xf>
    <xf numFmtId="0" fontId="70" fillId="4" borderId="2" xfId="3" applyNumberFormat="1" applyFont="1" applyFill="1" applyBorder="1" applyAlignment="1">
      <alignment horizontal="center" vertical="center" wrapText="1"/>
    </xf>
    <xf numFmtId="0" fontId="5" fillId="3" borderId="3" xfId="3" applyNumberFormat="1" applyFont="1" applyFill="1" applyBorder="1" applyAlignment="1">
      <alignment vertical="center"/>
    </xf>
    <xf numFmtId="9" fontId="0" fillId="3" borderId="4" xfId="3" applyNumberFormat="1" applyFont="1" applyFill="1" applyBorder="1" applyAlignment="1">
      <alignment horizontal="right" vertical="center"/>
    </xf>
    <xf numFmtId="9" fontId="0" fillId="3" borderId="5" xfId="3" applyNumberFormat="1" applyFont="1" applyFill="1" applyBorder="1" applyAlignment="1">
      <alignment horizontal="right" vertical="center"/>
    </xf>
    <xf numFmtId="0" fontId="68" fillId="3" borderId="0" xfId="0" applyFont="1" applyFill="1" applyAlignment="1">
      <alignment wrapText="1"/>
    </xf>
    <xf numFmtId="0" fontId="0" fillId="3" borderId="0" xfId="0" applyFill="1" applyAlignment="1">
      <alignment wrapText="1"/>
    </xf>
    <xf numFmtId="9" fontId="5" fillId="3" borderId="4" xfId="3" applyNumberFormat="1" applyFont="1" applyFill="1" applyBorder="1" applyAlignment="1">
      <alignment horizontal="right" vertical="center"/>
    </xf>
    <xf numFmtId="9" fontId="5" fillId="3" borderId="5" xfId="3" applyNumberFormat="1" applyFont="1" applyFill="1" applyBorder="1" applyAlignment="1">
      <alignment horizontal="right" vertical="center"/>
    </xf>
    <xf numFmtId="0" fontId="5" fillId="3" borderId="0" xfId="0" applyFont="1" applyFill="1" applyAlignment="1"/>
    <xf numFmtId="9" fontId="70" fillId="4" borderId="5" xfId="3" applyNumberFormat="1" applyFont="1" applyFill="1" applyBorder="1" applyAlignment="1"/>
    <xf numFmtId="9" fontId="0" fillId="3" borderId="5" xfId="3" applyNumberFormat="1" applyFont="1" applyFill="1" applyBorder="1" applyAlignment="1"/>
    <xf numFmtId="0" fontId="33" fillId="3" borderId="0" xfId="3" applyNumberFormat="1" applyFont="1" applyFill="1" applyBorder="1" applyAlignment="1"/>
    <xf numFmtId="0" fontId="70" fillId="4" borderId="48" xfId="3" applyNumberFormat="1" applyFont="1" applyFill="1" applyBorder="1" applyAlignment="1">
      <alignment horizontal="center"/>
    </xf>
    <xf numFmtId="0" fontId="70" fillId="4" borderId="49" xfId="3" applyNumberFormat="1" applyFont="1" applyFill="1" applyBorder="1" applyAlignment="1">
      <alignment horizontal="center"/>
    </xf>
    <xf numFmtId="0" fontId="70" fillId="4" borderId="50" xfId="3" applyNumberFormat="1" applyFont="1" applyFill="1" applyBorder="1" applyAlignment="1">
      <alignment horizontal="center"/>
    </xf>
    <xf numFmtId="0" fontId="70" fillId="3" borderId="0" xfId="3" applyNumberFormat="1" applyFont="1" applyFill="1" applyBorder="1" applyAlignment="1"/>
    <xf numFmtId="0" fontId="70" fillId="4" borderId="1" xfId="0" applyFont="1" applyFill="1" applyBorder="1" applyAlignment="1">
      <alignment horizontal="center" vertical="center" wrapText="1"/>
    </xf>
    <xf numFmtId="0" fontId="70" fillId="4" borderId="1" xfId="0" applyFont="1" applyFill="1" applyBorder="1" applyAlignment="1">
      <alignment horizontal="left" wrapText="1"/>
    </xf>
    <xf numFmtId="0" fontId="0" fillId="3" borderId="1" xfId="0" applyFill="1" applyBorder="1" applyAlignment="1">
      <alignment horizontal="center"/>
    </xf>
    <xf numFmtId="169" fontId="0" fillId="3" borderId="1" xfId="0" applyNumberFormat="1" applyFill="1" applyBorder="1" applyAlignment="1">
      <alignment horizontal="center"/>
    </xf>
    <xf numFmtId="170" fontId="0" fillId="3" borderId="1" xfId="0" applyNumberFormat="1" applyFill="1" applyBorder="1" applyAlignment="1">
      <alignment horizontal="center"/>
    </xf>
    <xf numFmtId="9" fontId="0" fillId="3" borderId="1" xfId="2" applyFont="1" applyFill="1" applyBorder="1" applyAlignment="1" applyProtection="1">
      <alignment horizontal="center"/>
    </xf>
    <xf numFmtId="0" fontId="83" fillId="3" borderId="0" xfId="3" applyNumberFormat="1" applyFont="1" applyFill="1" applyBorder="1" applyAlignment="1">
      <alignment horizontal="center"/>
    </xf>
    <xf numFmtId="0" fontId="71" fillId="3" borderId="0" xfId="3" applyNumberFormat="1" applyFont="1" applyFill="1" applyBorder="1" applyAlignment="1">
      <alignment horizontal="center"/>
    </xf>
    <xf numFmtId="0" fontId="0" fillId="3" borderId="1" xfId="3" applyNumberFormat="1" applyFont="1" applyFill="1" applyBorder="1" applyAlignment="1"/>
    <xf numFmtId="0" fontId="70" fillId="4" borderId="1" xfId="3" applyNumberFormat="1" applyFont="1" applyFill="1" applyBorder="1" applyAlignment="1">
      <alignment horizontal="center" vertical="center" wrapText="1"/>
    </xf>
    <xf numFmtId="0" fontId="70" fillId="4" borderId="1" xfId="3" applyNumberFormat="1" applyFont="1" applyFill="1" applyBorder="1" applyAlignment="1">
      <alignment horizontal="left" wrapText="1"/>
    </xf>
    <xf numFmtId="0" fontId="83" fillId="0" borderId="1" xfId="3" applyNumberFormat="1" applyFont="1" applyFill="1" applyBorder="1" applyAlignment="1">
      <alignment horizontal="center"/>
    </xf>
    <xf numFmtId="2" fontId="83" fillId="0" borderId="1" xfId="3" applyNumberFormat="1" applyFont="1" applyFill="1" applyBorder="1" applyAlignment="1">
      <alignment horizontal="center"/>
    </xf>
    <xf numFmtId="165" fontId="0" fillId="0" borderId="1" xfId="2" applyNumberFormat="1" applyFont="1" applyBorder="1" applyAlignment="1" applyProtection="1">
      <alignment horizontal="center"/>
    </xf>
    <xf numFmtId="1" fontId="0" fillId="0" borderId="1" xfId="3" applyNumberFormat="1" applyFont="1" applyFill="1" applyBorder="1" applyAlignment="1" applyProtection="1">
      <alignment horizontal="center"/>
    </xf>
    <xf numFmtId="2" fontId="0" fillId="0" borderId="1" xfId="3" applyNumberFormat="1" applyFont="1" applyFill="1" applyBorder="1" applyAlignment="1" applyProtection="1">
      <alignment horizontal="center"/>
    </xf>
    <xf numFmtId="2" fontId="0" fillId="3" borderId="6" xfId="3" applyNumberFormat="1" applyFont="1" applyFill="1" applyBorder="1" applyAlignment="1" applyProtection="1"/>
    <xf numFmtId="0" fontId="0" fillId="0" borderId="1" xfId="3" applyNumberFormat="1" applyFont="1" applyFill="1" applyBorder="1" applyAlignment="1">
      <alignment horizontal="center"/>
    </xf>
    <xf numFmtId="2" fontId="0" fillId="0" borderId="1" xfId="3" applyNumberFormat="1" applyFont="1" applyFill="1" applyBorder="1" applyAlignment="1">
      <alignment horizontal="center"/>
    </xf>
    <xf numFmtId="0" fontId="0" fillId="3" borderId="6" xfId="3" applyNumberFormat="1" applyFont="1" applyFill="1" applyBorder="1" applyAlignment="1"/>
    <xf numFmtId="0" fontId="70" fillId="3" borderId="0" xfId="3" applyNumberFormat="1" applyFont="1" applyFill="1" applyBorder="1" applyAlignment="1">
      <alignment horizontal="center" vertical="center" wrapText="1"/>
    </xf>
    <xf numFmtId="0" fontId="70" fillId="3" borderId="0" xfId="3" applyNumberFormat="1" applyFont="1" applyFill="1" applyBorder="1" applyAlignment="1">
      <alignment horizontal="left" wrapText="1"/>
    </xf>
    <xf numFmtId="9" fontId="0" fillId="3" borderId="0" xfId="3" applyNumberFormat="1" applyFont="1" applyFill="1" applyBorder="1" applyAlignment="1" applyProtection="1"/>
    <xf numFmtId="9" fontId="83" fillId="3" borderId="0" xfId="3" applyNumberFormat="1" applyFont="1" applyFill="1" applyBorder="1" applyAlignment="1"/>
    <xf numFmtId="0" fontId="83" fillId="4" borderId="3" xfId="3" applyNumberFormat="1" applyFont="1" applyFill="1" applyBorder="1" applyAlignment="1"/>
    <xf numFmtId="0" fontId="48" fillId="4" borderId="4" xfId="3" applyNumberFormat="1" applyFont="1" applyFill="1" applyBorder="1" applyAlignment="1">
      <alignment horizontal="center" vertical="center"/>
    </xf>
    <xf numFmtId="0" fontId="48" fillId="4" borderId="5" xfId="3" applyNumberFormat="1" applyFont="1" applyFill="1" applyBorder="1" applyAlignment="1">
      <alignment horizontal="center" vertical="center"/>
    </xf>
    <xf numFmtId="0" fontId="41" fillId="3" borderId="3" xfId="0" applyFont="1" applyFill="1" applyBorder="1" applyAlignment="1">
      <alignment wrapText="1"/>
    </xf>
    <xf numFmtId="168" fontId="0" fillId="3" borderId="4" xfId="0" applyNumberFormat="1" applyFill="1" applyBorder="1" applyAlignment="1">
      <alignment horizontal="center" vertical="center"/>
    </xf>
    <xf numFmtId="168" fontId="0" fillId="3" borderId="5" xfId="0" applyNumberFormat="1" applyFill="1" applyBorder="1" applyAlignment="1">
      <alignment horizontal="center" vertical="center"/>
    </xf>
    <xf numFmtId="0" fontId="4" fillId="4" borderId="3" xfId="0" applyFont="1" applyFill="1" applyBorder="1" applyAlignment="1">
      <alignment horizontal="center" vertical="center" wrapText="1"/>
    </xf>
    <xf numFmtId="0" fontId="48" fillId="4" borderId="4" xfId="0" applyFont="1" applyFill="1" applyBorder="1" applyAlignment="1">
      <alignment horizontal="center" vertical="center"/>
    </xf>
    <xf numFmtId="0" fontId="48" fillId="4" borderId="5" xfId="0" applyFont="1" applyFill="1" applyBorder="1" applyAlignment="1">
      <alignment horizontal="center" vertical="center"/>
    </xf>
    <xf numFmtId="0" fontId="48" fillId="3" borderId="0" xfId="0" applyFont="1" applyFill="1" applyBorder="1" applyAlignment="1"/>
    <xf numFmtId="2" fontId="0" fillId="3" borderId="4" xfId="3" applyNumberFormat="1" applyFont="1" applyFill="1" applyBorder="1" applyAlignment="1" applyProtection="1">
      <alignment horizontal="center" vertical="center" wrapText="1"/>
    </xf>
    <xf numFmtId="2" fontId="0" fillId="3" borderId="5" xfId="3" applyNumberFormat="1" applyFont="1" applyFill="1" applyBorder="1" applyAlignment="1" applyProtection="1">
      <alignment horizontal="center" vertical="center" wrapText="1"/>
    </xf>
    <xf numFmtId="9" fontId="5" fillId="3" borderId="0" xfId="0" applyNumberFormat="1" applyFont="1" applyFill="1" applyBorder="1"/>
    <xf numFmtId="9" fontId="0" fillId="3" borderId="4" xfId="2" applyFont="1" applyFill="1" applyBorder="1" applyAlignment="1" applyProtection="1">
      <alignment horizontal="center" vertical="center" wrapText="1"/>
    </xf>
    <xf numFmtId="9" fontId="0" fillId="3" borderId="5" xfId="2" applyFont="1" applyFill="1" applyBorder="1" applyAlignment="1" applyProtection="1">
      <alignment horizontal="center" vertical="center" wrapText="1"/>
    </xf>
    <xf numFmtId="165" fontId="5" fillId="3" borderId="0" xfId="0" applyNumberFormat="1" applyFont="1" applyFill="1" applyBorder="1"/>
    <xf numFmtId="9" fontId="0" fillId="3" borderId="51" xfId="3" applyNumberFormat="1" applyFont="1" applyFill="1" applyBorder="1" applyAlignment="1">
      <alignment horizontal="right" vertical="center"/>
    </xf>
    <xf numFmtId="9" fontId="5" fillId="3" borderId="51" xfId="3" applyNumberFormat="1" applyFont="1" applyFill="1" applyBorder="1" applyAlignment="1">
      <alignment horizontal="right" vertical="center"/>
    </xf>
    <xf numFmtId="0" fontId="70" fillId="4" borderId="52" xfId="3" applyNumberFormat="1" applyFont="1" applyFill="1" applyBorder="1" applyAlignment="1">
      <alignment horizontal="center" vertical="center"/>
    </xf>
    <xf numFmtId="0" fontId="70" fillId="4" borderId="52" xfId="3" applyNumberFormat="1" applyFont="1" applyFill="1" applyBorder="1" applyAlignment="1">
      <alignment horizontal="center" vertical="center" wrapText="1"/>
    </xf>
    <xf numFmtId="0" fontId="5" fillId="3" borderId="27" xfId="0" applyFont="1" applyFill="1" applyBorder="1"/>
    <xf numFmtId="0" fontId="0" fillId="3" borderId="43" xfId="0" applyFill="1" applyBorder="1"/>
    <xf numFmtId="0" fontId="0" fillId="3" borderId="44" xfId="0" applyFill="1" applyBorder="1"/>
    <xf numFmtId="0" fontId="0" fillId="3" borderId="45" xfId="0" applyFill="1" applyBorder="1"/>
    <xf numFmtId="1" fontId="1" fillId="3" borderId="4" xfId="3" applyNumberFormat="1" applyFont="1" applyFill="1" applyBorder="1" applyAlignment="1">
      <alignment horizontal="center"/>
    </xf>
    <xf numFmtId="1" fontId="1" fillId="3" borderId="5" xfId="3" applyNumberFormat="1" applyFont="1" applyFill="1" applyBorder="1" applyAlignment="1">
      <alignment horizontal="center"/>
    </xf>
    <xf numFmtId="0" fontId="0" fillId="4" borderId="3" xfId="3" applyNumberFormat="1" applyFont="1" applyFill="1" applyBorder="1" applyAlignment="1"/>
    <xf numFmtId="0" fontId="4" fillId="4" borderId="4" xfId="3" applyNumberFormat="1" applyFont="1" applyFill="1" applyBorder="1" applyAlignment="1"/>
    <xf numFmtId="0" fontId="4" fillId="4" borderId="5" xfId="3" applyNumberFormat="1" applyFont="1" applyFill="1" applyBorder="1" applyAlignment="1"/>
    <xf numFmtId="0" fontId="5" fillId="3" borderId="3" xfId="3" applyNumberFormat="1" applyFont="1" applyFill="1" applyBorder="1" applyAlignment="1"/>
    <xf numFmtId="1" fontId="0" fillId="3" borderId="4" xfId="3" applyNumberFormat="1" applyFont="1" applyFill="1" applyBorder="1" applyAlignment="1"/>
    <xf numFmtId="1" fontId="0" fillId="3" borderId="5" xfId="3" applyNumberFormat="1" applyFont="1" applyFill="1" applyBorder="1" applyAlignment="1"/>
    <xf numFmtId="0" fontId="4" fillId="4" borderId="4" xfId="3" applyNumberFormat="1" applyFont="1" applyFill="1" applyBorder="1" applyAlignment="1">
      <alignment horizontal="center"/>
    </xf>
    <xf numFmtId="0" fontId="4" fillId="4" borderId="5" xfId="3" applyNumberFormat="1" applyFont="1" applyFill="1" applyBorder="1" applyAlignment="1">
      <alignment horizontal="center"/>
    </xf>
    <xf numFmtId="0" fontId="5" fillId="0" borderId="3" xfId="0" applyFont="1" applyBorder="1" applyAlignment="1">
      <alignment horizontal="justify" vertical="center"/>
    </xf>
    <xf numFmtId="1" fontId="0" fillId="3" borderId="4" xfId="3" applyNumberFormat="1" applyFont="1" applyFill="1" applyBorder="1" applyAlignment="1">
      <alignment horizontal="center"/>
    </xf>
    <xf numFmtId="2" fontId="0" fillId="0" borderId="4" xfId="0" applyNumberFormat="1" applyFont="1" applyBorder="1" applyAlignment="1">
      <alignment horizontal="center" vertical="center"/>
    </xf>
    <xf numFmtId="2" fontId="0" fillId="0" borderId="5" xfId="0" applyNumberFormat="1" applyFont="1" applyBorder="1" applyAlignment="1">
      <alignment horizontal="center" vertical="center"/>
    </xf>
    <xf numFmtId="0" fontId="0" fillId="3" borderId="0" xfId="0" applyFill="1" applyBorder="1" applyAlignment="1">
      <alignment horizontal="center" vertical="center"/>
    </xf>
    <xf numFmtId="0" fontId="0" fillId="3" borderId="0" xfId="0" applyFill="1" applyAlignment="1">
      <alignment horizontal="left" vertical="top"/>
    </xf>
    <xf numFmtId="0" fontId="5" fillId="5" borderId="0" xfId="0" applyFont="1" applyFill="1" applyAlignment="1"/>
    <xf numFmtId="0" fontId="0" fillId="5" borderId="0" xfId="0" applyFill="1" applyBorder="1" applyAlignment="1">
      <alignment horizontal="center" vertical="center"/>
    </xf>
    <xf numFmtId="0" fontId="0" fillId="5" borderId="0" xfId="0" applyFill="1" applyBorder="1"/>
    <xf numFmtId="0" fontId="25" fillId="3" borderId="0" xfId="0" applyFont="1" applyFill="1"/>
    <xf numFmtId="0" fontId="4" fillId="4" borderId="53" xfId="3" applyNumberFormat="1" applyFont="1" applyFill="1" applyBorder="1" applyAlignment="1">
      <alignment horizontal="center" vertical="center"/>
    </xf>
    <xf numFmtId="0" fontId="4" fillId="4" borderId="52" xfId="3" applyNumberFormat="1" applyFont="1" applyFill="1" applyBorder="1" applyAlignment="1">
      <alignment horizontal="center" vertical="center"/>
    </xf>
    <xf numFmtId="0" fontId="5" fillId="3" borderId="1" xfId="3" applyNumberFormat="1" applyFont="1" applyFill="1" applyBorder="1" applyAlignment="1">
      <alignment vertical="center"/>
    </xf>
    <xf numFmtId="9" fontId="0" fillId="3" borderId="1" xfId="0" applyNumberFormat="1" applyFill="1" applyBorder="1"/>
    <xf numFmtId="0" fontId="4" fillId="4" borderId="54" xfId="3" applyNumberFormat="1" applyFont="1" applyFill="1" applyBorder="1" applyAlignment="1">
      <alignment horizontal="center" vertical="center"/>
    </xf>
    <xf numFmtId="0" fontId="72" fillId="4" borderId="0" xfId="0" applyFont="1" applyFill="1"/>
    <xf numFmtId="0" fontId="70" fillId="4" borderId="0" xfId="0" applyFont="1" applyFill="1"/>
    <xf numFmtId="0" fontId="51" fillId="0" borderId="0" xfId="0" applyFont="1" applyAlignment="1">
      <alignment vertical="center" wrapText="1"/>
    </xf>
    <xf numFmtId="0" fontId="5" fillId="0" borderId="0" xfId="0" applyFont="1" applyAlignment="1">
      <alignment wrapText="1"/>
    </xf>
    <xf numFmtId="0" fontId="0" fillId="0" borderId="0" xfId="0" applyAlignment="1">
      <alignment wrapText="1"/>
    </xf>
    <xf numFmtId="0" fontId="51" fillId="0" borderId="0" xfId="0" applyFont="1" applyAlignment="1">
      <alignment horizontal="left" wrapText="1"/>
    </xf>
    <xf numFmtId="0" fontId="0" fillId="0" borderId="0" xfId="0" applyFont="1" applyAlignment="1">
      <alignment vertical="center" wrapText="1"/>
    </xf>
    <xf numFmtId="0" fontId="0" fillId="0" borderId="0" xfId="0" applyAlignment="1">
      <alignment horizontal="left" wrapText="1"/>
    </xf>
    <xf numFmtId="0" fontId="73" fillId="0" borderId="0" xfId="0" applyFont="1" applyAlignment="1">
      <alignment vertical="center" wrapText="1"/>
    </xf>
    <xf numFmtId="0" fontId="5" fillId="0" borderId="0" xfId="0" applyFont="1"/>
    <xf numFmtId="0" fontId="0" fillId="0" borderId="0" xfId="0" applyFont="1" applyAlignment="1">
      <alignment vertical="center"/>
    </xf>
    <xf numFmtId="10" fontId="0" fillId="0" borderId="0" xfId="2" applyNumberFormat="1" applyFont="1" applyBorder="1" applyAlignment="1" applyProtection="1"/>
    <xf numFmtId="10" fontId="0" fillId="0" borderId="0" xfId="2" applyNumberFormat="1" applyFont="1" applyBorder="1" applyAlignment="1" applyProtection="1">
      <alignment horizontal="right" vertical="center"/>
    </xf>
    <xf numFmtId="10" fontId="0" fillId="0" borderId="0" xfId="2" applyNumberFormat="1" applyFont="1" applyBorder="1" applyAlignment="1" applyProtection="1">
      <alignment vertical="center"/>
    </xf>
    <xf numFmtId="0" fontId="22" fillId="0" borderId="0" xfId="0" applyFont="1"/>
    <xf numFmtId="0" fontId="0" fillId="0" borderId="0" xfId="0" applyFont="1" applyAlignment="1">
      <alignment wrapText="1"/>
    </xf>
    <xf numFmtId="0" fontId="70" fillId="12" borderId="40" xfId="0" applyFont="1" applyFill="1" applyBorder="1" applyAlignment="1">
      <alignment horizontal="center" vertical="center" wrapText="1"/>
    </xf>
    <xf numFmtId="0" fontId="70" fillId="12" borderId="41" xfId="0" applyFont="1" applyFill="1" applyBorder="1" applyAlignment="1">
      <alignment horizontal="center" vertical="center" wrapText="1"/>
    </xf>
    <xf numFmtId="169" fontId="0" fillId="0" borderId="0" xfId="0" applyNumberFormat="1"/>
    <xf numFmtId="165" fontId="0" fillId="13" borderId="0" xfId="2" applyNumberFormat="1" applyFont="1" applyFill="1" applyBorder="1" applyAlignment="1" applyProtection="1"/>
    <xf numFmtId="0" fontId="22" fillId="0" borderId="0" xfId="0" applyFont="1" applyAlignment="1">
      <alignment horizontal="center"/>
    </xf>
    <xf numFmtId="0" fontId="22" fillId="0" borderId="43" xfId="0" applyFont="1" applyBorder="1" applyAlignment="1">
      <alignment horizontal="center" vertical="center"/>
    </xf>
    <xf numFmtId="0" fontId="41" fillId="17" borderId="1" xfId="0" applyFont="1" applyFill="1" applyBorder="1" applyAlignment="1">
      <alignment horizontal="center" vertical="center" wrapText="1"/>
    </xf>
    <xf numFmtId="0" fontId="70" fillId="0" borderId="0" xfId="0" applyFont="1" applyBorder="1" applyAlignment="1">
      <alignment horizontal="center" vertical="center" wrapText="1"/>
    </xf>
    <xf numFmtId="0" fontId="41" fillId="3" borderId="1" xfId="0" applyFont="1" applyFill="1" applyBorder="1" applyAlignment="1">
      <alignment horizontal="center" vertical="center" wrapText="1"/>
    </xf>
    <xf numFmtId="0" fontId="41" fillId="17" borderId="40" xfId="0" applyFont="1" applyFill="1" applyBorder="1" applyAlignment="1">
      <alignment horizontal="center" vertical="center" wrapText="1"/>
    </xf>
    <xf numFmtId="0" fontId="41" fillId="17" borderId="41" xfId="0" applyFont="1" applyFill="1" applyBorder="1" applyAlignment="1">
      <alignment horizontal="center" vertical="center" wrapText="1"/>
    </xf>
    <xf numFmtId="0" fontId="41" fillId="17" borderId="6" xfId="0" applyFont="1" applyFill="1" applyBorder="1" applyAlignment="1">
      <alignment horizontal="center" vertical="center" wrapText="1"/>
    </xf>
    <xf numFmtId="0" fontId="41" fillId="17" borderId="46" xfId="0" applyFont="1" applyFill="1" applyBorder="1" applyAlignment="1">
      <alignment horizontal="center" vertical="center" wrapText="1"/>
    </xf>
    <xf numFmtId="0" fontId="41" fillId="17" borderId="43" xfId="0" applyFont="1" applyFill="1" applyBorder="1" applyAlignment="1">
      <alignment horizontal="center" vertical="center" wrapText="1"/>
    </xf>
    <xf numFmtId="0" fontId="41" fillId="0" borderId="0" xfId="0" applyFont="1" applyBorder="1" applyAlignment="1">
      <alignment horizontal="center" vertical="center"/>
    </xf>
    <xf numFmtId="0" fontId="41" fillId="0" borderId="0" xfId="0" applyFont="1" applyBorder="1" applyAlignment="1">
      <alignment horizontal="center" vertical="center" wrapText="1"/>
    </xf>
    <xf numFmtId="0" fontId="41" fillId="18" borderId="0" xfId="0" applyFont="1" applyFill="1" applyBorder="1" applyAlignment="1">
      <alignment horizontal="center" vertical="center" wrapText="1"/>
    </xf>
    <xf numFmtId="9" fontId="41" fillId="18" borderId="0" xfId="0" applyNumberFormat="1" applyFont="1" applyFill="1" applyBorder="1" applyAlignment="1">
      <alignment horizontal="center" vertical="center" wrapText="1"/>
    </xf>
    <xf numFmtId="0" fontId="41" fillId="19" borderId="0" xfId="0" applyFont="1" applyFill="1" applyBorder="1" applyAlignment="1">
      <alignment horizontal="center" vertical="center" wrapText="1"/>
    </xf>
    <xf numFmtId="9" fontId="41" fillId="19" borderId="0" xfId="0" applyNumberFormat="1" applyFont="1" applyFill="1" applyBorder="1" applyAlignment="1">
      <alignment horizontal="center" vertical="center" wrapText="1"/>
    </xf>
    <xf numFmtId="0" fontId="41" fillId="17" borderId="0" xfId="0" applyFont="1" applyFill="1" applyBorder="1" applyAlignment="1">
      <alignment horizontal="center" vertical="center" wrapText="1"/>
    </xf>
    <xf numFmtId="0" fontId="0" fillId="17" borderId="41" xfId="0" applyFill="1" applyBorder="1"/>
    <xf numFmtId="169" fontId="0" fillId="0" borderId="42" xfId="0" applyNumberFormat="1" applyBorder="1"/>
    <xf numFmtId="169" fontId="0" fillId="0" borderId="0" xfId="0" applyNumberFormat="1"/>
    <xf numFmtId="10" fontId="0" fillId="0" borderId="42" xfId="0" applyNumberFormat="1" applyBorder="1"/>
    <xf numFmtId="10" fontId="0" fillId="0" borderId="40" xfId="0" applyNumberFormat="1" applyBorder="1"/>
    <xf numFmtId="169" fontId="0" fillId="0" borderId="40" xfId="0" applyNumberFormat="1" applyBorder="1"/>
    <xf numFmtId="0" fontId="0" fillId="16" borderId="43" xfId="0" applyFont="1" applyFill="1" applyBorder="1"/>
    <xf numFmtId="9" fontId="0" fillId="16" borderId="44" xfId="0" applyNumberFormat="1" applyFill="1" applyBorder="1"/>
    <xf numFmtId="167" fontId="0" fillId="16" borderId="45" xfId="1" applyFont="1" applyFill="1" applyBorder="1" applyAlignment="1" applyProtection="1"/>
    <xf numFmtId="166" fontId="0" fillId="0" borderId="0" xfId="1" applyNumberFormat="1" applyFont="1" applyBorder="1" applyAlignment="1" applyProtection="1"/>
    <xf numFmtId="1" fontId="0" fillId="0" borderId="42" xfId="0" applyNumberFormat="1" applyBorder="1"/>
    <xf numFmtId="1" fontId="0" fillId="0" borderId="40" xfId="0" applyNumberFormat="1" applyBorder="1"/>
    <xf numFmtId="0" fontId="0" fillId="17" borderId="12" xfId="0" applyFill="1" applyBorder="1"/>
    <xf numFmtId="10" fontId="0" fillId="0" borderId="0" xfId="0" applyNumberFormat="1" applyBorder="1"/>
    <xf numFmtId="10" fontId="0" fillId="0" borderId="7" xfId="0" applyNumberFormat="1" applyBorder="1"/>
    <xf numFmtId="169" fontId="0" fillId="0" borderId="0" xfId="0" applyNumberFormat="1" applyBorder="1"/>
    <xf numFmtId="169" fontId="0" fillId="0" borderId="7" xfId="0" applyNumberFormat="1" applyBorder="1"/>
    <xf numFmtId="0" fontId="0" fillId="17" borderId="6" xfId="0" applyFont="1" applyFill="1" applyBorder="1"/>
    <xf numFmtId="9" fontId="0" fillId="0" borderId="6" xfId="0" applyNumberFormat="1" applyBorder="1"/>
    <xf numFmtId="0" fontId="0" fillId="0" borderId="7" xfId="0" applyBorder="1"/>
    <xf numFmtId="1" fontId="0" fillId="0" borderId="0" xfId="0" applyNumberFormat="1" applyBorder="1"/>
    <xf numFmtId="1" fontId="0" fillId="0" borderId="7" xfId="0" applyNumberFormat="1" applyBorder="1"/>
    <xf numFmtId="0" fontId="0" fillId="17" borderId="47" xfId="0" applyFont="1" applyFill="1" applyBorder="1"/>
    <xf numFmtId="9" fontId="0" fillId="0" borderId="47" xfId="0" applyNumberFormat="1" applyBorder="1"/>
    <xf numFmtId="0" fontId="0" fillId="0" borderId="37" xfId="0" applyBorder="1"/>
    <xf numFmtId="9" fontId="0" fillId="17" borderId="0" xfId="0" applyNumberFormat="1" applyFill="1"/>
    <xf numFmtId="9" fontId="0" fillId="0" borderId="0" xfId="0" applyNumberFormat="1"/>
    <xf numFmtId="167" fontId="0" fillId="0" borderId="0" xfId="0" applyNumberFormat="1"/>
    <xf numFmtId="0" fontId="0" fillId="17" borderId="38" xfId="0" applyFill="1" applyBorder="1"/>
    <xf numFmtId="10" fontId="0" fillId="0" borderId="39" xfId="0" applyNumberFormat="1" applyBorder="1"/>
    <xf numFmtId="10" fontId="0" fillId="0" borderId="37" xfId="0" applyNumberFormat="1" applyBorder="1"/>
    <xf numFmtId="169" fontId="0" fillId="0" borderId="39" xfId="0" applyNumberFormat="1" applyBorder="1"/>
    <xf numFmtId="169" fontId="0" fillId="0" borderId="37" xfId="0" applyNumberFormat="1" applyBorder="1"/>
    <xf numFmtId="1" fontId="0" fillId="0" borderId="39" xfId="0" applyNumberFormat="1" applyBorder="1"/>
    <xf numFmtId="1" fontId="0" fillId="0" borderId="37" xfId="0" applyNumberFormat="1" applyBorder="1"/>
    <xf numFmtId="0" fontId="22" fillId="0" borderId="0" xfId="0" applyFont="1" applyAlignment="1">
      <alignment wrapText="1"/>
    </xf>
    <xf numFmtId="10" fontId="0" fillId="13" borderId="0" xfId="2" applyNumberFormat="1" applyFont="1" applyFill="1" applyBorder="1" applyAlignment="1" applyProtection="1"/>
    <xf numFmtId="0" fontId="70" fillId="0" borderId="39" xfId="0" applyFont="1" applyBorder="1" applyAlignment="1">
      <alignment horizontal="center" vertical="center" wrapText="1"/>
    </xf>
    <xf numFmtId="0" fontId="5" fillId="20" borderId="55" xfId="0" applyFont="1" applyFill="1" applyBorder="1" applyAlignment="1">
      <alignment vertical="center" wrapText="1"/>
    </xf>
    <xf numFmtId="0" fontId="5" fillId="3" borderId="56" xfId="0" applyFont="1" applyFill="1" applyBorder="1" applyAlignment="1">
      <alignment vertical="center" wrapText="1"/>
    </xf>
    <xf numFmtId="0" fontId="5" fillId="3" borderId="57" xfId="0" applyFont="1" applyFill="1" applyBorder="1" applyAlignment="1">
      <alignment vertical="center" wrapText="1"/>
    </xf>
    <xf numFmtId="0" fontId="5" fillId="0" borderId="55" xfId="0" applyFont="1" applyBorder="1" applyAlignment="1">
      <alignment vertical="center" wrapText="1"/>
    </xf>
    <xf numFmtId="1" fontId="0" fillId="0" borderId="0" xfId="2" applyNumberFormat="1" applyFont="1" applyBorder="1" applyAlignment="1" applyProtection="1"/>
    <xf numFmtId="9" fontId="0" fillId="0" borderId="0" xfId="2" applyFont="1" applyBorder="1" applyAlignment="1" applyProtection="1"/>
    <xf numFmtId="0" fontId="75" fillId="3" borderId="0" xfId="3" applyNumberFormat="1" applyFont="1" applyFill="1" applyBorder="1" applyAlignment="1">
      <alignment horizontal="center" vertical="center"/>
    </xf>
    <xf numFmtId="0" fontId="83" fillId="3" borderId="0" xfId="3" applyNumberFormat="1" applyFont="1" applyFill="1" applyBorder="1" applyAlignment="1"/>
    <xf numFmtId="1" fontId="83" fillId="3" borderId="4" xfId="3" applyNumberFormat="1" applyFont="1" applyFill="1" applyBorder="1" applyAlignment="1">
      <alignment horizontal="center"/>
    </xf>
    <xf numFmtId="1" fontId="83" fillId="3" borderId="5" xfId="3" applyNumberFormat="1" applyFont="1" applyFill="1" applyBorder="1" applyAlignment="1">
      <alignment horizontal="center"/>
    </xf>
    <xf numFmtId="0" fontId="70" fillId="4" borderId="3" xfId="3" applyNumberFormat="1" applyFont="1" applyFill="1" applyBorder="1" applyAlignment="1"/>
    <xf numFmtId="9" fontId="4" fillId="4" borderId="4" xfId="3" applyNumberFormat="1" applyFont="1" applyFill="1" applyBorder="1" applyAlignment="1"/>
    <xf numFmtId="9" fontId="4" fillId="4" borderId="5" xfId="3" applyNumberFormat="1" applyFont="1" applyFill="1" applyBorder="1" applyAlignment="1"/>
    <xf numFmtId="0" fontId="70" fillId="4" borderId="4" xfId="3" applyNumberFormat="1" applyFont="1" applyFill="1" applyBorder="1" applyAlignment="1"/>
    <xf numFmtId="0" fontId="4" fillId="4" borderId="4" xfId="3" applyNumberFormat="1" applyFont="1" applyFill="1" applyBorder="1" applyAlignment="1"/>
    <xf numFmtId="0" fontId="4" fillId="4" borderId="5" xfId="3" applyNumberFormat="1" applyFont="1" applyFill="1" applyBorder="1" applyAlignment="1"/>
    <xf numFmtId="9" fontId="41" fillId="3" borderId="4" xfId="3" applyNumberFormat="1" applyFont="1" applyFill="1" applyBorder="1" applyAlignment="1"/>
    <xf numFmtId="9" fontId="41" fillId="3" borderId="5" xfId="3" applyNumberFormat="1" applyFont="1" applyFill="1" applyBorder="1" applyAlignment="1"/>
    <xf numFmtId="9" fontId="41" fillId="3" borderId="4" xfId="3" applyNumberFormat="1" applyFont="1" applyFill="1" applyBorder="1" applyAlignment="1">
      <alignment vertical="center"/>
    </xf>
    <xf numFmtId="9" fontId="41" fillId="3" borderId="5" xfId="3" applyNumberFormat="1" applyFont="1" applyFill="1" applyBorder="1" applyAlignment="1">
      <alignment vertical="center"/>
    </xf>
    <xf numFmtId="0" fontId="0" fillId="3" borderId="0" xfId="3" applyNumberFormat="1" applyFont="1" applyFill="1" applyBorder="1" applyAlignment="1">
      <alignment horizontal="center" vertical="center"/>
    </xf>
    <xf numFmtId="9" fontId="0" fillId="3" borderId="0" xfId="3" applyNumberFormat="1" applyFont="1" applyFill="1" applyBorder="1" applyAlignment="1"/>
    <xf numFmtId="0" fontId="0" fillId="3" borderId="0" xfId="3" applyNumberFormat="1" applyFont="1" applyFill="1" applyBorder="1" applyAlignment="1">
      <alignment horizontal="center" vertical="center" wrapText="1"/>
    </xf>
    <xf numFmtId="9" fontId="7" fillId="3" borderId="0" xfId="3" applyNumberFormat="1" applyFont="1" applyFill="1" applyBorder="1" applyAlignment="1"/>
    <xf numFmtId="9" fontId="83" fillId="3" borderId="0" xfId="3" applyNumberFormat="1" applyFont="1" applyFill="1" applyBorder="1" applyAlignment="1"/>
    <xf numFmtId="2" fontId="83" fillId="3" borderId="4" xfId="3" applyNumberFormat="1" applyFont="1" applyFill="1" applyBorder="1" applyAlignment="1"/>
    <xf numFmtId="0" fontId="0" fillId="3" borderId="0" xfId="3" applyNumberFormat="1" applyFont="1" applyFill="1" applyBorder="1" applyAlignment="1">
      <alignment horizontal="left" indent="15"/>
    </xf>
    <xf numFmtId="165" fontId="0" fillId="3" borderId="4" xfId="3" applyNumberFormat="1" applyFont="1" applyFill="1" applyBorder="1" applyAlignment="1"/>
    <xf numFmtId="165" fontId="0" fillId="3" borderId="5" xfId="3" applyNumberFormat="1" applyFont="1" applyFill="1" applyBorder="1" applyAlignment="1"/>
    <xf numFmtId="0" fontId="5" fillId="3" borderId="0" xfId="3" applyNumberFormat="1" applyFont="1" applyFill="1" applyBorder="1" applyAlignment="1"/>
    <xf numFmtId="0" fontId="4" fillId="4" borderId="4" xfId="3" applyNumberFormat="1" applyFont="1" applyFill="1" applyBorder="1" applyAlignment="1">
      <alignment horizontal="center" vertical="center" wrapText="1"/>
    </xf>
    <xf numFmtId="0" fontId="4" fillId="4" borderId="5" xfId="3" applyNumberFormat="1" applyFont="1" applyFill="1" applyBorder="1" applyAlignment="1">
      <alignment horizontal="center" vertical="center" wrapText="1"/>
    </xf>
    <xf numFmtId="0" fontId="76" fillId="3" borderId="3" xfId="3" applyNumberFormat="1" applyFont="1" applyFill="1" applyBorder="1" applyAlignment="1">
      <alignment vertical="center" wrapText="1"/>
    </xf>
    <xf numFmtId="9" fontId="77" fillId="3" borderId="4" xfId="3" applyNumberFormat="1" applyFont="1" applyFill="1" applyBorder="1" applyAlignment="1">
      <alignment horizontal="center" vertical="center"/>
    </xf>
    <xf numFmtId="9" fontId="77" fillId="3" borderId="5" xfId="3" applyNumberFormat="1" applyFont="1" applyFill="1" applyBorder="1" applyAlignment="1">
      <alignment horizontal="center" vertical="center"/>
    </xf>
    <xf numFmtId="9" fontId="77" fillId="3" borderId="0" xfId="3" applyNumberFormat="1" applyFont="1" applyFill="1" applyBorder="1" applyAlignment="1">
      <alignment horizontal="center" vertical="center"/>
    </xf>
    <xf numFmtId="0" fontId="78" fillId="3" borderId="0" xfId="3" applyNumberFormat="1" applyFont="1" applyFill="1" applyBorder="1" applyAlignment="1"/>
    <xf numFmtId="9" fontId="0" fillId="3" borderId="4" xfId="3" applyNumberFormat="1" applyFont="1" applyFill="1" applyBorder="1" applyAlignment="1" applyProtection="1"/>
    <xf numFmtId="0" fontId="5" fillId="3" borderId="0" xfId="3" applyNumberFormat="1" applyFont="1" applyFill="1" applyBorder="1" applyAlignment="1">
      <alignment vertical="center" wrapText="1"/>
    </xf>
    <xf numFmtId="0" fontId="5" fillId="3" borderId="0" xfId="3" applyNumberFormat="1" applyFont="1" applyFill="1" applyBorder="1" applyAlignment="1">
      <alignment wrapText="1"/>
    </xf>
    <xf numFmtId="0" fontId="0" fillId="3" borderId="0" xfId="3" applyNumberFormat="1" applyFont="1" applyFill="1" applyBorder="1" applyAlignment="1">
      <alignment horizontal="right"/>
    </xf>
    <xf numFmtId="1" fontId="83" fillId="3" borderId="0" xfId="3" applyNumberFormat="1" applyFont="1" applyFill="1" applyBorder="1" applyAlignment="1"/>
    <xf numFmtId="0" fontId="0" fillId="3" borderId="0" xfId="3" applyNumberFormat="1" applyFont="1" applyFill="1" applyBorder="1" applyAlignment="1">
      <alignment horizontal="left" indent="7"/>
    </xf>
    <xf numFmtId="3" fontId="83" fillId="3" borderId="4" xfId="3" applyNumberFormat="1" applyFont="1" applyFill="1" applyBorder="1" applyAlignment="1"/>
    <xf numFmtId="3" fontId="83" fillId="3" borderId="5" xfId="3" applyNumberFormat="1" applyFont="1" applyFill="1" applyBorder="1" applyAlignment="1"/>
    <xf numFmtId="165" fontId="0" fillId="3" borderId="4" xfId="2" applyNumberFormat="1" applyFont="1" applyFill="1" applyBorder="1" applyAlignment="1" applyProtection="1"/>
    <xf numFmtId="165" fontId="0" fillId="3" borderId="5" xfId="2" applyNumberFormat="1" applyFont="1" applyFill="1" applyBorder="1" applyAlignment="1" applyProtection="1"/>
    <xf numFmtId="169" fontId="83" fillId="3" borderId="4" xfId="3" applyNumberFormat="1" applyFont="1" applyFill="1" applyBorder="1" applyAlignment="1"/>
    <xf numFmtId="169" fontId="83" fillId="3" borderId="5" xfId="3" applyNumberFormat="1" applyFont="1" applyFill="1" applyBorder="1" applyAlignment="1"/>
    <xf numFmtId="171" fontId="83" fillId="3" borderId="4" xfId="3" applyNumberFormat="1" applyFont="1" applyFill="1" applyBorder="1" applyAlignment="1"/>
    <xf numFmtId="171" fontId="83" fillId="3" borderId="5" xfId="3" applyNumberFormat="1" applyFont="1" applyFill="1" applyBorder="1" applyAlignment="1"/>
    <xf numFmtId="0" fontId="70" fillId="4" borderId="3" xfId="0" applyFont="1" applyFill="1" applyBorder="1"/>
    <xf numFmtId="0" fontId="70" fillId="4" borderId="4" xfId="0" applyFont="1" applyFill="1" applyBorder="1" applyAlignment="1">
      <alignment horizontal="center" wrapText="1"/>
    </xf>
    <xf numFmtId="0" fontId="70" fillId="4" borderId="5" xfId="0" applyFont="1" applyFill="1" applyBorder="1" applyAlignment="1">
      <alignment horizontal="center" wrapText="1"/>
    </xf>
    <xf numFmtId="0" fontId="0" fillId="3" borderId="3" xfId="0" applyFont="1" applyFill="1" applyBorder="1" applyAlignment="1">
      <alignment vertical="center" wrapText="1"/>
    </xf>
    <xf numFmtId="2" fontId="0" fillId="3" borderId="4" xfId="0" applyNumberFormat="1" applyFill="1" applyBorder="1" applyAlignment="1">
      <alignment horizontal="center" wrapText="1"/>
    </xf>
    <xf numFmtId="2" fontId="0" fillId="3" borderId="5" xfId="0" applyNumberFormat="1" applyFill="1" applyBorder="1" applyAlignment="1">
      <alignment horizontal="center" wrapText="1"/>
    </xf>
    <xf numFmtId="0" fontId="4" fillId="4" borderId="4" xfId="0" applyFont="1" applyFill="1" applyBorder="1" applyAlignment="1">
      <alignment horizontal="center" wrapText="1"/>
    </xf>
    <xf numFmtId="0" fontId="4" fillId="4" borderId="5" xfId="0" applyFont="1" applyFill="1" applyBorder="1" applyAlignment="1">
      <alignment horizontal="center" wrapText="1"/>
    </xf>
    <xf numFmtId="0" fontId="5" fillId="3" borderId="3" xfId="0" applyFont="1" applyFill="1" applyBorder="1" applyAlignment="1">
      <alignment horizontal="left" vertical="center" wrapText="1"/>
    </xf>
    <xf numFmtId="0" fontId="5" fillId="3" borderId="3" xfId="0" applyFont="1" applyFill="1" applyBorder="1" applyAlignment="1">
      <alignment horizontal="left"/>
    </xf>
    <xf numFmtId="165" fontId="5" fillId="3" borderId="4" xfId="0" applyNumberFormat="1" applyFont="1" applyFill="1" applyBorder="1"/>
    <xf numFmtId="165" fontId="5" fillId="3" borderId="5" xfId="0" applyNumberFormat="1" applyFont="1" applyFill="1" applyBorder="1"/>
    <xf numFmtId="0" fontId="4" fillId="4" borderId="3" xfId="0" applyFont="1" applyFill="1" applyBorder="1" applyAlignment="1">
      <alignment wrapText="1"/>
    </xf>
    <xf numFmtId="3" fontId="4" fillId="4" borderId="4" xfId="0" applyNumberFormat="1" applyFont="1" applyFill="1" applyBorder="1" applyAlignment="1">
      <alignment horizontal="center"/>
    </xf>
    <xf numFmtId="3" fontId="4" fillId="4" borderId="5" xfId="0" applyNumberFormat="1" applyFont="1" applyFill="1" applyBorder="1" applyAlignment="1">
      <alignment horizontal="center"/>
    </xf>
    <xf numFmtId="0" fontId="0" fillId="3" borderId="3" xfId="0" applyFont="1" applyFill="1" applyBorder="1" applyAlignment="1">
      <alignment wrapText="1"/>
    </xf>
    <xf numFmtId="164" fontId="0" fillId="3" borderId="4" xfId="0" applyNumberFormat="1" applyFill="1" applyBorder="1"/>
    <xf numFmtId="164" fontId="0" fillId="3" borderId="5" xfId="0" applyNumberFormat="1" applyFill="1" applyBorder="1"/>
    <xf numFmtId="0" fontId="5" fillId="3" borderId="3" xfId="3" applyNumberFormat="1" applyFont="1" applyFill="1" applyBorder="1" applyAlignment="1">
      <alignment horizontal="left"/>
    </xf>
    <xf numFmtId="0" fontId="72" fillId="4" borderId="0" xfId="0" applyFont="1" applyFill="1" applyAlignment="1">
      <alignment horizontal="center" vertical="center"/>
    </xf>
    <xf numFmtId="0" fontId="1" fillId="21" borderId="41" xfId="0" applyFont="1" applyFill="1" applyBorder="1" applyAlignment="1">
      <alignment horizontal="center" wrapText="1"/>
    </xf>
    <xf numFmtId="0" fontId="1" fillId="21" borderId="1" xfId="0" applyFont="1" applyFill="1" applyBorder="1" applyAlignment="1">
      <alignment horizontal="center" vertical="center" wrapText="1"/>
    </xf>
    <xf numFmtId="0" fontId="1" fillId="21" borderId="1" xfId="0" applyFont="1" applyFill="1" applyBorder="1" applyAlignment="1">
      <alignment horizontal="center" wrapText="1"/>
    </xf>
    <xf numFmtId="0" fontId="79" fillId="3" borderId="0" xfId="3" applyNumberFormat="1" applyFont="1" applyFill="1" applyBorder="1" applyAlignment="1"/>
    <xf numFmtId="0" fontId="18" fillId="3" borderId="0" xfId="3" applyNumberFormat="1" applyFont="1" applyFill="1" applyBorder="1" applyAlignment="1">
      <alignment horizontal="center"/>
    </xf>
    <xf numFmtId="0" fontId="10" fillId="4" borderId="3" xfId="3" applyNumberFormat="1" applyFont="1" applyFill="1" applyBorder="1" applyAlignment="1">
      <alignment horizontal="left"/>
    </xf>
    <xf numFmtId="0" fontId="10" fillId="4" borderId="4" xfId="3" applyNumberFormat="1" applyFont="1" applyFill="1" applyBorder="1" applyAlignment="1">
      <alignment horizontal="center"/>
    </xf>
    <xf numFmtId="0" fontId="10" fillId="4" borderId="5" xfId="3" applyNumberFormat="1" applyFont="1" applyFill="1" applyBorder="1" applyAlignment="1">
      <alignment horizontal="center"/>
    </xf>
    <xf numFmtId="0" fontId="62" fillId="3" borderId="1" xfId="0" applyFont="1" applyFill="1" applyBorder="1"/>
    <xf numFmtId="3" fontId="62" fillId="3" borderId="1" xfId="0" applyNumberFormat="1" applyFont="1" applyFill="1" applyBorder="1" applyAlignment="1">
      <alignment horizontal="center"/>
    </xf>
    <xf numFmtId="9" fontId="0" fillId="3" borderId="0" xfId="0" applyNumberFormat="1" applyFill="1"/>
    <xf numFmtId="0" fontId="18" fillId="3" borderId="3" xfId="3" applyNumberFormat="1" applyFont="1" applyFill="1" applyBorder="1" applyAlignment="1"/>
    <xf numFmtId="2" fontId="18" fillId="3" borderId="4" xfId="3" applyNumberFormat="1" applyFont="1" applyFill="1" applyBorder="1" applyAlignment="1">
      <alignment horizontal="center"/>
    </xf>
    <xf numFmtId="2" fontId="18" fillId="3" borderId="5" xfId="3" applyNumberFormat="1" applyFont="1" applyFill="1" applyBorder="1" applyAlignment="1">
      <alignment horizontal="center"/>
    </xf>
    <xf numFmtId="3" fontId="62" fillId="3" borderId="0" xfId="0" applyNumberFormat="1" applyFont="1" applyFill="1" applyBorder="1" applyAlignment="1">
      <alignment horizontal="center"/>
    </xf>
    <xf numFmtId="168" fontId="18" fillId="3" borderId="4" xfId="3" applyNumberFormat="1" applyFont="1" applyFill="1" applyBorder="1" applyAlignment="1">
      <alignment horizontal="center"/>
    </xf>
    <xf numFmtId="168" fontId="18" fillId="3" borderId="5" xfId="3" applyNumberFormat="1" applyFont="1" applyFill="1" applyBorder="1" applyAlignment="1">
      <alignment horizontal="center"/>
    </xf>
    <xf numFmtId="0" fontId="0" fillId="3" borderId="38" xfId="0" applyFont="1" applyFill="1" applyBorder="1" applyAlignment="1">
      <alignment horizontal="left"/>
    </xf>
    <xf numFmtId="0" fontId="1" fillId="3" borderId="38" xfId="0" applyFont="1" applyFill="1" applyBorder="1" applyAlignment="1">
      <alignment horizontal="center" vertical="center" wrapText="1"/>
    </xf>
    <xf numFmtId="0" fontId="0" fillId="3" borderId="1" xfId="0" applyFont="1" applyFill="1" applyBorder="1" applyAlignment="1">
      <alignment horizontal="left"/>
    </xf>
    <xf numFmtId="0" fontId="1" fillId="3" borderId="1" xfId="0" applyFont="1" applyFill="1" applyBorder="1" applyAlignment="1">
      <alignment horizontal="center" vertical="center" wrapText="1"/>
    </xf>
    <xf numFmtId="0" fontId="18" fillId="3" borderId="0" xfId="3" applyNumberFormat="1" applyFont="1" applyFill="1" applyBorder="1" applyAlignment="1"/>
    <xf numFmtId="9" fontId="1" fillId="3" borderId="1" xfId="2" applyFont="1" applyFill="1" applyBorder="1" applyAlignment="1" applyProtection="1">
      <alignment horizontal="center" vertical="center" wrapText="1"/>
    </xf>
    <xf numFmtId="9" fontId="1" fillId="3" borderId="1" xfId="2" applyFont="1" applyFill="1" applyBorder="1" applyAlignment="1" applyProtection="1">
      <alignment horizontal="center" wrapText="1"/>
    </xf>
    <xf numFmtId="0" fontId="77" fillId="3" borderId="38" xfId="0" applyFont="1" applyFill="1" applyBorder="1"/>
    <xf numFmtId="9" fontId="80" fillId="3" borderId="0" xfId="2" applyFont="1" applyFill="1" applyBorder="1" applyAlignment="1" applyProtection="1">
      <alignment horizontal="center" vertical="center" wrapText="1"/>
    </xf>
    <xf numFmtId="9" fontId="80" fillId="3" borderId="0" xfId="2" applyFont="1" applyFill="1" applyBorder="1" applyAlignment="1" applyProtection="1">
      <alignment horizontal="center" wrapText="1"/>
    </xf>
    <xf numFmtId="0" fontId="0" fillId="3" borderId="0" xfId="0" applyFill="1" applyAlignment="1"/>
    <xf numFmtId="0" fontId="0" fillId="3" borderId="38" xfId="0" applyFont="1" applyFill="1" applyBorder="1"/>
    <xf numFmtId="0" fontId="1" fillId="3" borderId="38" xfId="0" applyFont="1" applyFill="1" applyBorder="1" applyAlignment="1">
      <alignment horizontal="center" wrapText="1"/>
    </xf>
    <xf numFmtId="0" fontId="1" fillId="3" borderId="1" xfId="0" applyFont="1" applyFill="1" applyBorder="1" applyAlignment="1">
      <alignment horizontal="center" wrapText="1"/>
    </xf>
    <xf numFmtId="1" fontId="1" fillId="3" borderId="1" xfId="0" applyNumberFormat="1" applyFont="1" applyFill="1" applyBorder="1" applyAlignment="1">
      <alignment horizontal="center" vertical="center" wrapText="1"/>
    </xf>
    <xf numFmtId="1" fontId="1" fillId="3" borderId="1" xfId="0" applyNumberFormat="1" applyFont="1" applyFill="1" applyBorder="1" applyAlignment="1">
      <alignment horizontal="center" wrapText="1"/>
    </xf>
    <xf numFmtId="0" fontId="1" fillId="3" borderId="1" xfId="0" applyFont="1" applyFill="1" applyBorder="1" applyAlignment="1">
      <alignment horizontal="center" vertical="top" wrapText="1"/>
    </xf>
    <xf numFmtId="9" fontId="1" fillId="3" borderId="1" xfId="2" applyFont="1" applyFill="1" applyBorder="1" applyAlignment="1" applyProtection="1">
      <alignment horizontal="center" vertical="top" wrapText="1"/>
    </xf>
    <xf numFmtId="0" fontId="0" fillId="22" borderId="0" xfId="0" applyFill="1"/>
    <xf numFmtId="0" fontId="0" fillId="0" borderId="0" xfId="0" applyAlignment="1">
      <alignment horizontal="center"/>
    </xf>
    <xf numFmtId="0" fontId="0" fillId="0" borderId="0" xfId="0" applyAlignment="1">
      <alignment horizontal="center" vertical="center" wrapText="1"/>
    </xf>
    <xf numFmtId="0" fontId="0" fillId="0" borderId="1" xfId="0" applyBorder="1"/>
    <xf numFmtId="0" fontId="0" fillId="7" borderId="1" xfId="0" applyFont="1" applyFill="1" applyBorder="1"/>
    <xf numFmtId="0" fontId="0" fillId="20" borderId="1" xfId="0" applyFont="1" applyFill="1" applyBorder="1" applyAlignment="1">
      <alignment horizontal="left" wrapText="1"/>
    </xf>
    <xf numFmtId="10" fontId="0" fillId="0" borderId="1" xfId="0" applyNumberFormat="1" applyBorder="1"/>
    <xf numFmtId="2" fontId="0" fillId="7" borderId="1" xfId="0" applyNumberFormat="1" applyFill="1" applyBorder="1"/>
    <xf numFmtId="0" fontId="0" fillId="7" borderId="12" xfId="0" applyFont="1" applyFill="1" applyBorder="1"/>
    <xf numFmtId="2" fontId="0" fillId="0" borderId="0" xfId="0" applyNumberFormat="1"/>
    <xf numFmtId="0" fontId="81" fillId="3" borderId="0" xfId="3" applyNumberFormat="1" applyFont="1" applyFill="1" applyBorder="1" applyAlignment="1"/>
    <xf numFmtId="0" fontId="81" fillId="3" borderId="0" xfId="3" applyNumberFormat="1" applyFont="1" applyFill="1" applyBorder="1" applyAlignment="1">
      <alignment horizontal="center"/>
    </xf>
    <xf numFmtId="0" fontId="18" fillId="3" borderId="0" xfId="3" applyNumberFormat="1" applyFont="1" applyFill="1" applyBorder="1" applyAlignment="1">
      <alignment horizontal="center"/>
    </xf>
    <xf numFmtId="0" fontId="18" fillId="3" borderId="0" xfId="3" applyNumberFormat="1" applyFont="1" applyFill="1" applyBorder="1" applyAlignment="1"/>
    <xf numFmtId="0" fontId="72" fillId="4" borderId="5" xfId="0" applyFont="1" applyFill="1" applyBorder="1" applyAlignment="1">
      <alignment horizontal="left" vertical="center"/>
    </xf>
    <xf numFmtId="0" fontId="4" fillId="4" borderId="5" xfId="0" applyFont="1" applyFill="1" applyBorder="1" applyAlignment="1">
      <alignment horizontal="center" vertical="center" wrapText="1"/>
    </xf>
    <xf numFmtId="164" fontId="12" fillId="3" borderId="4" xfId="2" applyNumberFormat="1" applyFont="1" applyFill="1" applyBorder="1" applyAlignment="1" applyProtection="1">
      <alignment horizontal="center" vertical="center" wrapText="1"/>
    </xf>
    <xf numFmtId="164" fontId="12" fillId="3" borderId="5" xfId="2" applyNumberFormat="1" applyFont="1" applyFill="1" applyBorder="1" applyAlignment="1" applyProtection="1">
      <alignment horizontal="center" vertical="center" wrapText="1"/>
    </xf>
    <xf numFmtId="2" fontId="81" fillId="3" borderId="0" xfId="3" applyNumberFormat="1" applyFont="1" applyFill="1" applyBorder="1" applyAlignment="1">
      <alignment horizontal="center"/>
    </xf>
    <xf numFmtId="168" fontId="0" fillId="3" borderId="0" xfId="0" applyNumberFormat="1" applyFill="1" applyAlignment="1">
      <alignment horizontal="center"/>
    </xf>
    <xf numFmtId="0" fontId="10" fillId="4" borderId="5" xfId="0" applyFont="1" applyFill="1" applyBorder="1" applyAlignment="1">
      <alignment horizontal="left" vertical="center"/>
    </xf>
    <xf numFmtId="0" fontId="1" fillId="3" borderId="4" xfId="3" applyNumberFormat="1" applyFont="1" applyFill="1" applyBorder="1" applyAlignment="1"/>
    <xf numFmtId="1" fontId="1" fillId="3" borderId="4" xfId="3" applyNumberFormat="1" applyFont="1" applyFill="1" applyBorder="1" applyAlignment="1"/>
    <xf numFmtId="9" fontId="1" fillId="3" borderId="4" xfId="2" applyFont="1" applyFill="1" applyBorder="1" applyAlignment="1" applyProtection="1"/>
    <xf numFmtId="0" fontId="18" fillId="3" borderId="5" xfId="3" applyNumberFormat="1" applyFont="1" applyFill="1" applyBorder="1" applyAlignment="1">
      <alignment horizontal="center"/>
    </xf>
    <xf numFmtId="0" fontId="1" fillId="3" borderId="0" xfId="3" applyNumberFormat="1" applyFont="1" applyFill="1" applyBorder="1" applyAlignment="1"/>
    <xf numFmtId="1" fontId="1" fillId="3" borderId="0" xfId="3" applyNumberFormat="1" applyFont="1" applyFill="1" applyBorder="1" applyAlignment="1"/>
    <xf numFmtId="0" fontId="1" fillId="0" borderId="1" xfId="3" applyNumberFormat="1" applyFont="1" applyFill="1" applyBorder="1" applyAlignment="1"/>
    <xf numFmtId="0" fontId="1" fillId="0" borderId="1" xfId="3" applyNumberFormat="1" applyFont="1" applyFill="1" applyBorder="1" applyAlignment="1">
      <alignment horizontal="right"/>
    </xf>
    <xf numFmtId="1" fontId="1" fillId="0" borderId="1" xfId="3" applyNumberFormat="1" applyFont="1" applyFill="1" applyBorder="1" applyAlignment="1"/>
    <xf numFmtId="9" fontId="1" fillId="0" borderId="1" xfId="2" applyFont="1" applyBorder="1" applyAlignment="1" applyProtection="1"/>
    <xf numFmtId="1" fontId="1" fillId="3" borderId="5" xfId="3" applyNumberFormat="1" applyFont="1" applyFill="1" applyBorder="1" applyAlignment="1"/>
    <xf numFmtId="0" fontId="66" fillId="4" borderId="0" xfId="0" applyFont="1" applyFill="1" applyAlignment="1">
      <alignment vertical="center"/>
    </xf>
    <xf numFmtId="0" fontId="4" fillId="4" borderId="5" xfId="0" applyFont="1" applyFill="1" applyBorder="1" applyAlignment="1">
      <alignment vertical="center" wrapText="1"/>
    </xf>
    <xf numFmtId="0" fontId="70" fillId="4" borderId="3" xfId="0" applyFont="1" applyFill="1" applyBorder="1" applyAlignment="1">
      <alignment horizontal="center" wrapText="1"/>
    </xf>
    <xf numFmtId="0" fontId="0" fillId="3" borderId="4" xfId="0" applyFill="1" applyBorder="1" applyAlignment="1">
      <alignment vertical="center" wrapText="1"/>
    </xf>
    <xf numFmtId="0" fontId="0" fillId="3" borderId="5" xfId="0" applyFill="1" applyBorder="1" applyAlignment="1">
      <alignment vertical="center" wrapText="1"/>
    </xf>
    <xf numFmtId="168" fontId="0" fillId="3" borderId="0" xfId="0" applyNumberFormat="1" applyFill="1"/>
    <xf numFmtId="169" fontId="0" fillId="3" borderId="0" xfId="0" applyNumberFormat="1" applyFill="1"/>
    <xf numFmtId="172" fontId="0" fillId="3" borderId="0" xfId="0" applyNumberFormat="1" applyFill="1"/>
    <xf numFmtId="169" fontId="0" fillId="3" borderId="3" xfId="0" applyNumberFormat="1" applyFill="1" applyBorder="1" applyAlignment="1">
      <alignment horizontal="center" wrapText="1"/>
    </xf>
    <xf numFmtId="169" fontId="0" fillId="3" borderId="4" xfId="0" applyNumberFormat="1" applyFill="1" applyBorder="1" applyAlignment="1">
      <alignment horizontal="center" wrapText="1"/>
    </xf>
    <xf numFmtId="169" fontId="0" fillId="3" borderId="5" xfId="0" applyNumberFormat="1" applyFill="1" applyBorder="1" applyAlignment="1">
      <alignment horizontal="center" wrapText="1"/>
    </xf>
    <xf numFmtId="2" fontId="0" fillId="3" borderId="0" xfId="0" applyNumberFormat="1" applyFill="1"/>
    <xf numFmtId="0" fontId="82" fillId="4" borderId="0" xfId="0" applyFont="1" applyFill="1"/>
    <xf numFmtId="170" fontId="0" fillId="0" borderId="0" xfId="0" applyNumberFormat="1"/>
    <xf numFmtId="0" fontId="5" fillId="3" borderId="0" xfId="0" applyFont="1" applyFill="1" applyAlignment="1">
      <alignment vertical="center"/>
    </xf>
    <xf numFmtId="173" fontId="0" fillId="3" borderId="0" xfId="0" applyNumberFormat="1" applyFill="1"/>
    <xf numFmtId="1" fontId="0" fillId="3" borderId="0" xfId="0" applyNumberFormat="1" applyFill="1"/>
    <xf numFmtId="174" fontId="0" fillId="3" borderId="0" xfId="0" applyNumberFormat="1" applyFill="1"/>
    <xf numFmtId="170" fontId="0" fillId="3" borderId="0" xfId="0" applyNumberFormat="1" applyFill="1"/>
    <xf numFmtId="9" fontId="0" fillId="3" borderId="5" xfId="0" applyNumberFormat="1" applyFill="1" applyBorder="1"/>
    <xf numFmtId="0" fontId="84" fillId="3" borderId="0" xfId="0" applyFont="1" applyFill="1"/>
    <xf numFmtId="0" fontId="4" fillId="4" borderId="2" xfId="0" applyFont="1" applyFill="1" applyBorder="1" applyAlignment="1">
      <alignment horizontal="center" vertical="center"/>
    </xf>
    <xf numFmtId="0" fontId="5" fillId="3" borderId="0" xfId="0" applyFont="1" applyFill="1" applyBorder="1" applyAlignment="1">
      <alignment horizontal="center"/>
    </xf>
    <xf numFmtId="0" fontId="4" fillId="4" borderId="2" xfId="0" applyFont="1" applyFill="1" applyBorder="1" applyAlignment="1">
      <alignment horizontal="center" vertical="center" wrapText="1"/>
    </xf>
    <xf numFmtId="0" fontId="4" fillId="4" borderId="2" xfId="0" applyFont="1" applyFill="1" applyBorder="1" applyAlignment="1">
      <alignment horizontal="center"/>
    </xf>
    <xf numFmtId="0" fontId="4" fillId="4" borderId="3" xfId="0" applyFont="1" applyFill="1" applyBorder="1" applyAlignment="1">
      <alignment horizontal="center"/>
    </xf>
    <xf numFmtId="0" fontId="5" fillId="3" borderId="12" xfId="0" applyFont="1" applyFill="1" applyBorder="1" applyAlignment="1">
      <alignment horizontal="center" vertical="center" wrapText="1"/>
    </xf>
    <xf numFmtId="0" fontId="10" fillId="4" borderId="26" xfId="0" applyFont="1" applyFill="1" applyBorder="1" applyAlignment="1">
      <alignment horizontal="center" vertical="center"/>
    </xf>
    <xf numFmtId="0" fontId="10" fillId="4" borderId="5" xfId="0" applyFont="1" applyFill="1" applyBorder="1" applyAlignment="1">
      <alignment horizontal="center" vertical="center" wrapText="1"/>
    </xf>
    <xf numFmtId="0" fontId="12" fillId="3" borderId="13" xfId="0" applyFont="1" applyFill="1" applyBorder="1" applyAlignment="1">
      <alignment horizontal="center" vertical="center"/>
    </xf>
    <xf numFmtId="0" fontId="12" fillId="3" borderId="0" xfId="0" applyFont="1" applyFill="1" applyBorder="1" applyAlignment="1">
      <alignment horizontal="center" vertical="center"/>
    </xf>
    <xf numFmtId="0" fontId="12" fillId="3" borderId="32" xfId="0" applyFont="1" applyFill="1" applyBorder="1" applyAlignment="1">
      <alignment horizontal="center" vertical="center"/>
    </xf>
    <xf numFmtId="0" fontId="10" fillId="4" borderId="4" xfId="0" applyFont="1" applyFill="1" applyBorder="1" applyAlignment="1">
      <alignment horizontal="center" vertical="center"/>
    </xf>
    <xf numFmtId="0" fontId="62" fillId="3" borderId="0" xfId="3" applyNumberFormat="1" applyFont="1" applyFill="1" applyBorder="1" applyAlignment="1">
      <alignment horizontal="left" vertical="center" wrapText="1"/>
    </xf>
    <xf numFmtId="0" fontId="50" fillId="3" borderId="1" xfId="0" applyFont="1" applyFill="1" applyBorder="1" applyAlignment="1">
      <alignment horizontal="center" vertical="center" wrapText="1"/>
    </xf>
    <xf numFmtId="0" fontId="50" fillId="3" borderId="43" xfId="0" applyFont="1" applyFill="1" applyBorder="1" applyAlignment="1">
      <alignment horizontal="center" vertical="center"/>
    </xf>
    <xf numFmtId="0" fontId="62" fillId="3" borderId="0" xfId="3" applyNumberFormat="1" applyFont="1" applyFill="1" applyBorder="1" applyAlignment="1">
      <alignment horizontal="left" vertical="center"/>
    </xf>
    <xf numFmtId="0" fontId="0" fillId="3" borderId="43" xfId="0" applyFill="1" applyBorder="1" applyAlignment="1">
      <alignment horizontal="center"/>
    </xf>
    <xf numFmtId="0" fontId="0" fillId="3" borderId="44" xfId="0" applyFill="1" applyBorder="1" applyAlignment="1">
      <alignment horizontal="center"/>
    </xf>
    <xf numFmtId="0" fontId="0" fillId="3" borderId="45" xfId="0" applyFill="1" applyBorder="1" applyAlignment="1">
      <alignment horizontal="center"/>
    </xf>
    <xf numFmtId="0" fontId="0" fillId="3" borderId="4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38" xfId="0" applyFont="1" applyFill="1" applyBorder="1" applyAlignment="1">
      <alignment horizontal="center" vertical="center"/>
    </xf>
    <xf numFmtId="0" fontId="0" fillId="3" borderId="41" xfId="0" applyFont="1" applyFill="1" applyBorder="1" applyAlignment="1">
      <alignment horizontal="center" vertical="center" wrapText="1"/>
    </xf>
    <xf numFmtId="0" fontId="0" fillId="3" borderId="12" xfId="0" applyFont="1" applyFill="1" applyBorder="1" applyAlignment="1">
      <alignment horizontal="center" vertical="center" wrapText="1"/>
    </xf>
    <xf numFmtId="0" fontId="0" fillId="3" borderId="38" xfId="0" applyFont="1" applyFill="1" applyBorder="1" applyAlignment="1">
      <alignment horizontal="center" vertical="center" wrapText="1"/>
    </xf>
    <xf numFmtId="0" fontId="0" fillId="3" borderId="41" xfId="3" applyNumberFormat="1" applyFont="1" applyFill="1" applyBorder="1" applyAlignment="1">
      <alignment horizontal="center" vertical="center"/>
    </xf>
    <xf numFmtId="0" fontId="0" fillId="3" borderId="12" xfId="3" applyNumberFormat="1" applyFont="1" applyFill="1" applyBorder="1" applyAlignment="1">
      <alignment horizontal="center" vertical="center"/>
    </xf>
    <xf numFmtId="0" fontId="0" fillId="3" borderId="38" xfId="3" applyNumberFormat="1" applyFont="1" applyFill="1" applyBorder="1" applyAlignment="1">
      <alignment horizontal="center" vertical="center"/>
    </xf>
    <xf numFmtId="0" fontId="0" fillId="3" borderId="41" xfId="3" applyNumberFormat="1" applyFont="1" applyFill="1" applyBorder="1" applyAlignment="1">
      <alignment horizontal="center" vertical="center" wrapText="1"/>
    </xf>
    <xf numFmtId="0" fontId="0" fillId="3" borderId="12" xfId="3" applyNumberFormat="1" applyFont="1" applyFill="1" applyBorder="1" applyAlignment="1">
      <alignment horizontal="center" vertical="center" wrapText="1"/>
    </xf>
    <xf numFmtId="0" fontId="0" fillId="3" borderId="38" xfId="3" applyNumberFormat="1" applyFont="1" applyFill="1" applyBorder="1" applyAlignment="1">
      <alignment horizontal="center" vertical="center" wrapText="1"/>
    </xf>
    <xf numFmtId="0" fontId="66" fillId="4" borderId="0" xfId="3" applyNumberFormat="1" applyFont="1" applyFill="1" applyBorder="1" applyAlignment="1">
      <alignment horizontal="center"/>
    </xf>
    <xf numFmtId="0" fontId="5" fillId="3" borderId="12" xfId="3" applyNumberFormat="1" applyFont="1" applyFill="1" applyBorder="1" applyAlignment="1">
      <alignment horizontal="center" vertical="center" wrapText="1"/>
    </xf>
    <xf numFmtId="0" fontId="0" fillId="3" borderId="0" xfId="0" applyFont="1" applyFill="1" applyBorder="1" applyAlignment="1">
      <alignment horizontal="left" vertical="top" wrapText="1"/>
    </xf>
    <xf numFmtId="0" fontId="4" fillId="4" borderId="2" xfId="3" applyNumberFormat="1" applyFont="1" applyFill="1" applyBorder="1" applyAlignment="1">
      <alignment horizontal="center" vertical="center"/>
    </xf>
    <xf numFmtId="0" fontId="22" fillId="0" borderId="0" xfId="0" applyFont="1" applyBorder="1" applyAlignment="1">
      <alignment horizontal="center"/>
    </xf>
    <xf numFmtId="0" fontId="70" fillId="12" borderId="39" xfId="0" applyFont="1" applyFill="1" applyBorder="1" applyAlignment="1">
      <alignment horizontal="center" vertical="center" wrapText="1"/>
    </xf>
    <xf numFmtId="0" fontId="22" fillId="0" borderId="0" xfId="0" applyFont="1" applyBorder="1" applyAlignment="1">
      <alignment horizontal="center" wrapText="1"/>
    </xf>
    <xf numFmtId="0" fontId="70" fillId="12" borderId="46" xfId="0" applyFont="1" applyFill="1" applyBorder="1" applyAlignment="1">
      <alignment horizontal="center" vertical="center" wrapText="1"/>
    </xf>
    <xf numFmtId="0" fontId="41" fillId="17" borderId="38" xfId="0" applyFont="1" applyFill="1" applyBorder="1" applyAlignment="1">
      <alignment horizontal="center" vertical="center" wrapText="1"/>
    </xf>
    <xf numFmtId="0" fontId="41" fillId="3" borderId="1" xfId="0" applyFont="1" applyFill="1" applyBorder="1" applyAlignment="1">
      <alignment horizontal="center" vertical="center" wrapText="1"/>
    </xf>
    <xf numFmtId="0" fontId="74" fillId="17" borderId="1" xfId="0" applyFont="1" applyFill="1" applyBorder="1" applyAlignment="1">
      <alignment horizontal="center" vertical="center"/>
    </xf>
    <xf numFmtId="0" fontId="22" fillId="0" borderId="0" xfId="0" applyFont="1" applyBorder="1" applyAlignment="1">
      <alignment horizontal="left"/>
    </xf>
    <xf numFmtId="0" fontId="22" fillId="14" borderId="1" xfId="0" applyFont="1" applyFill="1" applyBorder="1" applyAlignment="1">
      <alignment horizontal="center" vertical="center"/>
    </xf>
    <xf numFmtId="0" fontId="22" fillId="15" borderId="1" xfId="0" applyFont="1" applyFill="1" applyBorder="1" applyAlignment="1">
      <alignment horizontal="center" vertical="center"/>
    </xf>
    <xf numFmtId="0" fontId="74" fillId="16" borderId="1" xfId="0" applyFont="1" applyFill="1" applyBorder="1" applyAlignment="1">
      <alignment horizontal="center" vertical="center" wrapText="1"/>
    </xf>
    <xf numFmtId="0" fontId="74" fillId="16" borderId="0" xfId="0" applyFont="1" applyFill="1" applyBorder="1" applyAlignment="1">
      <alignment horizontal="center" vertical="center" wrapText="1"/>
    </xf>
    <xf numFmtId="0" fontId="22" fillId="17" borderId="0" xfId="0" applyFont="1" applyFill="1" applyBorder="1" applyAlignment="1">
      <alignment horizontal="center" vertical="center"/>
    </xf>
    <xf numFmtId="0" fontId="74" fillId="15" borderId="0" xfId="0" applyFont="1" applyFill="1" applyBorder="1" applyAlignment="1">
      <alignment horizontal="center" vertical="center"/>
    </xf>
    <xf numFmtId="0" fontId="0" fillId="3" borderId="0" xfId="0" applyFont="1" applyFill="1" applyBorder="1" applyAlignment="1">
      <alignment vertical="top" wrapText="1"/>
    </xf>
    <xf numFmtId="0" fontId="0" fillId="3" borderId="0" xfId="3" applyNumberFormat="1" applyFont="1" applyFill="1" applyBorder="1" applyAlignment="1">
      <alignment vertical="center" wrapText="1"/>
    </xf>
    <xf numFmtId="0" fontId="5" fillId="3" borderId="32" xfId="3" applyNumberFormat="1" applyFont="1" applyFill="1" applyBorder="1" applyAlignment="1">
      <alignment wrapText="1"/>
    </xf>
    <xf numFmtId="0" fontId="0" fillId="3" borderId="0" xfId="3" applyNumberFormat="1" applyFont="1" applyFill="1" applyBorder="1" applyAlignment="1">
      <alignment horizontal="left" vertical="top" wrapText="1"/>
    </xf>
    <xf numFmtId="0" fontId="0" fillId="3" borderId="0" xfId="3" applyNumberFormat="1" applyFont="1" applyFill="1" applyBorder="1" applyAlignment="1">
      <alignment vertical="top" wrapText="1"/>
    </xf>
    <xf numFmtId="9" fontId="77" fillId="3" borderId="4" xfId="3" applyNumberFormat="1" applyFont="1" applyFill="1" applyBorder="1" applyAlignment="1">
      <alignment horizontal="center" vertical="center"/>
    </xf>
    <xf numFmtId="9" fontId="77" fillId="3" borderId="5" xfId="3" applyNumberFormat="1" applyFont="1" applyFill="1" applyBorder="1" applyAlignment="1">
      <alignment horizontal="center" vertical="center"/>
    </xf>
    <xf numFmtId="0" fontId="0" fillId="3" borderId="2" xfId="3" applyNumberFormat="1" applyFont="1" applyFill="1" applyBorder="1" applyAlignment="1">
      <alignment horizontal="center" vertical="center"/>
    </xf>
    <xf numFmtId="0" fontId="0" fillId="3" borderId="2" xfId="3" applyNumberFormat="1" applyFont="1" applyFill="1" applyBorder="1" applyAlignment="1">
      <alignment horizontal="center" vertical="center" wrapText="1"/>
    </xf>
    <xf numFmtId="0" fontId="5" fillId="7" borderId="1" xfId="0" applyFont="1" applyFill="1" applyBorder="1" applyAlignment="1">
      <alignment horizontal="left"/>
    </xf>
    <xf numFmtId="0" fontId="0" fillId="0" borderId="0" xfId="0" applyFont="1" applyBorder="1" applyAlignment="1">
      <alignment horizontal="center"/>
    </xf>
    <xf numFmtId="0" fontId="0" fillId="0" borderId="1" xfId="0" applyFont="1" applyBorder="1" applyAlignment="1">
      <alignment horizontal="center"/>
    </xf>
    <xf numFmtId="2" fontId="0" fillId="0" borderId="0" xfId="0" applyNumberFormat="1" applyFont="1" applyBorder="1" applyAlignment="1">
      <alignment horizontal="center"/>
    </xf>
    <xf numFmtId="0" fontId="4" fillId="4" borderId="3" xfId="0" applyFont="1" applyFill="1" applyBorder="1" applyAlignment="1">
      <alignment vertical="center" wrapText="1"/>
    </xf>
    <xf numFmtId="0" fontId="4" fillId="4" borderId="4" xfId="0" applyFont="1" applyFill="1" applyBorder="1" applyAlignment="1">
      <alignment vertical="center" wrapText="1"/>
    </xf>
    <xf numFmtId="0" fontId="85" fillId="0" borderId="0" xfId="0" applyFont="1" applyAlignment="1">
      <alignment horizontal="justify" vertical="center"/>
    </xf>
    <xf numFmtId="0" fontId="89" fillId="0" borderId="0" xfId="0" applyFont="1" applyAlignment="1">
      <alignment horizontal="justify" vertical="center"/>
    </xf>
    <xf numFmtId="0" fontId="92" fillId="0" borderId="0" xfId="0" applyFont="1" applyAlignment="1">
      <alignment horizontal="justify" vertical="center"/>
    </xf>
    <xf numFmtId="0" fontId="4" fillId="4" borderId="0" xfId="3" applyNumberFormat="1" applyFont="1" applyFill="1" applyBorder="1" applyAlignment="1"/>
    <xf numFmtId="0" fontId="84" fillId="23" borderId="0" xfId="0" applyFont="1" applyFill="1"/>
    <xf numFmtId="0" fontId="0" fillId="23" borderId="0" xfId="0" applyFill="1"/>
    <xf numFmtId="0" fontId="5" fillId="23" borderId="3" xfId="3" applyNumberFormat="1" applyFont="1" applyFill="1" applyBorder="1" applyAlignment="1"/>
    <xf numFmtId="3" fontId="83" fillId="23" borderId="4" xfId="3" applyNumberFormat="1" applyFont="1" applyFill="1" applyBorder="1" applyAlignment="1"/>
    <xf numFmtId="3" fontId="83" fillId="23" borderId="5" xfId="3" applyNumberFormat="1" applyFont="1" applyFill="1" applyBorder="1" applyAlignment="1"/>
    <xf numFmtId="9" fontId="0" fillId="23" borderId="4" xfId="3" applyNumberFormat="1" applyFont="1" applyFill="1" applyBorder="1" applyAlignment="1"/>
    <xf numFmtId="0" fontId="83" fillId="23" borderId="5" xfId="3" applyNumberFormat="1" applyFont="1" applyFill="1" applyBorder="1" applyAlignment="1"/>
    <xf numFmtId="9" fontId="0" fillId="23" borderId="5" xfId="3" applyNumberFormat="1" applyFont="1" applyFill="1" applyBorder="1" applyAlignment="1"/>
    <xf numFmtId="0" fontId="83" fillId="23" borderId="4" xfId="3" applyNumberFormat="1" applyFont="1" applyFill="1" applyBorder="1" applyAlignment="1"/>
    <xf numFmtId="0" fontId="0" fillId="23" borderId="0" xfId="3" applyNumberFormat="1" applyFont="1" applyFill="1" applyBorder="1" applyAlignment="1"/>
    <xf numFmtId="0" fontId="85" fillId="0" borderId="0" xfId="0" applyFont="1" applyAlignment="1">
      <alignment horizontal="left" vertical="center" indent="8"/>
    </xf>
    <xf numFmtId="0" fontId="95" fillId="0" borderId="0" xfId="0" applyFont="1" applyAlignment="1">
      <alignment horizontal="justify" vertical="center"/>
    </xf>
    <xf numFmtId="0" fontId="98" fillId="0" borderId="0" xfId="0" applyFont="1" applyAlignment="1">
      <alignment horizontal="left" vertical="center" indent="8"/>
    </xf>
    <xf numFmtId="0" fontId="98" fillId="0" borderId="0" xfId="0" applyFont="1" applyAlignment="1">
      <alignment horizontal="justify" vertical="center"/>
    </xf>
  </cellXfs>
  <cellStyles count="4">
    <cellStyle name="Milliers" xfId="1" builtinId="3"/>
    <cellStyle name="Normal" xfId="0" builtinId="0"/>
    <cellStyle name="Pourcentage" xfId="2" builtinId="5"/>
    <cellStyle name="TableStyleLight1" xfId="3"/>
  </cellStyles>
  <dxfs count="1">
    <dxf>
      <font>
        <sz val="11"/>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58F"/>
      <rgbColor rgb="FFC0C0C0"/>
      <rgbColor rgb="FF808080"/>
      <rgbColor rgb="FF9999FF"/>
      <rgbColor rgb="FF993366"/>
      <rgbColor rgb="FFE7E6E6"/>
      <rgbColor rgb="FFCCFFFF"/>
      <rgbColor rgb="FF660066"/>
      <rgbColor rgb="FFED7D31"/>
      <rgbColor rgb="FF0066CC"/>
      <rgbColor rgb="FFD6DCE5"/>
      <rgbColor rgb="FF000080"/>
      <rgbColor rgb="FFFF00FF"/>
      <rgbColor rgb="FFFFC7CE"/>
      <rgbColor rgb="FF00FFFF"/>
      <rgbColor rgb="FF800080"/>
      <rgbColor rgb="FF9C0006"/>
      <rgbColor rgb="FF008080"/>
      <rgbColor rgb="FF0000FF"/>
      <rgbColor rgb="FF00CCFF"/>
      <rgbColor rgb="FFCCE5FF"/>
      <rgbColor rgb="FFCCFFCC"/>
      <rgbColor rgb="FFD9D9D9"/>
      <rgbColor rgb="FF99CCFF"/>
      <rgbColor rgb="FFFFBFBF"/>
      <rgbColor rgb="FFD0CECE"/>
      <rgbColor rgb="FFFFCC99"/>
      <rgbColor rgb="FF2E75B6"/>
      <rgbColor rgb="FF4BBD9F"/>
      <rgbColor rgb="FFE5E5FF"/>
      <rgbColor rgb="FFFFC000"/>
      <rgbColor rgb="FFFF9900"/>
      <rgbColor rgb="FFEC6625"/>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202320</xdr:colOff>
      <xdr:row>0</xdr:row>
      <xdr:rowOff>97560</xdr:rowOff>
    </xdr:from>
    <xdr:to>
      <xdr:col>1</xdr:col>
      <xdr:colOff>728640</xdr:colOff>
      <xdr:row>4</xdr:row>
      <xdr:rowOff>114120</xdr:rowOff>
    </xdr:to>
    <xdr:pic>
      <xdr:nvPicPr>
        <xdr:cNvPr id="2" name="Bilde 2"/>
        <xdr:cNvPicPr/>
      </xdr:nvPicPr>
      <xdr:blipFill>
        <a:blip xmlns:r="http://schemas.openxmlformats.org/officeDocument/2006/relationships" r:embed="rId1"/>
        <a:stretch>
          <a:fillRect/>
        </a:stretch>
      </xdr:blipFill>
      <xdr:spPr>
        <a:xfrm>
          <a:off x="202320" y="97560"/>
          <a:ext cx="1342800" cy="778320"/>
        </a:xfrm>
        <a:prstGeom prst="rect">
          <a:avLst/>
        </a:prstGeom>
        <a:ln>
          <a:noFill/>
        </a:ln>
      </xdr:spPr>
    </xdr:pic>
    <xdr:clientData/>
  </xdr:twoCellAnchor>
  <xdr:twoCellAnchor editAs="oneCell">
    <xdr:from>
      <xdr:col>4</xdr:col>
      <xdr:colOff>743400</xdr:colOff>
      <xdr:row>1</xdr:row>
      <xdr:rowOff>30960</xdr:rowOff>
    </xdr:from>
    <xdr:to>
      <xdr:col>6</xdr:col>
      <xdr:colOff>547920</xdr:colOff>
      <xdr:row>4</xdr:row>
      <xdr:rowOff>18000</xdr:rowOff>
    </xdr:to>
    <xdr:pic>
      <xdr:nvPicPr>
        <xdr:cNvPr id="3" name="Image 2"/>
        <xdr:cNvPicPr/>
      </xdr:nvPicPr>
      <xdr:blipFill>
        <a:blip xmlns:r="http://schemas.openxmlformats.org/officeDocument/2006/relationships" r:embed="rId2"/>
        <a:stretch>
          <a:fillRect/>
        </a:stretch>
      </xdr:blipFill>
      <xdr:spPr>
        <a:xfrm>
          <a:off x="4009680" y="221400"/>
          <a:ext cx="1437840" cy="558360"/>
        </a:xfrm>
        <a:prstGeom prst="rect">
          <a:avLst/>
        </a:prstGeom>
        <a:ln>
          <a:noFill/>
        </a:ln>
      </xdr:spPr>
    </xdr:pic>
    <xdr:clientData/>
  </xdr:twoCellAnchor>
  <xdr:twoCellAnchor editAs="oneCell">
    <xdr:from>
      <xdr:col>2</xdr:col>
      <xdr:colOff>608040</xdr:colOff>
      <xdr:row>15</xdr:row>
      <xdr:rowOff>185400</xdr:rowOff>
    </xdr:from>
    <xdr:to>
      <xdr:col>4</xdr:col>
      <xdr:colOff>140040</xdr:colOff>
      <xdr:row>22</xdr:row>
      <xdr:rowOff>144720</xdr:rowOff>
    </xdr:to>
    <xdr:pic>
      <xdr:nvPicPr>
        <xdr:cNvPr id="4" name="images3"/>
        <xdr:cNvPicPr/>
      </xdr:nvPicPr>
      <xdr:blipFill>
        <a:blip xmlns:r="http://schemas.openxmlformats.org/officeDocument/2006/relationships" r:embed="rId3"/>
        <a:stretch>
          <a:fillRect/>
        </a:stretch>
      </xdr:blipFill>
      <xdr:spPr>
        <a:xfrm>
          <a:off x="2241000" y="3614400"/>
          <a:ext cx="1165320" cy="12927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130320</xdr:colOff>
      <xdr:row>65</xdr:row>
      <xdr:rowOff>199440</xdr:rowOff>
    </xdr:from>
    <xdr:to>
      <xdr:col>14</xdr:col>
      <xdr:colOff>225360</xdr:colOff>
      <xdr:row>70</xdr:row>
      <xdr:rowOff>75240</xdr:rowOff>
    </xdr:to>
    <xdr:sp macro="" textlink="">
      <xdr:nvSpPr>
        <xdr:cNvPr id="3" name="CustomShape 1"/>
        <xdr:cNvSpPr/>
      </xdr:nvSpPr>
      <xdr:spPr>
        <a:xfrm>
          <a:off x="15451920" y="13219920"/>
          <a:ext cx="3462120" cy="875880"/>
        </a:xfrm>
        <a:prstGeom prst="rect">
          <a:avLst/>
        </a:prstGeom>
        <a:solidFill>
          <a:srgbClr val="5B9BD5"/>
        </a:solidFill>
        <a:ln w="9360">
          <a:solidFill>
            <a:srgbClr val="BCBCBC"/>
          </a:solidFill>
          <a:round/>
        </a:ln>
      </xdr:spPr>
      <xdr:txBody>
        <a:bodyPr lIns="90000" tIns="45000" rIns="90000" bIns="45000"/>
        <a:lstStyle/>
        <a:p>
          <a:r>
            <a:rPr lang="fr-FR" sz="1100">
              <a:solidFill>
                <a:srgbClr val="000000"/>
              </a:solidFill>
              <a:latin typeface="Calibri"/>
            </a:rPr>
            <a:t>Données à utiliser pour le cadrage macro</a:t>
          </a:r>
          <a:endParaRPr/>
        </a:p>
        <a:p>
          <a:r>
            <a:rPr lang="fr-FR" sz="1100">
              <a:solidFill>
                <a:srgbClr val="000000"/>
              </a:solidFill>
              <a:latin typeface="Calibri"/>
            </a:rPr>
            <a:t>Dans MedPro :</a:t>
          </a:r>
          <a:endParaRPr/>
        </a:p>
        <a:p>
          <a:r>
            <a:rPr lang="fr-FR" sz="1100">
              <a:solidFill>
                <a:srgbClr val="000000"/>
              </a:solidFill>
              <a:latin typeface="Calibri"/>
            </a:rPr>
            <a:t>Industrie = industrie manufacturière + Energie + Mines</a:t>
          </a:r>
          <a:endParaRPr/>
        </a:p>
      </xdr:txBody>
    </xdr:sp>
    <xdr:clientData/>
  </xdr:twoCellAnchor>
  <xdr:twoCellAnchor editAs="oneCell">
    <xdr:from>
      <xdr:col>8</xdr:col>
      <xdr:colOff>1202760</xdr:colOff>
      <xdr:row>36</xdr:row>
      <xdr:rowOff>110880</xdr:rowOff>
    </xdr:from>
    <xdr:to>
      <xdr:col>13</xdr:col>
      <xdr:colOff>168120</xdr:colOff>
      <xdr:row>38</xdr:row>
      <xdr:rowOff>56160</xdr:rowOff>
    </xdr:to>
    <xdr:sp macro="" textlink="">
      <xdr:nvSpPr>
        <xdr:cNvPr id="4" name="CustomShape 1"/>
        <xdr:cNvSpPr/>
      </xdr:nvSpPr>
      <xdr:spPr>
        <a:xfrm>
          <a:off x="11252880" y="7426080"/>
          <a:ext cx="6787080" cy="326160"/>
        </a:xfrm>
        <a:prstGeom prst="roundRect">
          <a:avLst>
            <a:gd name="adj" fmla="val 16667"/>
          </a:avLst>
        </a:prstGeom>
        <a:solidFill>
          <a:srgbClr val="FFFFFF"/>
        </a:solidFill>
        <a:ln w="19080">
          <a:solidFill>
            <a:srgbClr val="ED7D31"/>
          </a:solidFill>
          <a:miter/>
        </a:ln>
      </xdr:spPr>
      <xdr:txBody>
        <a:bodyPr lIns="90000" tIns="45000" rIns="90000" bIns="45000"/>
        <a:lstStyle/>
        <a:p>
          <a:r>
            <a:rPr lang="fr-FR" sz="1100">
              <a:solidFill>
                <a:srgbClr val="000000"/>
              </a:solidFill>
              <a:latin typeface="Calibri"/>
            </a:rPr>
            <a:t>Ce sont les résultats de la modélisation 3ME qui ont été finalement retenus pour l'exercice AME 2016 2017</a:t>
          </a:r>
          <a:endParaRPr/>
        </a:p>
      </xdr:txBody>
    </xdr:sp>
    <xdr:clientData/>
  </xdr:twoCellAnchor>
  <xdr:twoCellAnchor editAs="oneCell">
    <xdr:from>
      <xdr:col>8</xdr:col>
      <xdr:colOff>1267920</xdr:colOff>
      <xdr:row>52</xdr:row>
      <xdr:rowOff>78120</xdr:rowOff>
    </xdr:from>
    <xdr:to>
      <xdr:col>13</xdr:col>
      <xdr:colOff>233280</xdr:colOff>
      <xdr:row>54</xdr:row>
      <xdr:rowOff>23400</xdr:rowOff>
    </xdr:to>
    <xdr:sp macro="" textlink="">
      <xdr:nvSpPr>
        <xdr:cNvPr id="5" name="CustomShape 1"/>
        <xdr:cNvSpPr/>
      </xdr:nvSpPr>
      <xdr:spPr>
        <a:xfrm>
          <a:off x="11318040" y="10555560"/>
          <a:ext cx="6787080" cy="326160"/>
        </a:xfrm>
        <a:prstGeom prst="roundRect">
          <a:avLst>
            <a:gd name="adj" fmla="val 16667"/>
          </a:avLst>
        </a:prstGeom>
        <a:solidFill>
          <a:srgbClr val="FFFFFF"/>
        </a:solidFill>
        <a:ln w="19080">
          <a:solidFill>
            <a:srgbClr val="ED7D31"/>
          </a:solidFill>
          <a:miter/>
        </a:ln>
      </xdr:spPr>
      <xdr:txBody>
        <a:bodyPr lIns="90000" tIns="45000" rIns="90000" bIns="45000"/>
        <a:lstStyle/>
        <a:p>
          <a:r>
            <a:rPr lang="fr-FR" sz="1100">
              <a:solidFill>
                <a:srgbClr val="000000"/>
              </a:solidFill>
              <a:latin typeface="Calibri"/>
            </a:rPr>
            <a:t>Ce sont les résultats de la modélisation 3ME qui ont été finalement retenus pour l'exercice AME 2016 2017</a:t>
          </a:r>
          <a:endParaRPr/>
        </a:p>
      </xdr:txBody>
    </xdr:sp>
    <xdr:clientData/>
  </xdr:twoCellAnchor>
  <xdr:twoCellAnchor editAs="oneCell">
    <xdr:from>
      <xdr:col>8</xdr:col>
      <xdr:colOff>1148400</xdr:colOff>
      <xdr:row>28</xdr:row>
      <xdr:rowOff>88920</xdr:rowOff>
    </xdr:from>
    <xdr:to>
      <xdr:col>13</xdr:col>
      <xdr:colOff>113760</xdr:colOff>
      <xdr:row>30</xdr:row>
      <xdr:rowOff>34200</xdr:rowOff>
    </xdr:to>
    <xdr:sp macro="" textlink="">
      <xdr:nvSpPr>
        <xdr:cNvPr id="6" name="CustomShape 1"/>
        <xdr:cNvSpPr/>
      </xdr:nvSpPr>
      <xdr:spPr>
        <a:xfrm>
          <a:off x="11198520" y="5822640"/>
          <a:ext cx="6787080" cy="326520"/>
        </a:xfrm>
        <a:prstGeom prst="roundRect">
          <a:avLst>
            <a:gd name="adj" fmla="val 16667"/>
          </a:avLst>
        </a:prstGeom>
        <a:solidFill>
          <a:srgbClr val="FFFFFF"/>
        </a:solidFill>
        <a:ln w="19080">
          <a:solidFill>
            <a:srgbClr val="ED7D31"/>
          </a:solidFill>
          <a:miter/>
        </a:ln>
      </xdr:spPr>
      <xdr:txBody>
        <a:bodyPr lIns="90000" tIns="45000" rIns="90000" bIns="45000"/>
        <a:lstStyle/>
        <a:p>
          <a:r>
            <a:rPr lang="fr-FR" sz="1100">
              <a:solidFill>
                <a:srgbClr val="000000"/>
              </a:solidFill>
              <a:latin typeface="Calibri"/>
            </a:rPr>
            <a:t>L'hypothèse retenue pour l'exercice AME 2016 2017 est celle de la DGEC</a:t>
          </a:r>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17</xdr:col>
      <xdr:colOff>27000</xdr:colOff>
      <xdr:row>4</xdr:row>
      <xdr:rowOff>176040</xdr:rowOff>
    </xdr:from>
    <xdr:to>
      <xdr:col>28</xdr:col>
      <xdr:colOff>26640</xdr:colOff>
      <xdr:row>6</xdr:row>
      <xdr:rowOff>154080</xdr:rowOff>
    </xdr:to>
    <xdr:sp macro="" textlink="">
      <xdr:nvSpPr>
        <xdr:cNvPr id="7" name="CustomShape 1"/>
        <xdr:cNvSpPr/>
      </xdr:nvSpPr>
      <xdr:spPr>
        <a:xfrm>
          <a:off x="16062480" y="947520"/>
          <a:ext cx="11068920" cy="358920"/>
        </a:xfrm>
        <a:prstGeom prst="roundRect">
          <a:avLst>
            <a:gd name="adj" fmla="val 16667"/>
          </a:avLst>
        </a:prstGeom>
        <a:solidFill>
          <a:srgbClr val="FFFFFF"/>
        </a:solidFill>
        <a:ln w="19080">
          <a:solidFill>
            <a:srgbClr val="ED7D31"/>
          </a:solidFill>
          <a:miter/>
        </a:ln>
      </xdr:spPr>
      <xdr:txBody>
        <a:bodyPr lIns="90000" tIns="45000" rIns="90000" bIns="45000"/>
        <a:lstStyle/>
        <a:p>
          <a:r>
            <a:rPr lang="fr-FR" sz="1100">
              <a:solidFill>
                <a:srgbClr val="000000"/>
              </a:solidFill>
              <a:latin typeface="Calibri"/>
            </a:rPr>
            <a:t>Les hypothèses présentées dans cette feuille ne tiennent pas compte des CEEdont l'effet est estimé additionnelement à toutes les hypothèses sectorielles</a:t>
          </a:r>
          <a:endParaRPr/>
        </a:p>
      </xdr:txBody>
    </xdr:sp>
    <xdr:clientData/>
  </xdr:twoCellAnchor>
  <xdr:twoCellAnchor>
    <xdr:from>
      <xdr:col>0</xdr:col>
      <xdr:colOff>0</xdr:colOff>
      <xdr:row>0</xdr:row>
      <xdr:rowOff>0</xdr:rowOff>
    </xdr:from>
    <xdr:to>
      <xdr:col>9</xdr:col>
      <xdr:colOff>495300</xdr:colOff>
      <xdr:row>49</xdr:row>
      <xdr:rowOff>180975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495300</xdr:colOff>
      <xdr:row>49</xdr:row>
      <xdr:rowOff>180975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495300</xdr:colOff>
      <xdr:row>49</xdr:row>
      <xdr:rowOff>180975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495300</xdr:colOff>
      <xdr:row>49</xdr:row>
      <xdr:rowOff>180975</xdr:rowOff>
    </xdr:to>
    <xdr:sp macro="" textlink="">
      <xdr:nvSpPr>
        <xdr:cNvPr id="2"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495300</xdr:colOff>
      <xdr:row>49</xdr:row>
      <xdr:rowOff>180975</xdr:rowOff>
    </xdr:to>
    <xdr:sp macro="" textlink="">
      <xdr:nvSpPr>
        <xdr:cNvPr id="3"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495300</xdr:colOff>
      <xdr:row>49</xdr:row>
      <xdr:rowOff>180975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oneCellAnchor>
    <xdr:from>
      <xdr:col>29</xdr:col>
      <xdr:colOff>27000</xdr:colOff>
      <xdr:row>4</xdr:row>
      <xdr:rowOff>176040</xdr:rowOff>
    </xdr:from>
    <xdr:ext cx="10466556" cy="359040"/>
    <xdr:sp macro="" textlink="">
      <xdr:nvSpPr>
        <xdr:cNvPr id="9" name="CustomShape 1"/>
        <xdr:cNvSpPr/>
      </xdr:nvSpPr>
      <xdr:spPr>
        <a:xfrm>
          <a:off x="15192917" y="938040"/>
          <a:ext cx="10466556" cy="359040"/>
        </a:xfrm>
        <a:prstGeom prst="roundRect">
          <a:avLst>
            <a:gd name="adj" fmla="val 16667"/>
          </a:avLst>
        </a:prstGeom>
        <a:solidFill>
          <a:srgbClr val="FFFFFF"/>
        </a:solidFill>
        <a:ln w="19080">
          <a:solidFill>
            <a:srgbClr val="ED7D31"/>
          </a:solidFill>
          <a:miter/>
        </a:ln>
      </xdr:spPr>
      <xdr:txBody>
        <a:bodyPr lIns="90000" tIns="45000" rIns="90000" bIns="45000"/>
        <a:lstStyle/>
        <a:p>
          <a:r>
            <a:rPr lang="fr-FR" sz="1100">
              <a:solidFill>
                <a:srgbClr val="000000"/>
              </a:solidFill>
              <a:latin typeface="Calibri"/>
            </a:rPr>
            <a:t>Les hypothèses présentées dans cette feuille ne tiennent pas compte des CEEdont l'effet est estimé additionnelement à toutes les hypothèses sectorielles</a:t>
          </a:r>
          <a:endParaRPr/>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18</xdr:col>
      <xdr:colOff>27000</xdr:colOff>
      <xdr:row>455</xdr:row>
      <xdr:rowOff>181440</xdr:rowOff>
    </xdr:from>
    <xdr:to>
      <xdr:col>20</xdr:col>
      <xdr:colOff>777960</xdr:colOff>
      <xdr:row>458</xdr:row>
      <xdr:rowOff>151560</xdr:rowOff>
    </xdr:to>
    <xdr:sp macro="" textlink="">
      <xdr:nvSpPr>
        <xdr:cNvPr id="8" name="CustomShape 1"/>
        <xdr:cNvSpPr/>
      </xdr:nvSpPr>
      <xdr:spPr>
        <a:xfrm>
          <a:off x="20631960" y="90354600"/>
          <a:ext cx="2362680" cy="541440"/>
        </a:xfrm>
        <a:prstGeom prst="rect">
          <a:avLst/>
        </a:prstGeom>
        <a:solidFill>
          <a:srgbClr val="ED7D31"/>
        </a:solidFill>
        <a:ln w="9360">
          <a:solidFill>
            <a:srgbClr val="BCBCBC"/>
          </a:solidFill>
          <a:round/>
        </a:ln>
      </xdr:spPr>
      <xdr:txBody>
        <a:bodyPr lIns="90000" tIns="45000" rIns="90000" bIns="45000"/>
        <a:lstStyle/>
        <a:p>
          <a:r>
            <a:rPr lang="fr-FR" sz="1100">
              <a:solidFill>
                <a:srgbClr val="000000"/>
              </a:solidFill>
              <a:latin typeface="Calibri"/>
            </a:rPr>
            <a:t>A compléter par IFPEN</a:t>
          </a:r>
          <a:endParaRPr/>
        </a:p>
      </xdr:txBody>
    </xdr:sp>
    <xdr:clientData/>
  </xdr:twoCellAnchor>
  <xdr:twoCellAnchor editAs="oneCell">
    <xdr:from>
      <xdr:col>22</xdr:col>
      <xdr:colOff>549720</xdr:colOff>
      <xdr:row>30</xdr:row>
      <xdr:rowOff>73080</xdr:rowOff>
    </xdr:from>
    <xdr:to>
      <xdr:col>22</xdr:col>
      <xdr:colOff>1623240</xdr:colOff>
      <xdr:row>39</xdr:row>
      <xdr:rowOff>101520</xdr:rowOff>
    </xdr:to>
    <xdr:sp macro="" textlink="">
      <xdr:nvSpPr>
        <xdr:cNvPr id="9" name="CustomShape 1"/>
        <xdr:cNvSpPr/>
      </xdr:nvSpPr>
      <xdr:spPr>
        <a:xfrm>
          <a:off x="24377760" y="5997600"/>
          <a:ext cx="1073520" cy="1800000"/>
        </a:xfrm>
        <a:prstGeom prst="roundRect">
          <a:avLst>
            <a:gd name="adj" fmla="val 16667"/>
          </a:avLst>
        </a:prstGeom>
        <a:solidFill>
          <a:srgbClr val="FFFFFF"/>
        </a:solidFill>
        <a:ln w="19080">
          <a:solidFill>
            <a:srgbClr val="ED7D31"/>
          </a:solidFill>
          <a:miter/>
        </a:ln>
      </xdr:spPr>
      <xdr:txBody>
        <a:bodyPr lIns="90000" tIns="45000" rIns="90000" bIns="45000"/>
        <a:lstStyle/>
        <a:p>
          <a:r>
            <a:rPr lang="fr-FR" sz="1100">
              <a:solidFill>
                <a:srgbClr val="000000"/>
              </a:solidFill>
              <a:latin typeface="Calibri"/>
            </a:rPr>
            <a:t>On suppose que les parts de marché sont identiques pour les VP et les petits VUL</a:t>
          </a:r>
          <a:endParaRPr/>
        </a:p>
      </xdr:txBody>
    </xdr:sp>
    <xdr:clientData/>
  </xdr:twoCellAnchor>
  <xdr:twoCellAnchor editAs="oneCell">
    <xdr:from>
      <xdr:col>21</xdr:col>
      <xdr:colOff>618120</xdr:colOff>
      <xdr:row>204</xdr:row>
      <xdr:rowOff>191520</xdr:rowOff>
    </xdr:from>
    <xdr:to>
      <xdr:col>22</xdr:col>
      <xdr:colOff>1666440</xdr:colOff>
      <xdr:row>215</xdr:row>
      <xdr:rowOff>38160</xdr:rowOff>
    </xdr:to>
    <xdr:sp macro="" textlink="">
      <xdr:nvSpPr>
        <xdr:cNvPr id="10" name="CustomShape 1"/>
        <xdr:cNvSpPr/>
      </xdr:nvSpPr>
      <xdr:spPr>
        <a:xfrm>
          <a:off x="23640480" y="40682160"/>
          <a:ext cx="1854000" cy="2018160"/>
        </a:xfrm>
        <a:prstGeom prst="roundRect">
          <a:avLst>
            <a:gd name="adj" fmla="val 16667"/>
          </a:avLst>
        </a:prstGeom>
        <a:solidFill>
          <a:srgbClr val="FFFFFF"/>
        </a:solidFill>
        <a:ln w="19080">
          <a:solidFill>
            <a:srgbClr val="ED7D31"/>
          </a:solidFill>
          <a:miter/>
        </a:ln>
      </xdr:spPr>
      <xdr:txBody>
        <a:bodyPr lIns="90000" tIns="45000" rIns="90000" bIns="45000"/>
        <a:lstStyle/>
        <a:p>
          <a:r>
            <a:rPr lang="fr-FR" sz="1100">
              <a:solidFill>
                <a:srgbClr val="000000"/>
              </a:solidFill>
              <a:latin typeface="Calibri"/>
            </a:rPr>
            <a:t>On suppose que les performances sont identiques pour les VP et les petits VUL</a:t>
          </a:r>
          <a:endParaRPr/>
        </a:p>
      </xdr:txBody>
    </xdr:sp>
    <xdr:clientData/>
  </xdr:twoCellAnchor>
  <xdr:twoCellAnchor editAs="oneCell">
    <xdr:from>
      <xdr:col>14</xdr:col>
      <xdr:colOff>1789560</xdr:colOff>
      <xdr:row>417</xdr:row>
      <xdr:rowOff>139680</xdr:rowOff>
    </xdr:from>
    <xdr:to>
      <xdr:col>21</xdr:col>
      <xdr:colOff>87480</xdr:colOff>
      <xdr:row>419</xdr:row>
      <xdr:rowOff>75960</xdr:rowOff>
    </xdr:to>
    <xdr:sp macro="" textlink="">
      <xdr:nvSpPr>
        <xdr:cNvPr id="11" name="CustomShape 1"/>
        <xdr:cNvSpPr/>
      </xdr:nvSpPr>
      <xdr:spPr>
        <a:xfrm>
          <a:off x="16126560" y="82864080"/>
          <a:ext cx="6983280" cy="317160"/>
        </a:xfrm>
        <a:prstGeom prst="roundRect">
          <a:avLst>
            <a:gd name="adj" fmla="val 16667"/>
          </a:avLst>
        </a:prstGeom>
        <a:solidFill>
          <a:srgbClr val="FFFFFF"/>
        </a:solidFill>
        <a:ln w="19080">
          <a:solidFill>
            <a:srgbClr val="ED7D31"/>
          </a:solidFill>
          <a:miter/>
        </a:ln>
      </xdr:spPr>
      <xdr:txBody>
        <a:bodyPr lIns="90000" tIns="45000" rIns="90000" bIns="45000"/>
        <a:lstStyle/>
        <a:p>
          <a:r>
            <a:rPr lang="fr-FR" sz="1100">
              <a:solidFill>
                <a:srgbClr val="000000"/>
              </a:solidFill>
              <a:latin typeface="Calibri"/>
            </a:rPr>
            <a:t>Evolution conforme à l'hypothèse MODEV (CGDD) de +11,5%</a:t>
          </a:r>
          <a:endParaRPr/>
        </a:p>
      </xdr:txBody>
    </xdr:sp>
    <xdr:clientData/>
  </xdr:twoCellAnchor>
  <xdr:twoCellAnchor editAs="oneCell">
    <xdr:from>
      <xdr:col>14</xdr:col>
      <xdr:colOff>27000</xdr:colOff>
      <xdr:row>471</xdr:row>
      <xdr:rowOff>191160</xdr:rowOff>
    </xdr:from>
    <xdr:to>
      <xdr:col>21</xdr:col>
      <xdr:colOff>153720</xdr:colOff>
      <xdr:row>476</xdr:row>
      <xdr:rowOff>3240</xdr:rowOff>
    </xdr:to>
    <xdr:sp macro="" textlink="">
      <xdr:nvSpPr>
        <xdr:cNvPr id="12" name="CustomShape 1"/>
        <xdr:cNvSpPr/>
      </xdr:nvSpPr>
      <xdr:spPr>
        <a:xfrm>
          <a:off x="14364000" y="93935880"/>
          <a:ext cx="8812080" cy="774360"/>
        </a:xfrm>
        <a:prstGeom prst="roundRect">
          <a:avLst>
            <a:gd name="adj" fmla="val 16667"/>
          </a:avLst>
        </a:prstGeom>
        <a:solidFill>
          <a:srgbClr val="FFFFFF"/>
        </a:solidFill>
        <a:ln w="19080">
          <a:solidFill>
            <a:srgbClr val="ED7D31"/>
          </a:solidFill>
          <a:miter/>
        </a:ln>
      </xdr:spPr>
      <xdr:txBody>
        <a:bodyPr lIns="90000" tIns="45000" rIns="90000" bIns="45000"/>
        <a:lstStyle/>
        <a:p>
          <a:r>
            <a:rPr lang="fr-FR" sz="1100">
              <a:solidFill>
                <a:srgbClr val="000000"/>
              </a:solidFill>
              <a:latin typeface="Calibri"/>
            </a:rPr>
            <a:t>Aviation domestique : chiffres mis à jour à partir des trafics</a:t>
          </a:r>
          <a:endParaRPr/>
        </a:p>
        <a:p>
          <a:r>
            <a:rPr lang="fr-FR" sz="1100">
              <a:solidFill>
                <a:srgbClr val="000000"/>
              </a:solidFill>
              <a:latin typeface="Calibri"/>
            </a:rPr>
            <a:t>Besoins militaires : supposés constants (hypothèse DGEC)</a:t>
          </a:r>
          <a:endParaRPr/>
        </a:p>
        <a:p>
          <a:r>
            <a:rPr lang="fr-FR" sz="1100">
              <a:solidFill>
                <a:srgbClr val="000000"/>
              </a:solidFill>
              <a:latin typeface="Calibri"/>
            </a:rPr>
            <a:t>Aviation internationale : ni l'IFPEN, ni la DGAC n'ont actualisé cette année leurs projections, les chiffres de la DGAC de l'exercice AME 2014-15 sont repris</a:t>
          </a:r>
          <a:endParaRPr/>
        </a:p>
      </xdr:txBody>
    </xdr:sp>
    <xdr:clientData/>
  </xdr:twoCellAnchor>
  <xdr:twoCellAnchor editAs="oneCell">
    <xdr:from>
      <xdr:col>21</xdr:col>
      <xdr:colOff>777960</xdr:colOff>
      <xdr:row>88</xdr:row>
      <xdr:rowOff>80640</xdr:rowOff>
    </xdr:from>
    <xdr:to>
      <xdr:col>29</xdr:col>
      <xdr:colOff>130320</xdr:colOff>
      <xdr:row>89</xdr:row>
      <xdr:rowOff>113040</xdr:rowOff>
    </xdr:to>
    <xdr:sp macro="" textlink="">
      <xdr:nvSpPr>
        <xdr:cNvPr id="13" name="CustomShape 1"/>
        <xdr:cNvSpPr/>
      </xdr:nvSpPr>
      <xdr:spPr>
        <a:xfrm>
          <a:off x="23800320" y="17492040"/>
          <a:ext cx="10902960" cy="232560"/>
        </a:xfrm>
        <a:prstGeom prst="roundRect">
          <a:avLst>
            <a:gd name="adj" fmla="val 16667"/>
          </a:avLst>
        </a:prstGeom>
        <a:solidFill>
          <a:srgbClr val="FFFFFF"/>
        </a:solidFill>
        <a:ln w="19080">
          <a:solidFill>
            <a:srgbClr val="ED7D31"/>
          </a:solidFill>
          <a:miter/>
        </a:ln>
      </xdr:spPr>
      <xdr:txBody>
        <a:bodyPr lIns="90000" tIns="45000" rIns="90000" bIns="45000"/>
        <a:lstStyle/>
        <a:p>
          <a:r>
            <a:rPr lang="fr-FR" sz="1100">
              <a:solidFill>
                <a:srgbClr val="000000"/>
              </a:solidFill>
              <a:latin typeface="Calibri"/>
            </a:rPr>
            <a:t>Les parcs et immatriculations sont déduits des hypothèses de trafics, de kilométrage annuel et de taux de charge.</a:t>
          </a:r>
          <a:endParaRPr/>
        </a:p>
      </xdr:txBody>
    </xdr:sp>
    <xdr:clientData/>
  </xdr:twoCellAnchor>
  <xdr:twoCellAnchor editAs="oneCell">
    <xdr:from>
      <xdr:col>14</xdr:col>
      <xdr:colOff>35280</xdr:colOff>
      <xdr:row>138</xdr:row>
      <xdr:rowOff>138960</xdr:rowOff>
    </xdr:from>
    <xdr:to>
      <xdr:col>21</xdr:col>
      <xdr:colOff>177840</xdr:colOff>
      <xdr:row>140</xdr:row>
      <xdr:rowOff>61560</xdr:rowOff>
    </xdr:to>
    <xdr:sp macro="" textlink="">
      <xdr:nvSpPr>
        <xdr:cNvPr id="14" name="CustomShape 1"/>
        <xdr:cNvSpPr/>
      </xdr:nvSpPr>
      <xdr:spPr>
        <a:xfrm>
          <a:off x="14372280" y="27475560"/>
          <a:ext cx="8827920" cy="322560"/>
        </a:xfrm>
        <a:prstGeom prst="roundRect">
          <a:avLst>
            <a:gd name="adj" fmla="val 16667"/>
          </a:avLst>
        </a:prstGeom>
        <a:solidFill>
          <a:srgbClr val="FFFFFF"/>
        </a:solidFill>
        <a:ln w="19080">
          <a:solidFill>
            <a:srgbClr val="ED7D31"/>
          </a:solidFill>
          <a:miter/>
        </a:ln>
      </xdr:spPr>
      <xdr:txBody>
        <a:bodyPr lIns="90000" tIns="45000" rIns="90000" bIns="45000"/>
        <a:lstStyle/>
        <a:p>
          <a:r>
            <a:rPr lang="fr-FR" sz="1100">
              <a:solidFill>
                <a:srgbClr val="000000"/>
              </a:solidFill>
              <a:latin typeface="Calibri"/>
            </a:rPr>
            <a:t>Le parc est déduit des hypothèses de trafics, de kilométrage annuel (supposé constant) et de taux de charge (supposé constant).</a:t>
          </a:r>
          <a:endParaRPr/>
        </a:p>
      </xdr:txBody>
    </xdr:sp>
    <xdr:clientData/>
  </xdr:twoCellAnchor>
  <xdr:twoCellAnchor editAs="oneCell">
    <xdr:from>
      <xdr:col>14</xdr:col>
      <xdr:colOff>27000</xdr:colOff>
      <xdr:row>5</xdr:row>
      <xdr:rowOff>86400</xdr:rowOff>
    </xdr:from>
    <xdr:to>
      <xdr:col>23</xdr:col>
      <xdr:colOff>801000</xdr:colOff>
      <xdr:row>7</xdr:row>
      <xdr:rowOff>63000</xdr:rowOff>
    </xdr:to>
    <xdr:sp macro="" textlink="">
      <xdr:nvSpPr>
        <xdr:cNvPr id="15" name="CustomShape 1"/>
        <xdr:cNvSpPr/>
      </xdr:nvSpPr>
      <xdr:spPr>
        <a:xfrm>
          <a:off x="14364000" y="1048320"/>
          <a:ext cx="13520880" cy="357480"/>
        </a:xfrm>
        <a:prstGeom prst="roundRect">
          <a:avLst>
            <a:gd name="adj" fmla="val 16667"/>
          </a:avLst>
        </a:prstGeom>
        <a:solidFill>
          <a:srgbClr val="FFFFFF"/>
        </a:solidFill>
        <a:ln w="19080">
          <a:solidFill>
            <a:srgbClr val="ED7D31"/>
          </a:solidFill>
          <a:miter/>
        </a:ln>
      </xdr:spPr>
      <xdr:txBody>
        <a:bodyPr lIns="90000" tIns="45000" rIns="90000" bIns="45000"/>
        <a:lstStyle/>
        <a:p>
          <a:r>
            <a:rPr lang="fr-FR" sz="1100">
              <a:solidFill>
                <a:srgbClr val="000000"/>
              </a:solidFill>
              <a:latin typeface="Calibri"/>
            </a:rPr>
            <a:t>Les hypothèses présentées dans cette feuille ne tiennent pas compte des CEE dont l'effet est estimé additionnelement à toutes les hypothèses sectorielles</a:t>
          </a:r>
          <a:endParaRPr/>
        </a:p>
      </xdr:txBody>
    </xdr:sp>
    <xdr:clientData/>
  </xdr:twoCellAnchor>
  <xdr:twoCellAnchor editAs="oneCell">
    <xdr:from>
      <xdr:col>21</xdr:col>
      <xdr:colOff>149400</xdr:colOff>
      <xdr:row>83</xdr:row>
      <xdr:rowOff>86400</xdr:rowOff>
    </xdr:from>
    <xdr:to>
      <xdr:col>21</xdr:col>
      <xdr:colOff>666000</xdr:colOff>
      <xdr:row>85</xdr:row>
      <xdr:rowOff>31680</xdr:rowOff>
    </xdr:to>
    <xdr:sp macro="" textlink="">
      <xdr:nvSpPr>
        <xdr:cNvPr id="16" name="CustomShape 1"/>
        <xdr:cNvSpPr/>
      </xdr:nvSpPr>
      <xdr:spPr>
        <a:xfrm>
          <a:off x="23171760" y="16497720"/>
          <a:ext cx="516600" cy="345240"/>
        </a:xfrm>
        <a:prstGeom prst="rightArrow">
          <a:avLst>
            <a:gd name="adj1" fmla="val 50000"/>
            <a:gd name="adj2" fmla="val 50000"/>
          </a:avLst>
        </a:prstGeom>
        <a:solidFill>
          <a:srgbClr val="5B9BD5"/>
        </a:solidFill>
        <a:ln w="12600">
          <a:solidFill>
            <a:srgbClr val="43729D"/>
          </a:solidFill>
          <a:miter/>
        </a:ln>
      </xdr:spPr>
    </xdr:sp>
    <xdr:clientData/>
  </xdr:twoCellAnchor>
  <xdr:twoCellAnchor editAs="oneCell">
    <xdr:from>
      <xdr:col>29</xdr:col>
      <xdr:colOff>757080</xdr:colOff>
      <xdr:row>396</xdr:row>
      <xdr:rowOff>38520</xdr:rowOff>
    </xdr:from>
    <xdr:to>
      <xdr:col>32</xdr:col>
      <xdr:colOff>613800</xdr:colOff>
      <xdr:row>398</xdr:row>
      <xdr:rowOff>149400</xdr:rowOff>
    </xdr:to>
    <xdr:sp macro="" textlink="">
      <xdr:nvSpPr>
        <xdr:cNvPr id="17" name="CustomShape 1"/>
        <xdr:cNvSpPr/>
      </xdr:nvSpPr>
      <xdr:spPr>
        <a:xfrm>
          <a:off x="35330040" y="78429240"/>
          <a:ext cx="3333960" cy="672840"/>
        </a:xfrm>
        <a:prstGeom prst="rect">
          <a:avLst/>
        </a:prstGeom>
        <a:solidFill>
          <a:srgbClr val="FFFF00"/>
        </a:solidFill>
        <a:ln w="9360">
          <a:solidFill>
            <a:srgbClr val="BCBCBC"/>
          </a:solidFill>
          <a:round/>
        </a:ln>
      </xdr:spPr>
      <xdr:txBody>
        <a:bodyPr lIns="90000" tIns="45000" rIns="90000" bIns="45000"/>
        <a:lstStyle/>
        <a:p>
          <a:r>
            <a:rPr lang="fr-FR" sz="1600" b="1">
              <a:solidFill>
                <a:srgbClr val="000000"/>
              </a:solidFill>
              <a:latin typeface="Calibri"/>
            </a:rPr>
            <a:t>Indiquer les kilométrages annuels pour tous les types de véhicules</a:t>
          </a:r>
          <a:endParaRPr/>
        </a:p>
      </xdr:txBody>
    </xdr:sp>
    <xdr:clientData/>
  </xdr:twoCellAnchor>
  <xdr:twoCellAnchor editAs="oneCell">
    <xdr:from>
      <xdr:col>21</xdr:col>
      <xdr:colOff>74520</xdr:colOff>
      <xdr:row>422</xdr:row>
      <xdr:rowOff>165600</xdr:rowOff>
    </xdr:from>
    <xdr:to>
      <xdr:col>23</xdr:col>
      <xdr:colOff>2270880</xdr:colOff>
      <xdr:row>434</xdr:row>
      <xdr:rowOff>86040</xdr:rowOff>
    </xdr:to>
    <xdr:pic>
      <xdr:nvPicPr>
        <xdr:cNvPr id="18" name="Image 3"/>
        <xdr:cNvPicPr/>
      </xdr:nvPicPr>
      <xdr:blipFill>
        <a:blip xmlns:r="http://schemas.openxmlformats.org/officeDocument/2006/relationships" r:embed="rId1"/>
        <a:stretch>
          <a:fillRect/>
        </a:stretch>
      </xdr:blipFill>
      <xdr:spPr>
        <a:xfrm>
          <a:off x="23096880" y="83842560"/>
          <a:ext cx="6257880" cy="2273040"/>
        </a:xfrm>
        <a:prstGeom prst="rect">
          <a:avLst/>
        </a:prstGeom>
        <a:ln>
          <a:noFill/>
        </a:ln>
      </xdr:spPr>
    </xdr:pic>
    <xdr:clientData/>
  </xdr:twoCellAnchor>
  <xdr:twoCellAnchor editAs="oneCell">
    <xdr:from>
      <xdr:col>21</xdr:col>
      <xdr:colOff>122400</xdr:colOff>
      <xdr:row>435</xdr:row>
      <xdr:rowOff>149760</xdr:rowOff>
    </xdr:from>
    <xdr:to>
      <xdr:col>23</xdr:col>
      <xdr:colOff>2196720</xdr:colOff>
      <xdr:row>442</xdr:row>
      <xdr:rowOff>54000</xdr:rowOff>
    </xdr:to>
    <xdr:pic>
      <xdr:nvPicPr>
        <xdr:cNvPr id="19" name="Image 4"/>
        <xdr:cNvPicPr/>
      </xdr:nvPicPr>
      <xdr:blipFill>
        <a:blip xmlns:r="http://schemas.openxmlformats.org/officeDocument/2006/relationships" r:embed="rId2"/>
        <a:stretch>
          <a:fillRect/>
        </a:stretch>
      </xdr:blipFill>
      <xdr:spPr>
        <a:xfrm>
          <a:off x="23144760" y="86369760"/>
          <a:ext cx="6135840" cy="1304640"/>
        </a:xfrm>
        <a:prstGeom prst="rect">
          <a:avLst/>
        </a:prstGeom>
        <a:ln>
          <a:noFill/>
        </a:ln>
      </xdr:spPr>
    </xdr:pic>
    <xdr:clientData/>
  </xdr:twoCellAnchor>
  <xdr:twoCellAnchor editAs="oneCell">
    <xdr:from>
      <xdr:col>21</xdr:col>
      <xdr:colOff>106200</xdr:colOff>
      <xdr:row>444</xdr:row>
      <xdr:rowOff>70200</xdr:rowOff>
    </xdr:from>
    <xdr:to>
      <xdr:col>23</xdr:col>
      <xdr:colOff>1486440</xdr:colOff>
      <xdr:row>451</xdr:row>
      <xdr:rowOff>6480</xdr:rowOff>
    </xdr:to>
    <xdr:pic>
      <xdr:nvPicPr>
        <xdr:cNvPr id="20" name="Image 5"/>
        <xdr:cNvPicPr/>
      </xdr:nvPicPr>
      <xdr:blipFill>
        <a:blip xmlns:r="http://schemas.openxmlformats.org/officeDocument/2006/relationships" r:embed="rId3"/>
        <a:stretch>
          <a:fillRect/>
        </a:stretch>
      </xdr:blipFill>
      <xdr:spPr>
        <a:xfrm>
          <a:off x="23128560" y="88071480"/>
          <a:ext cx="5441760" cy="132696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212040</xdr:colOff>
      <xdr:row>13</xdr:row>
      <xdr:rowOff>23760</xdr:rowOff>
    </xdr:from>
    <xdr:to>
      <xdr:col>7</xdr:col>
      <xdr:colOff>547920</xdr:colOff>
      <xdr:row>15</xdr:row>
      <xdr:rowOff>160560</xdr:rowOff>
    </xdr:to>
    <xdr:sp macro="" textlink="">
      <xdr:nvSpPr>
        <xdr:cNvPr id="21" name="CustomShape 1"/>
        <xdr:cNvSpPr/>
      </xdr:nvSpPr>
      <xdr:spPr>
        <a:xfrm>
          <a:off x="1028520" y="2604960"/>
          <a:ext cx="6381720" cy="517680"/>
        </a:xfrm>
        <a:prstGeom prst="roundRect">
          <a:avLst>
            <a:gd name="adj" fmla="val 16667"/>
          </a:avLst>
        </a:prstGeom>
        <a:solidFill>
          <a:srgbClr val="FFFFFF"/>
        </a:solidFill>
        <a:ln w="19080">
          <a:solidFill>
            <a:srgbClr val="ED7D31"/>
          </a:solidFill>
          <a:miter/>
        </a:ln>
      </xdr:spPr>
      <xdr:txBody>
        <a:bodyPr lIns="90000" tIns="45000" rIns="90000" bIns="45000"/>
        <a:lstStyle/>
        <a:p>
          <a:r>
            <a:rPr lang="fr-FR" sz="1100">
              <a:solidFill>
                <a:srgbClr val="000000"/>
              </a:solidFill>
              <a:latin typeface="Calibri"/>
            </a:rPr>
            <a:t>Le CGDD calcule l’évolution tous les 5 ans en % et applique ces pourcentages à la valeur de 2015 (commune à l’AME 2014-15)</a:t>
          </a:r>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14</xdr:col>
      <xdr:colOff>27000</xdr:colOff>
      <xdr:row>4</xdr:row>
      <xdr:rowOff>174240</xdr:rowOff>
    </xdr:from>
    <xdr:to>
      <xdr:col>22</xdr:col>
      <xdr:colOff>251640</xdr:colOff>
      <xdr:row>6</xdr:row>
      <xdr:rowOff>161281</xdr:rowOff>
    </xdr:to>
    <xdr:sp macro="" textlink="">
      <xdr:nvSpPr>
        <xdr:cNvPr id="22" name="CustomShape 1"/>
        <xdr:cNvSpPr/>
      </xdr:nvSpPr>
      <xdr:spPr>
        <a:xfrm>
          <a:off x="15772320" y="1053000"/>
          <a:ext cx="11059560" cy="353880"/>
        </a:xfrm>
        <a:prstGeom prst="roundRect">
          <a:avLst>
            <a:gd name="adj" fmla="val 16667"/>
          </a:avLst>
        </a:prstGeom>
        <a:solidFill>
          <a:srgbClr val="FFFFFF"/>
        </a:solidFill>
        <a:ln w="19080">
          <a:solidFill>
            <a:srgbClr val="ED7D31"/>
          </a:solidFill>
          <a:miter/>
        </a:ln>
      </xdr:spPr>
      <xdr:txBody>
        <a:bodyPr lIns="90000" tIns="45000" rIns="90000" bIns="45000"/>
        <a:lstStyle/>
        <a:p>
          <a:r>
            <a:rPr lang="fr-FR" sz="1100">
              <a:solidFill>
                <a:srgbClr val="000000"/>
              </a:solidFill>
              <a:latin typeface="Calibri"/>
            </a:rPr>
            <a:t>Les hypothèses présentées dans cette feuille ne tiennent pas compte des CEEdont l'effet est estimé additionnelement à toutes les hypothèses sectorielles</a:t>
          </a:r>
          <a:endParaRPr/>
        </a:p>
      </xdr:txBody>
    </xdr:sp>
    <xdr:clientData/>
  </xdr:twoCellAnchor>
  <xdr:twoCellAnchor editAs="oneCell">
    <xdr:from>
      <xdr:col>20</xdr:col>
      <xdr:colOff>471600</xdr:colOff>
      <xdr:row>20</xdr:row>
      <xdr:rowOff>177840</xdr:rowOff>
    </xdr:from>
    <xdr:to>
      <xdr:col>23</xdr:col>
      <xdr:colOff>296640</xdr:colOff>
      <xdr:row>21</xdr:row>
      <xdr:rowOff>139320</xdr:rowOff>
    </xdr:to>
    <xdr:sp macro="" textlink="">
      <xdr:nvSpPr>
        <xdr:cNvPr id="23" name="CustomShape 1"/>
        <xdr:cNvSpPr/>
      </xdr:nvSpPr>
      <xdr:spPr>
        <a:xfrm>
          <a:off x="24834600" y="4470120"/>
          <a:ext cx="3151080" cy="152280"/>
        </a:xfrm>
        <a:prstGeom prst="rect">
          <a:avLst/>
        </a:prstGeom>
        <a:solidFill>
          <a:srgbClr val="FFFF00"/>
        </a:solidFill>
        <a:ln w="9360">
          <a:solidFill>
            <a:srgbClr val="BCBCBC"/>
          </a:solidFill>
          <a:round/>
        </a:ln>
      </xdr:spPr>
      <xdr:txBody>
        <a:bodyPr lIns="90000" tIns="45000" rIns="90000" bIns="45000"/>
        <a:lstStyle/>
        <a:p>
          <a:r>
            <a:rPr lang="fr-FR" sz="1200">
              <a:solidFill>
                <a:srgbClr val="000000"/>
              </a:solidFill>
              <a:latin typeface="Calibri"/>
            </a:rPr>
            <a:t>Pas d'évolution du mix chauffage des logements neufs sur la période 2015-2035 ?</a:t>
          </a:r>
          <a:endParaRPr/>
        </a:p>
      </xdr:txBody>
    </xdr:sp>
    <xdr:clientData/>
  </xdr:twoCellAnchor>
  <xdr:twoCellAnchor editAs="oneCell">
    <xdr:from>
      <xdr:col>21</xdr:col>
      <xdr:colOff>407880</xdr:colOff>
      <xdr:row>29</xdr:row>
      <xdr:rowOff>250560</xdr:rowOff>
    </xdr:from>
    <xdr:to>
      <xdr:col>24</xdr:col>
      <xdr:colOff>375840</xdr:colOff>
      <xdr:row>33</xdr:row>
      <xdr:rowOff>186795</xdr:rowOff>
    </xdr:to>
    <xdr:sp macro="" textlink="">
      <xdr:nvSpPr>
        <xdr:cNvPr id="24" name="CustomShape 1"/>
        <xdr:cNvSpPr/>
      </xdr:nvSpPr>
      <xdr:spPr>
        <a:xfrm>
          <a:off x="25879320" y="6314760"/>
          <a:ext cx="3002040" cy="869400"/>
        </a:xfrm>
        <a:prstGeom prst="rect">
          <a:avLst/>
        </a:prstGeom>
        <a:solidFill>
          <a:srgbClr val="FFFF00"/>
        </a:solidFill>
        <a:ln w="9360">
          <a:solidFill>
            <a:srgbClr val="BCBCBC"/>
          </a:solidFill>
          <a:round/>
        </a:ln>
      </xdr:spPr>
      <xdr:txBody>
        <a:bodyPr lIns="90000" tIns="45000" rIns="90000" bIns="45000"/>
        <a:lstStyle/>
        <a:p>
          <a:r>
            <a:rPr lang="fr-FR" sz="1200">
              <a:solidFill>
                <a:srgbClr val="000000"/>
              </a:solidFill>
              <a:latin typeface="Calibri"/>
            </a:rPr>
            <a:t>On fait bien l'hypothèse que la consommation moyenne des logements neufs correspond au maximum  permis par la RT2005/RT2012?</a:t>
          </a:r>
          <a:endParaRPr/>
        </a:p>
      </xdr:txBody>
    </xdr:sp>
    <xdr:clientData/>
  </xdr:twoCellAnchor>
  <xdr:twoCellAnchor>
    <xdr:from>
      <xdr:col>34</xdr:col>
      <xdr:colOff>738187</xdr:colOff>
      <xdr:row>201</xdr:row>
      <xdr:rowOff>178594</xdr:rowOff>
    </xdr:from>
    <xdr:to>
      <xdr:col>38</xdr:col>
      <xdr:colOff>440531</xdr:colOff>
      <xdr:row>204</xdr:row>
      <xdr:rowOff>95250</xdr:rowOff>
    </xdr:to>
    <xdr:sp macro="" textlink="">
      <xdr:nvSpPr>
        <xdr:cNvPr id="2" name="ZoneTexte 1"/>
        <xdr:cNvSpPr txBox="1"/>
      </xdr:nvSpPr>
      <xdr:spPr>
        <a:xfrm>
          <a:off x="38135718" y="44707969"/>
          <a:ext cx="4536282" cy="488156"/>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Si pertinent, ajouter les IC/MI construits selon la RT et la RT2012 dans la typologie des bâitments rénovés</a:t>
          </a:r>
        </a:p>
      </xdr:txBody>
    </xdr:sp>
    <xdr:clientData/>
  </xdr:twoCellAnchor>
  <xdr:twoCellAnchor>
    <xdr:from>
      <xdr:col>35</xdr:col>
      <xdr:colOff>1285873</xdr:colOff>
      <xdr:row>48</xdr:row>
      <xdr:rowOff>154781</xdr:rowOff>
    </xdr:from>
    <xdr:to>
      <xdr:col>38</xdr:col>
      <xdr:colOff>690562</xdr:colOff>
      <xdr:row>50</xdr:row>
      <xdr:rowOff>35718</xdr:rowOff>
    </xdr:to>
    <xdr:sp macro="" textlink="">
      <xdr:nvSpPr>
        <xdr:cNvPr id="3" name="ZoneTexte 2"/>
        <xdr:cNvSpPr txBox="1"/>
      </xdr:nvSpPr>
      <xdr:spPr>
        <a:xfrm>
          <a:off x="39457311" y="11144250"/>
          <a:ext cx="3464720" cy="476249"/>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Est-il pertinent de</a:t>
          </a:r>
          <a:r>
            <a:rPr lang="fr-FR" sz="1100" baseline="0"/>
            <a:t> distinguer les HLM des IC et de les ajouter dans la typologie de bâtiment ?</a:t>
          </a:r>
          <a:endParaRPr lang="fr-FR"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962025</xdr:colOff>
      <xdr:row>28</xdr:row>
      <xdr:rowOff>47625</xdr:rowOff>
    </xdr:to>
    <xdr:sp macro="" textlink="">
      <xdr:nvSpPr>
        <xdr:cNvPr id="719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962025</xdr:colOff>
      <xdr:row>28</xdr:row>
      <xdr:rowOff>47625</xdr:rowOff>
    </xdr:to>
    <xdr:sp macro="" textlink="">
      <xdr:nvSpPr>
        <xdr:cNvPr id="719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962025</xdr:colOff>
      <xdr:row>28</xdr:row>
      <xdr:rowOff>47625</xdr:rowOff>
    </xdr:to>
    <xdr:sp macro="" textlink="">
      <xdr:nvSpPr>
        <xdr:cNvPr id="718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962025</xdr:colOff>
      <xdr:row>28</xdr:row>
      <xdr:rowOff>47625</xdr:rowOff>
    </xdr:to>
    <xdr:sp macro="" textlink="">
      <xdr:nvSpPr>
        <xdr:cNvPr id="718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962025</xdr:colOff>
      <xdr:row>28</xdr:row>
      <xdr:rowOff>47625</xdr:rowOff>
    </xdr:to>
    <xdr:sp macro="" textlink="">
      <xdr:nvSpPr>
        <xdr:cNvPr id="718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962025</xdr:colOff>
      <xdr:row>28</xdr:row>
      <xdr:rowOff>47625</xdr:rowOff>
    </xdr:to>
    <xdr:sp macro="" textlink="">
      <xdr:nvSpPr>
        <xdr:cNvPr id="718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962025</xdr:colOff>
      <xdr:row>28</xdr:row>
      <xdr:rowOff>47625</xdr:rowOff>
    </xdr:to>
    <xdr:sp macro="" textlink="">
      <xdr:nvSpPr>
        <xdr:cNvPr id="71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962025</xdr:colOff>
      <xdr:row>28</xdr:row>
      <xdr:rowOff>47625</xdr:rowOff>
    </xdr:to>
    <xdr:sp macro="" textlink="">
      <xdr:nvSpPr>
        <xdr:cNvPr id="71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962025</xdr:colOff>
      <xdr:row>28</xdr:row>
      <xdr:rowOff>47625</xdr:rowOff>
    </xdr:to>
    <xdr:sp macro="" textlink="">
      <xdr:nvSpPr>
        <xdr:cNvPr id="71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962025</xdr:colOff>
      <xdr:row>28</xdr:row>
      <xdr:rowOff>47625</xdr:rowOff>
    </xdr:to>
    <xdr:sp macro="" textlink="">
      <xdr:nvSpPr>
        <xdr:cNvPr id="71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962025</xdr:colOff>
      <xdr:row>28</xdr:row>
      <xdr:rowOff>47625</xdr:rowOff>
    </xdr:to>
    <xdr:sp macro="" textlink="">
      <xdr:nvSpPr>
        <xdr:cNvPr id="717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962025</xdr:colOff>
      <xdr:row>28</xdr:row>
      <xdr:rowOff>47625</xdr:rowOff>
    </xdr:to>
    <xdr:sp macro="" textlink="">
      <xdr:nvSpPr>
        <xdr:cNvPr id="717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962025</xdr:colOff>
      <xdr:row>28</xdr:row>
      <xdr:rowOff>47625</xdr:rowOff>
    </xdr:to>
    <xdr:sp macro="" textlink="">
      <xdr:nvSpPr>
        <xdr:cNvPr id="2" name="AutoShape 2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962025</xdr:colOff>
      <xdr:row>28</xdr:row>
      <xdr:rowOff>47625</xdr:rowOff>
    </xdr:to>
    <xdr:sp macro="" textlink="">
      <xdr:nvSpPr>
        <xdr:cNvPr id="3" name="AutoShape 2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962025</xdr:colOff>
      <xdr:row>28</xdr:row>
      <xdr:rowOff>47625</xdr:rowOff>
    </xdr:to>
    <xdr:sp macro="" textlink="">
      <xdr:nvSpPr>
        <xdr:cNvPr id="4" name="AutoShape 2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962025</xdr:colOff>
      <xdr:row>28</xdr:row>
      <xdr:rowOff>47625</xdr:rowOff>
    </xdr:to>
    <xdr:sp macro="" textlink="">
      <xdr:nvSpPr>
        <xdr:cNvPr id="5" name="AutoShape 1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962025</xdr:colOff>
      <xdr:row>28</xdr:row>
      <xdr:rowOff>47625</xdr:rowOff>
    </xdr:to>
    <xdr:sp macro="" textlink="">
      <xdr:nvSpPr>
        <xdr:cNvPr id="6" name="AutoShape 1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962025</xdr:colOff>
      <xdr:row>28</xdr:row>
      <xdr:rowOff>47625</xdr:rowOff>
    </xdr:to>
    <xdr:sp macro="" textlink="">
      <xdr:nvSpPr>
        <xdr:cNvPr id="7" name="AutoShape 1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962025</xdr:colOff>
      <xdr:row>28</xdr:row>
      <xdr:rowOff>47625</xdr:rowOff>
    </xdr:to>
    <xdr:sp macro="" textlink="">
      <xdr:nvSpPr>
        <xdr:cNvPr id="8"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962025</xdr:colOff>
      <xdr:row>28</xdr:row>
      <xdr:rowOff>47625</xdr:rowOff>
    </xdr:to>
    <xdr:sp macro="" textlink="">
      <xdr:nvSpPr>
        <xdr:cNvPr id="9" name="AutoShape 1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962025</xdr:colOff>
      <xdr:row>28</xdr:row>
      <xdr:rowOff>47625</xdr:rowOff>
    </xdr:to>
    <xdr:sp macro="" textlink="">
      <xdr:nvSpPr>
        <xdr:cNvPr id="10"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962025</xdr:colOff>
      <xdr:row>28</xdr:row>
      <xdr:rowOff>47625</xdr:rowOff>
    </xdr:to>
    <xdr:sp macro="" textlink="">
      <xdr:nvSpPr>
        <xdr:cNvPr id="11"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962025</xdr:colOff>
      <xdr:row>28</xdr:row>
      <xdr:rowOff>47625</xdr:rowOff>
    </xdr:to>
    <xdr:sp macro="" textlink="">
      <xdr:nvSpPr>
        <xdr:cNvPr id="12"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962025</xdr:colOff>
      <xdr:row>28</xdr:row>
      <xdr:rowOff>47625</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1507320</xdr:colOff>
      <xdr:row>24</xdr:row>
      <xdr:rowOff>165240</xdr:rowOff>
    </xdr:from>
    <xdr:to>
      <xdr:col>11</xdr:col>
      <xdr:colOff>429120</xdr:colOff>
      <xdr:row>26</xdr:row>
      <xdr:rowOff>110520</xdr:rowOff>
    </xdr:to>
    <xdr:sp macro="" textlink="">
      <xdr:nvSpPr>
        <xdr:cNvPr id="25" name="CustomShape 1"/>
        <xdr:cNvSpPr/>
      </xdr:nvSpPr>
      <xdr:spPr>
        <a:xfrm>
          <a:off x="2121840" y="5051520"/>
          <a:ext cx="8307720" cy="326160"/>
        </a:xfrm>
        <a:prstGeom prst="roundRect">
          <a:avLst>
            <a:gd name="adj" fmla="val 16667"/>
          </a:avLst>
        </a:prstGeom>
        <a:solidFill>
          <a:srgbClr val="FFFFFF"/>
        </a:solidFill>
        <a:ln w="19080">
          <a:solidFill>
            <a:srgbClr val="ED7D31"/>
          </a:solidFill>
          <a:miter/>
        </a:ln>
      </xdr:spPr>
      <xdr:txBody>
        <a:bodyPr lIns="90000" tIns="45000" rIns="90000" bIns="45000"/>
        <a:lstStyle/>
        <a:p>
          <a:r>
            <a:rPr lang="fr-FR" sz="1100">
              <a:solidFill>
                <a:srgbClr val="000000"/>
              </a:solidFill>
              <a:latin typeface="Calibri"/>
            </a:rPr>
            <a:t>Les valeurs pour 2018 et 2023 sont issues de l'arrêté du 24 avril 2016. Après 2023, taux de croissance de 8% (hypothèse DGEC)</a:t>
          </a:r>
          <a:endParaRPr/>
        </a:p>
      </xdr:txBody>
    </xdr:sp>
    <xdr:clientData/>
  </xdr:twoCellAnchor>
  <xdr:twoCellAnchor editAs="oneCell">
    <xdr:from>
      <xdr:col>1</xdr:col>
      <xdr:colOff>562320</xdr:colOff>
      <xdr:row>65</xdr:row>
      <xdr:rowOff>101160</xdr:rowOff>
    </xdr:from>
    <xdr:to>
      <xdr:col>6</xdr:col>
      <xdr:colOff>614880</xdr:colOff>
      <xdr:row>88</xdr:row>
      <xdr:rowOff>178560</xdr:rowOff>
    </xdr:to>
    <xdr:pic>
      <xdr:nvPicPr>
        <xdr:cNvPr id="26" name="Image 2"/>
        <xdr:cNvPicPr/>
      </xdr:nvPicPr>
      <xdr:blipFill>
        <a:blip xmlns:r="http://schemas.openxmlformats.org/officeDocument/2006/relationships" r:embed="rId1"/>
        <a:stretch>
          <a:fillRect/>
        </a:stretch>
      </xdr:blipFill>
      <xdr:spPr>
        <a:xfrm>
          <a:off x="1176840" y="14112360"/>
          <a:ext cx="5355360" cy="4534920"/>
        </a:xfrm>
        <a:prstGeom prst="rect">
          <a:avLst/>
        </a:prstGeom>
        <a:ln>
          <a:noFill/>
        </a:ln>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4"/>
  <sheetViews>
    <sheetView zoomScaleNormal="100" workbookViewId="0">
      <selection activeCell="D18" sqref="D18"/>
    </sheetView>
  </sheetViews>
  <sheetFormatPr baseColWidth="10" defaultColWidth="9.140625" defaultRowHeight="15" x14ac:dyDescent="0.25"/>
  <cols>
    <col min="1" max="1025" width="11.5703125" style="1"/>
  </cols>
  <sheetData>
    <row r="1" spans="4:11" x14ac:dyDescent="0.25">
      <c r="D1"/>
      <c r="I1"/>
      <c r="K1"/>
    </row>
    <row r="2" spans="4:11" x14ac:dyDescent="0.25">
      <c r="D2"/>
      <c r="I2"/>
      <c r="K2"/>
    </row>
    <row r="3" spans="4:11" x14ac:dyDescent="0.25">
      <c r="D3"/>
      <c r="I3"/>
      <c r="K3"/>
    </row>
    <row r="4" spans="4:11" x14ac:dyDescent="0.25">
      <c r="D4"/>
      <c r="I4"/>
      <c r="K4"/>
    </row>
    <row r="5" spans="4:11" x14ac:dyDescent="0.25">
      <c r="D5"/>
      <c r="I5"/>
      <c r="K5"/>
    </row>
    <row r="6" spans="4:11" x14ac:dyDescent="0.25">
      <c r="D6"/>
      <c r="I6"/>
      <c r="K6"/>
    </row>
    <row r="7" spans="4:11" x14ac:dyDescent="0.25">
      <c r="D7"/>
      <c r="I7"/>
      <c r="K7"/>
    </row>
    <row r="8" spans="4:11" x14ac:dyDescent="0.25">
      <c r="D8"/>
      <c r="I8"/>
      <c r="K8"/>
    </row>
    <row r="9" spans="4:11" ht="26.25" x14ac:dyDescent="0.4">
      <c r="D9" s="2" t="s">
        <v>0</v>
      </c>
      <c r="I9" s="3"/>
      <c r="K9" s="2"/>
    </row>
    <row r="10" spans="4:11" ht="26.25" x14ac:dyDescent="0.4">
      <c r="D10" s="2" t="s">
        <v>1</v>
      </c>
      <c r="K10" s="2"/>
    </row>
    <row r="11" spans="4:11" ht="26.25" x14ac:dyDescent="0.4">
      <c r="D11" s="2" t="s">
        <v>2</v>
      </c>
      <c r="K11" s="2"/>
    </row>
    <row r="12" spans="4:11" x14ac:dyDescent="0.25">
      <c r="D12"/>
    </row>
    <row r="13" spans="4:11" x14ac:dyDescent="0.25">
      <c r="D13"/>
    </row>
    <row r="14" spans="4:11" ht="26.25" x14ac:dyDescent="0.25">
      <c r="D14" s="4" t="s">
        <v>3</v>
      </c>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4"/>
  <sheetViews>
    <sheetView zoomScale="80" zoomScaleNormal="80" workbookViewId="0">
      <selection activeCell="I32" sqref="I32"/>
    </sheetView>
  </sheetViews>
  <sheetFormatPr baseColWidth="10" defaultColWidth="9.140625" defaultRowHeight="15" x14ac:dyDescent="0.25"/>
  <cols>
    <col min="1" max="1" width="13.5703125"/>
    <col min="2" max="2" width="34.5703125"/>
    <col min="3" max="3" width="10.7109375"/>
    <col min="4" max="4" width="19"/>
    <col min="5" max="5" width="19.140625"/>
    <col min="6" max="10" width="10.7109375"/>
    <col min="11" max="11" width="6"/>
    <col min="12" max="44" width="6.7109375"/>
    <col min="45" max="1025" width="10.7109375"/>
  </cols>
  <sheetData>
    <row r="1" spans="1:31" x14ac:dyDescent="0.25">
      <c r="A1" s="752"/>
      <c r="B1" s="752" t="s">
        <v>858</v>
      </c>
      <c r="C1" s="752" t="s">
        <v>859</v>
      </c>
      <c r="E1" t="s">
        <v>860</v>
      </c>
      <c r="F1">
        <v>13</v>
      </c>
      <c r="L1" s="753">
        <v>1</v>
      </c>
      <c r="M1" s="753">
        <v>2</v>
      </c>
      <c r="N1" s="753">
        <v>3</v>
      </c>
      <c r="O1" s="753">
        <v>4</v>
      </c>
      <c r="P1" s="753">
        <v>5</v>
      </c>
      <c r="Q1" s="753">
        <v>6</v>
      </c>
      <c r="R1" s="753">
        <v>7</v>
      </c>
      <c r="S1" s="753">
        <v>8</v>
      </c>
      <c r="T1" s="753">
        <v>9</v>
      </c>
      <c r="U1" s="753">
        <v>10</v>
      </c>
      <c r="V1" s="753">
        <v>11</v>
      </c>
      <c r="W1" s="753">
        <v>12</v>
      </c>
      <c r="X1" s="753">
        <v>13</v>
      </c>
      <c r="Y1" s="753">
        <v>14</v>
      </c>
      <c r="Z1" s="753">
        <v>15</v>
      </c>
      <c r="AA1" s="753">
        <v>16</v>
      </c>
      <c r="AB1" s="753">
        <v>17</v>
      </c>
      <c r="AC1" s="753">
        <v>18</v>
      </c>
      <c r="AD1" s="753">
        <v>19</v>
      </c>
      <c r="AE1" s="753">
        <v>20</v>
      </c>
    </row>
    <row r="2" spans="1:31" x14ac:dyDescent="0.25">
      <c r="A2" s="752" t="s">
        <v>861</v>
      </c>
      <c r="B2" s="752">
        <v>165</v>
      </c>
      <c r="C2" s="752">
        <f>B2/$F$1</f>
        <v>12.692307692307692</v>
      </c>
      <c r="L2" s="754">
        <v>2016</v>
      </c>
      <c r="M2" s="754">
        <v>2017</v>
      </c>
      <c r="N2" s="754">
        <v>2018</v>
      </c>
      <c r="O2" s="754">
        <v>2019</v>
      </c>
      <c r="P2" s="754">
        <v>2020</v>
      </c>
      <c r="Q2" s="754">
        <v>2021</v>
      </c>
      <c r="R2" s="754">
        <v>2022</v>
      </c>
      <c r="S2" s="754">
        <v>2023</v>
      </c>
      <c r="T2" s="754">
        <v>2024</v>
      </c>
      <c r="U2" s="754">
        <v>2025</v>
      </c>
      <c r="V2" s="754">
        <v>2026</v>
      </c>
      <c r="W2" s="754">
        <v>2027</v>
      </c>
      <c r="X2" s="754">
        <v>2028</v>
      </c>
      <c r="Y2" s="754">
        <v>2029</v>
      </c>
      <c r="Z2" s="754">
        <v>2030</v>
      </c>
      <c r="AA2" s="754">
        <v>2031</v>
      </c>
      <c r="AB2" s="754">
        <v>2032</v>
      </c>
      <c r="AC2" s="754">
        <v>2033</v>
      </c>
      <c r="AD2" s="754">
        <v>2034</v>
      </c>
      <c r="AE2" s="754">
        <v>2035</v>
      </c>
    </row>
    <row r="3" spans="1:31" x14ac:dyDescent="0.25">
      <c r="A3" s="752" t="s">
        <v>862</v>
      </c>
      <c r="B3" s="752">
        <v>35</v>
      </c>
      <c r="C3" s="752">
        <f>B3/$F$1</f>
        <v>2.6923076923076925</v>
      </c>
      <c r="L3">
        <v>7.66</v>
      </c>
      <c r="M3">
        <v>7.66</v>
      </c>
      <c r="N3">
        <v>7.66</v>
      </c>
      <c r="O3">
        <v>7.66</v>
      </c>
      <c r="P3">
        <v>7.66</v>
      </c>
      <c r="Q3">
        <v>7.66</v>
      </c>
      <c r="R3">
        <v>7.66</v>
      </c>
      <c r="S3">
        <v>7.66</v>
      </c>
      <c r="T3">
        <v>7.66</v>
      </c>
      <c r="U3">
        <v>7.66</v>
      </c>
      <c r="V3">
        <v>7.66</v>
      </c>
      <c r="W3">
        <v>7.66</v>
      </c>
      <c r="X3">
        <v>7.66</v>
      </c>
      <c r="Y3">
        <v>7.66</v>
      </c>
    </row>
    <row r="4" spans="1:31" x14ac:dyDescent="0.25">
      <c r="F4" s="864" t="s">
        <v>863</v>
      </c>
      <c r="G4" s="864"/>
      <c r="H4" s="864"/>
      <c r="I4" s="864"/>
      <c r="M4">
        <v>7.66</v>
      </c>
      <c r="N4">
        <v>7.66</v>
      </c>
      <c r="O4">
        <v>7.66</v>
      </c>
      <c r="P4">
        <v>7.66</v>
      </c>
      <c r="Q4">
        <v>7.66</v>
      </c>
      <c r="R4">
        <v>7.66</v>
      </c>
      <c r="S4">
        <v>7.66</v>
      </c>
      <c r="T4">
        <v>7.66</v>
      </c>
      <c r="U4">
        <v>7.66</v>
      </c>
      <c r="V4">
        <v>7.66</v>
      </c>
      <c r="W4">
        <v>7.66</v>
      </c>
      <c r="X4">
        <v>7.66</v>
      </c>
      <c r="Y4">
        <v>7.66</v>
      </c>
      <c r="Z4">
        <v>7.66</v>
      </c>
    </row>
    <row r="5" spans="1:31" x14ac:dyDescent="0.25">
      <c r="N5">
        <v>11.3</v>
      </c>
      <c r="O5">
        <v>11.3</v>
      </c>
      <c r="P5">
        <v>11.3</v>
      </c>
      <c r="Q5">
        <v>11.3</v>
      </c>
      <c r="R5">
        <v>11.3</v>
      </c>
      <c r="S5">
        <v>11.3</v>
      </c>
      <c r="T5">
        <v>11.3</v>
      </c>
      <c r="U5">
        <v>11.3</v>
      </c>
      <c r="V5">
        <v>11.3</v>
      </c>
      <c r="W5">
        <v>11.3</v>
      </c>
      <c r="X5">
        <v>11.3</v>
      </c>
      <c r="Y5">
        <v>11.3</v>
      </c>
      <c r="Z5">
        <v>11.3</v>
      </c>
      <c r="AA5">
        <v>11.3</v>
      </c>
    </row>
    <row r="6" spans="1:31" x14ac:dyDescent="0.25">
      <c r="B6" s="755"/>
      <c r="C6" s="755" t="s">
        <v>864</v>
      </c>
      <c r="D6" s="865" t="s">
        <v>865</v>
      </c>
      <c r="E6" s="865"/>
      <c r="F6" s="756" t="s">
        <v>866</v>
      </c>
      <c r="H6" s="756" t="s">
        <v>867</v>
      </c>
      <c r="I6" s="756" t="s">
        <v>866</v>
      </c>
      <c r="O6">
        <v>11.3</v>
      </c>
      <c r="P6">
        <v>11.3</v>
      </c>
      <c r="Q6">
        <v>11.3</v>
      </c>
      <c r="R6">
        <v>11.3</v>
      </c>
      <c r="S6">
        <v>11.3</v>
      </c>
      <c r="T6">
        <v>11.3</v>
      </c>
      <c r="U6">
        <v>11.3</v>
      </c>
      <c r="V6">
        <v>11.3</v>
      </c>
      <c r="W6">
        <v>11.3</v>
      </c>
      <c r="X6">
        <v>11.3</v>
      </c>
      <c r="Y6">
        <v>11.3</v>
      </c>
      <c r="Z6">
        <v>11.3</v>
      </c>
      <c r="AA6">
        <v>11.3</v>
      </c>
      <c r="AB6">
        <v>11.3</v>
      </c>
    </row>
    <row r="7" spans="1:31" x14ac:dyDescent="0.25">
      <c r="B7" s="757" t="s">
        <v>868</v>
      </c>
      <c r="C7" s="758">
        <v>6.3323697334834797E-2</v>
      </c>
      <c r="D7" s="755">
        <v>1</v>
      </c>
      <c r="E7" s="755"/>
      <c r="F7" s="759">
        <f>$C$2*C7*D7</f>
        <v>0.80372385078828779</v>
      </c>
      <c r="H7" s="756" t="s">
        <v>869</v>
      </c>
      <c r="I7" s="759">
        <f>F8</f>
        <v>1.9322396361848027</v>
      </c>
      <c r="P7">
        <v>11.3</v>
      </c>
      <c r="Q7">
        <v>11.3</v>
      </c>
      <c r="R7">
        <v>11.3</v>
      </c>
      <c r="S7">
        <v>11.3</v>
      </c>
      <c r="T7">
        <v>11.3</v>
      </c>
      <c r="U7">
        <v>11.3</v>
      </c>
      <c r="V7">
        <v>11.3</v>
      </c>
      <c r="W7">
        <v>11.3</v>
      </c>
      <c r="X7">
        <v>11.3</v>
      </c>
      <c r="Y7">
        <v>11.3</v>
      </c>
      <c r="Z7">
        <v>11.3</v>
      </c>
      <c r="AA7">
        <v>11.3</v>
      </c>
      <c r="AB7">
        <v>11.3</v>
      </c>
      <c r="AC7">
        <v>11.3</v>
      </c>
    </row>
    <row r="8" spans="1:31" x14ac:dyDescent="0.25">
      <c r="B8" s="757" t="s">
        <v>870</v>
      </c>
      <c r="C8" s="758">
        <v>0.54906409910310405</v>
      </c>
      <c r="D8" s="755">
        <v>0.2</v>
      </c>
      <c r="E8" s="755"/>
      <c r="F8" s="759">
        <f>$C$2*C8*D8+C3*D8</f>
        <v>1.9322396361848027</v>
      </c>
      <c r="H8" s="756" t="s">
        <v>871</v>
      </c>
      <c r="I8" s="759">
        <f>F9</f>
        <v>2.1429939610639788</v>
      </c>
    </row>
    <row r="9" spans="1:31" x14ac:dyDescent="0.25">
      <c r="B9" s="757" t="s">
        <v>872</v>
      </c>
      <c r="C9" s="758">
        <v>0.168841948447465</v>
      </c>
      <c r="D9" s="755">
        <v>1</v>
      </c>
      <c r="E9" s="755"/>
      <c r="F9" s="759">
        <f>$C$2*C9*D9</f>
        <v>2.1429939610639788</v>
      </c>
      <c r="H9" s="756" t="s">
        <v>873</v>
      </c>
      <c r="I9" s="759">
        <f>F10</f>
        <v>2.3672905850942447</v>
      </c>
    </row>
    <row r="10" spans="1:31" x14ac:dyDescent="0.25">
      <c r="B10" s="757" t="s">
        <v>874</v>
      </c>
      <c r="C10" s="758">
        <v>0.18651380367409201</v>
      </c>
      <c r="D10" s="755">
        <v>1</v>
      </c>
      <c r="E10" s="755"/>
      <c r="F10" s="759">
        <f>$C$2*C10*D10</f>
        <v>2.3672905850942447</v>
      </c>
      <c r="H10" s="756" t="s">
        <v>875</v>
      </c>
      <c r="I10" s="759">
        <f>F7+F11+F12</f>
        <v>1.2131326575331525</v>
      </c>
    </row>
    <row r="11" spans="1:31" x14ac:dyDescent="0.25">
      <c r="B11" s="757" t="s">
        <v>876</v>
      </c>
      <c r="C11" s="758">
        <v>3.0955431979947999E-3</v>
      </c>
      <c r="D11" s="755">
        <v>1</v>
      </c>
      <c r="E11" s="755"/>
      <c r="F11" s="759">
        <f>$C$2*C11*D11</f>
        <v>3.928958674378015E-2</v>
      </c>
      <c r="H11" s="760" t="s">
        <v>877</v>
      </c>
      <c r="I11" s="761">
        <f>SUM(I7:I10)</f>
        <v>7.655656839876178</v>
      </c>
    </row>
    <row r="12" spans="1:31" x14ac:dyDescent="0.25">
      <c r="B12" s="757" t="s">
        <v>878</v>
      </c>
      <c r="C12" s="758">
        <v>2.9160908242509699E-2</v>
      </c>
      <c r="D12" s="755">
        <v>1</v>
      </c>
      <c r="E12" s="755"/>
      <c r="F12" s="759">
        <f>$C$2*C12*D12</f>
        <v>0.3701192200010846</v>
      </c>
    </row>
    <row r="13" spans="1:31" x14ac:dyDescent="0.25">
      <c r="F13" s="761"/>
    </row>
    <row r="14" spans="1:31" x14ac:dyDescent="0.25">
      <c r="F14" s="866" t="s">
        <v>879</v>
      </c>
      <c r="G14" s="866"/>
      <c r="H14" s="866"/>
      <c r="I14" s="866"/>
    </row>
    <row r="15" spans="1:31" x14ac:dyDescent="0.25">
      <c r="F15" s="761"/>
    </row>
    <row r="16" spans="1:31" x14ac:dyDescent="0.25">
      <c r="B16" s="755"/>
      <c r="C16" s="755" t="s">
        <v>864</v>
      </c>
      <c r="D16" s="865" t="s">
        <v>880</v>
      </c>
      <c r="E16" s="865"/>
      <c r="F16" s="759" t="s">
        <v>866</v>
      </c>
      <c r="H16" s="756" t="s">
        <v>867</v>
      </c>
      <c r="I16" s="756" t="s">
        <v>866</v>
      </c>
    </row>
    <row r="17" spans="2:31" x14ac:dyDescent="0.25">
      <c r="B17" s="757" t="s">
        <v>868</v>
      </c>
      <c r="C17" s="758">
        <v>6.3323697334834797E-2</v>
      </c>
      <c r="D17" s="755">
        <v>1</v>
      </c>
      <c r="E17" s="755"/>
      <c r="F17" s="759">
        <f>$C$2*C17*D17</f>
        <v>0.80372385078828779</v>
      </c>
      <c r="H17" s="756" t="s">
        <v>869</v>
      </c>
      <c r="I17" s="759">
        <f>F18</f>
        <v>5.5751123908930564</v>
      </c>
    </row>
    <row r="18" spans="2:31" x14ac:dyDescent="0.25">
      <c r="B18" s="757" t="s">
        <v>870</v>
      </c>
      <c r="C18" s="758">
        <v>0.54906409910310405</v>
      </c>
      <c r="D18" s="755">
        <v>0.8</v>
      </c>
      <c r="E18" s="755"/>
      <c r="F18" s="759">
        <f>$C$2*C18*D18+C13*D18</f>
        <v>5.5751123908930564</v>
      </c>
      <c r="H18" s="756" t="s">
        <v>871</v>
      </c>
      <c r="I18" s="759">
        <f>F19</f>
        <v>2.1429939610639788</v>
      </c>
    </row>
    <row r="19" spans="2:31" x14ac:dyDescent="0.25">
      <c r="B19" s="757" t="s">
        <v>872</v>
      </c>
      <c r="C19" s="758">
        <v>0.168841948447465</v>
      </c>
      <c r="D19" s="755">
        <v>1</v>
      </c>
      <c r="E19" s="755"/>
      <c r="F19" s="759">
        <f>$C$2*C19*D19</f>
        <v>2.1429939610639788</v>
      </c>
      <c r="H19" s="756" t="s">
        <v>873</v>
      </c>
      <c r="I19" s="759">
        <f>F20</f>
        <v>2.3672905850942447</v>
      </c>
    </row>
    <row r="20" spans="2:31" x14ac:dyDescent="0.25">
      <c r="B20" s="757" t="s">
        <v>874</v>
      </c>
      <c r="C20" s="758">
        <v>0.18651380367409201</v>
      </c>
      <c r="D20" s="755">
        <v>1</v>
      </c>
      <c r="E20" s="755"/>
      <c r="F20" s="759">
        <f>$C$2*C20*D20</f>
        <v>2.3672905850942447</v>
      </c>
      <c r="H20" s="756" t="s">
        <v>875</v>
      </c>
      <c r="I20" s="759">
        <f>F17+F21+F22</f>
        <v>1.2131326575331525</v>
      </c>
    </row>
    <row r="21" spans="2:31" x14ac:dyDescent="0.25">
      <c r="B21" s="757" t="s">
        <v>876</v>
      </c>
      <c r="C21" s="758">
        <v>3.0955431979947999E-3</v>
      </c>
      <c r="D21" s="755">
        <v>1</v>
      </c>
      <c r="E21" s="755"/>
      <c r="F21" s="759">
        <f>$C$2*C21*D21</f>
        <v>3.928958674378015E-2</v>
      </c>
      <c r="H21" s="760" t="s">
        <v>877</v>
      </c>
      <c r="I21" s="761">
        <f>SUM(I17:I20)</f>
        <v>11.298529594584432</v>
      </c>
    </row>
    <row r="22" spans="2:31" x14ac:dyDescent="0.25">
      <c r="B22" s="757" t="s">
        <v>878</v>
      </c>
      <c r="C22" s="758">
        <v>2.9160908242509699E-2</v>
      </c>
      <c r="D22" s="755">
        <v>1</v>
      </c>
      <c r="E22" s="755"/>
      <c r="F22" s="759">
        <f>$C$2*C22*D22</f>
        <v>0.3701192200010846</v>
      </c>
    </row>
    <row r="24" spans="2:31" x14ac:dyDescent="0.25">
      <c r="K24" t="s">
        <v>877</v>
      </c>
      <c r="L24">
        <f>SUM(L3:L22)</f>
        <v>7.66</v>
      </c>
      <c r="M24" t="e">
        <f t="shared" ref="M24:AE24" ca="1" si="0">SOMME(M3:M22)</f>
        <v>#NAME?</v>
      </c>
      <c r="N24" t="e">
        <f t="shared" ca="1" si="0"/>
        <v>#NAME?</v>
      </c>
      <c r="O24" t="e">
        <f t="shared" ca="1" si="0"/>
        <v>#NAME?</v>
      </c>
      <c r="P24" t="e">
        <f t="shared" ca="1" si="0"/>
        <v>#NAME?</v>
      </c>
      <c r="Q24" t="e">
        <f t="shared" ca="1" si="0"/>
        <v>#NAME?</v>
      </c>
      <c r="R24" t="e">
        <f t="shared" ca="1" si="0"/>
        <v>#NAME?</v>
      </c>
      <c r="S24" t="e">
        <f t="shared" ca="1" si="0"/>
        <v>#NAME?</v>
      </c>
      <c r="T24" t="e">
        <f t="shared" ca="1" si="0"/>
        <v>#NAME?</v>
      </c>
      <c r="U24" t="e">
        <f t="shared" ca="1" si="0"/>
        <v>#NAME?</v>
      </c>
      <c r="V24" t="e">
        <f t="shared" ca="1" si="0"/>
        <v>#NAME?</v>
      </c>
      <c r="W24" t="e">
        <f t="shared" ca="1" si="0"/>
        <v>#NAME?</v>
      </c>
      <c r="X24" t="e">
        <f t="shared" ca="1" si="0"/>
        <v>#NAME?</v>
      </c>
      <c r="Y24" t="e">
        <f t="shared" ca="1" si="0"/>
        <v>#NAME?</v>
      </c>
      <c r="Z24" t="e">
        <f t="shared" ca="1" si="0"/>
        <v>#NAME?</v>
      </c>
      <c r="AA24" t="e">
        <f t="shared" ca="1" si="0"/>
        <v>#NAME?</v>
      </c>
      <c r="AB24" t="e">
        <f t="shared" ca="1" si="0"/>
        <v>#NAME?</v>
      </c>
      <c r="AC24" t="e">
        <f t="shared" ca="1" si="0"/>
        <v>#NAME?</v>
      </c>
      <c r="AD24" t="e">
        <f t="shared" ca="1" si="0"/>
        <v>#NAME?</v>
      </c>
      <c r="AE24" t="e">
        <f t="shared" ca="1" si="0"/>
        <v>#NAME?</v>
      </c>
    </row>
  </sheetData>
  <mergeCells count="4">
    <mergeCell ref="F4:I4"/>
    <mergeCell ref="D6:E6"/>
    <mergeCell ref="F14:I14"/>
    <mergeCell ref="D16:E16"/>
  </mergeCells>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8"/>
  <sheetViews>
    <sheetView zoomScale="70" zoomScaleNormal="70" workbookViewId="0">
      <selection activeCell="M5" sqref="M5"/>
    </sheetView>
  </sheetViews>
  <sheetFormatPr baseColWidth="10" defaultColWidth="9.140625" defaultRowHeight="15" x14ac:dyDescent="0.25"/>
  <cols>
    <col min="1" max="1" width="8.7109375" style="6"/>
    <col min="2" max="2" width="28.85546875" style="6"/>
    <col min="3" max="1025" width="11.5703125" style="6"/>
  </cols>
  <sheetData>
    <row r="1" spans="1:20" x14ac:dyDescent="0.25">
      <c r="A1" s="762"/>
      <c r="B1" s="763"/>
      <c r="C1" s="763"/>
      <c r="D1" s="763"/>
      <c r="E1" s="764"/>
      <c r="F1" s="764"/>
      <c r="G1" s="764"/>
      <c r="H1" s="764"/>
      <c r="I1" s="764"/>
      <c r="J1" s="764"/>
      <c r="K1" s="764"/>
      <c r="L1" s="764"/>
      <c r="M1" s="764"/>
      <c r="N1" s="764"/>
      <c r="O1" s="765"/>
      <c r="P1" s="765"/>
      <c r="Q1" s="765"/>
      <c r="R1" s="765"/>
      <c r="S1"/>
      <c r="T1"/>
    </row>
    <row r="2" spans="1:20" ht="18.75" x14ac:dyDescent="0.25">
      <c r="A2" s="766" t="s">
        <v>881</v>
      </c>
      <c r="B2" s="767"/>
      <c r="C2" s="767"/>
      <c r="D2" s="767"/>
      <c r="E2" s="767"/>
      <c r="F2" s="767"/>
      <c r="G2" s="767"/>
      <c r="H2" s="767"/>
      <c r="I2" s="767"/>
      <c r="J2" s="767"/>
      <c r="K2" s="767"/>
      <c r="L2" s="767"/>
      <c r="M2" s="767"/>
      <c r="N2" s="767"/>
      <c r="O2" s="767"/>
      <c r="P2" s="767"/>
      <c r="Q2" s="767"/>
      <c r="R2" s="767"/>
      <c r="S2" s="767"/>
      <c r="T2" s="767"/>
    </row>
    <row r="3" spans="1:20" x14ac:dyDescent="0.25">
      <c r="A3" s="762"/>
      <c r="B3" s="763"/>
      <c r="C3" s="763"/>
      <c r="D3" s="763"/>
      <c r="E3" s="764"/>
      <c r="F3" s="764"/>
      <c r="G3" s="764"/>
      <c r="H3" s="764"/>
      <c r="I3" s="764"/>
      <c r="J3" s="764"/>
      <c r="K3" s="764"/>
      <c r="L3" s="764"/>
      <c r="M3" s="764"/>
      <c r="N3" s="764"/>
      <c r="O3" s="765"/>
      <c r="P3" s="765"/>
      <c r="Q3" s="765"/>
      <c r="R3" s="765"/>
      <c r="S3"/>
      <c r="T3"/>
    </row>
    <row r="4" spans="1:20" x14ac:dyDescent="0.25">
      <c r="A4"/>
      <c r="B4" s="206"/>
      <c r="C4" s="66">
        <v>2000</v>
      </c>
      <c r="D4" s="66">
        <v>2010</v>
      </c>
      <c r="E4" s="66">
        <v>2018</v>
      </c>
      <c r="F4" s="66">
        <v>2020</v>
      </c>
      <c r="G4" s="66">
        <v>2023</v>
      </c>
      <c r="H4" s="66">
        <v>2025</v>
      </c>
      <c r="I4" s="66">
        <v>2030</v>
      </c>
      <c r="J4" s="67">
        <v>2035</v>
      </c>
      <c r="K4" s="764"/>
      <c r="L4" s="764"/>
      <c r="M4" s="764"/>
      <c r="N4" s="764"/>
      <c r="O4" s="765"/>
      <c r="P4" s="765"/>
      <c r="Q4" s="765"/>
      <c r="R4" s="765"/>
      <c r="S4"/>
      <c r="T4"/>
    </row>
    <row r="5" spans="1:20" x14ac:dyDescent="0.25">
      <c r="A5"/>
      <c r="B5" s="69" t="s">
        <v>882</v>
      </c>
      <c r="C5" s="323"/>
      <c r="D5" s="323"/>
      <c r="E5" s="323">
        <v>7.0000000000000007E-2</v>
      </c>
      <c r="F5" s="323">
        <v>7.0000000000000007E-2</v>
      </c>
      <c r="G5" s="323">
        <v>7.0000000000000007E-2</v>
      </c>
      <c r="H5" s="323">
        <v>7.0000000000000007E-2</v>
      </c>
      <c r="I5" s="323">
        <v>7.0000000000000007E-2</v>
      </c>
      <c r="J5" s="333">
        <v>7.0000000000000007E-2</v>
      </c>
      <c r="K5" s="764"/>
      <c r="L5" s="764"/>
      <c r="M5" s="764"/>
      <c r="N5" s="764"/>
      <c r="O5" s="765"/>
      <c r="P5" s="765"/>
      <c r="Q5" s="765"/>
      <c r="R5" s="765"/>
      <c r="S5"/>
      <c r="T5"/>
    </row>
    <row r="6" spans="1:20" x14ac:dyDescent="0.25">
      <c r="A6"/>
      <c r="B6" s="69" t="s">
        <v>883</v>
      </c>
      <c r="C6" s="323"/>
      <c r="D6" s="323"/>
      <c r="E6" s="323">
        <v>1.6E-2</v>
      </c>
      <c r="F6" s="323">
        <f>0.016+(0.034-0.016)/5*2</f>
        <v>2.3200000000000002E-2</v>
      </c>
      <c r="G6" s="323">
        <v>3.4000000000000002E-2</v>
      </c>
      <c r="H6" s="323">
        <v>3.4000000000000002E-2</v>
      </c>
      <c r="I6" s="323">
        <v>3.4000000000000002E-2</v>
      </c>
      <c r="J6" s="333">
        <v>3.4000000000000002E-2</v>
      </c>
      <c r="K6" s="764"/>
      <c r="L6" s="764"/>
      <c r="M6" s="764"/>
      <c r="N6" s="764"/>
      <c r="O6" s="765"/>
      <c r="P6" s="765"/>
      <c r="Q6" s="765"/>
      <c r="R6" s="765"/>
      <c r="S6"/>
      <c r="T6"/>
    </row>
    <row r="7" spans="1:20" x14ac:dyDescent="0.25">
      <c r="A7"/>
      <c r="B7" s="69" t="s">
        <v>884</v>
      </c>
      <c r="C7" s="323"/>
      <c r="D7" s="323"/>
      <c r="E7" s="323">
        <v>0.01</v>
      </c>
      <c r="F7" s="323">
        <f>0.01+(0.023-0.01)/5*2</f>
        <v>1.52E-2</v>
      </c>
      <c r="G7" s="323">
        <v>2.3E-2</v>
      </c>
      <c r="H7" s="323">
        <v>2.3E-2</v>
      </c>
      <c r="I7" s="323">
        <v>2.3E-2</v>
      </c>
      <c r="J7" s="333">
        <v>2.3E-2</v>
      </c>
      <c r="K7" s="764"/>
      <c r="L7" s="764"/>
      <c r="M7" s="764"/>
      <c r="N7" s="764"/>
      <c r="O7" s="765"/>
      <c r="P7" s="765"/>
      <c r="Q7" s="765"/>
      <c r="R7" s="765"/>
      <c r="S7"/>
      <c r="T7"/>
    </row>
    <row r="8" spans="1:20" x14ac:dyDescent="0.25">
      <c r="A8"/>
      <c r="B8" s="69" t="s">
        <v>885</v>
      </c>
      <c r="C8" s="323">
        <v>0</v>
      </c>
      <c r="D8" s="323">
        <v>5.8651667027490702E-2</v>
      </c>
      <c r="E8" s="323"/>
      <c r="F8" s="323">
        <v>8.7177050069684806E-2</v>
      </c>
      <c r="G8" s="323"/>
      <c r="H8" s="323">
        <v>9.5857697266547803E-2</v>
      </c>
      <c r="I8" s="323">
        <v>9.5857161883539599E-2</v>
      </c>
      <c r="J8" s="333">
        <v>9.5753852016713395E-2</v>
      </c>
      <c r="K8" s="764"/>
      <c r="L8" s="764"/>
      <c r="M8" s="764"/>
      <c r="N8" s="764"/>
      <c r="O8" s="765"/>
      <c r="P8" s="765"/>
      <c r="Q8" s="765"/>
      <c r="R8" s="765"/>
      <c r="S8"/>
      <c r="T8"/>
    </row>
    <row r="9" spans="1:20" x14ac:dyDescent="0.25">
      <c r="A9"/>
      <c r="B9" s="765" t="s">
        <v>886</v>
      </c>
      <c r="C9"/>
      <c r="D9"/>
      <c r="E9"/>
      <c r="F9"/>
      <c r="G9"/>
      <c r="H9"/>
      <c r="I9"/>
      <c r="J9" s="764"/>
      <c r="K9" s="764"/>
      <c r="L9" s="764"/>
      <c r="M9" s="764"/>
      <c r="N9" s="764"/>
      <c r="O9" s="765"/>
      <c r="P9" s="765"/>
      <c r="Q9" s="765"/>
      <c r="R9" s="765"/>
      <c r="S9"/>
      <c r="T9"/>
    </row>
    <row r="10" spans="1:20" x14ac:dyDescent="0.25">
      <c r="A10" s="762"/>
      <c r="B10" s="763"/>
      <c r="C10" s="763"/>
      <c r="D10" s="763"/>
      <c r="E10" s="764"/>
      <c r="F10" s="764"/>
      <c r="G10" s="764"/>
      <c r="H10" s="764"/>
      <c r="I10" s="764"/>
      <c r="J10" s="764"/>
      <c r="K10" s="764"/>
      <c r="L10" s="764"/>
      <c r="M10" s="764"/>
      <c r="N10" s="764"/>
      <c r="O10" s="765"/>
      <c r="P10" s="765"/>
      <c r="Q10" s="765"/>
      <c r="R10" s="765"/>
      <c r="S10"/>
      <c r="T10"/>
    </row>
    <row r="11" spans="1:20" x14ac:dyDescent="0.25">
      <c r="A11" s="762"/>
      <c r="B11" s="763"/>
      <c r="C11" s="763"/>
      <c r="D11" s="763"/>
      <c r="E11" s="764"/>
      <c r="F11" s="764"/>
      <c r="G11" s="764"/>
      <c r="H11" s="764"/>
      <c r="I11" s="764"/>
      <c r="J11" s="764"/>
      <c r="K11" s="764"/>
      <c r="L11" s="764"/>
      <c r="M11" s="764"/>
      <c r="N11" s="764"/>
      <c r="O11" s="765"/>
      <c r="P11" s="765"/>
      <c r="Q11" s="765"/>
      <c r="R11" s="765"/>
      <c r="S11"/>
      <c r="T11"/>
    </row>
    <row r="12" spans="1:20" ht="18.75" x14ac:dyDescent="0.25">
      <c r="A12" s="766" t="s">
        <v>887</v>
      </c>
      <c r="B12" s="767"/>
      <c r="C12" s="767"/>
      <c r="D12" s="767"/>
      <c r="E12" s="767"/>
      <c r="F12" s="767"/>
      <c r="G12" s="767"/>
      <c r="H12" s="767"/>
      <c r="I12" s="767"/>
      <c r="J12" s="767"/>
      <c r="K12" s="767"/>
      <c r="L12" s="767"/>
      <c r="M12" s="767"/>
      <c r="N12" s="767"/>
      <c r="O12" s="767"/>
      <c r="P12" s="767"/>
      <c r="Q12" s="767"/>
      <c r="R12" s="767"/>
      <c r="S12" s="767"/>
      <c r="T12" s="767"/>
    </row>
    <row r="13" spans="1:20" x14ac:dyDescent="0.25">
      <c r="A13" s="762"/>
      <c r="B13" s="763"/>
      <c r="C13" s="763"/>
      <c r="D13" s="763"/>
      <c r="E13" s="764"/>
      <c r="F13" s="764"/>
      <c r="G13" s="764"/>
      <c r="H13" s="764"/>
      <c r="I13" s="764"/>
      <c r="J13" s="764"/>
      <c r="K13" s="764"/>
      <c r="L13" s="764"/>
      <c r="M13" s="764"/>
      <c r="N13" s="764"/>
      <c r="O13" s="765"/>
      <c r="P13" s="765"/>
      <c r="Q13" s="765"/>
      <c r="R13" s="765"/>
      <c r="S13"/>
      <c r="T13"/>
    </row>
    <row r="14" spans="1:20" x14ac:dyDescent="0.25">
      <c r="A14"/>
      <c r="B14" s="206"/>
      <c r="C14" s="66"/>
      <c r="D14" s="66"/>
      <c r="E14" s="66">
        <v>2018</v>
      </c>
      <c r="F14" s="66">
        <v>2020</v>
      </c>
      <c r="G14" s="66">
        <v>2023</v>
      </c>
      <c r="H14" s="66">
        <v>2025</v>
      </c>
      <c r="I14" s="67">
        <v>2030</v>
      </c>
      <c r="J14" s="67">
        <v>2035</v>
      </c>
      <c r="K14" s="764"/>
      <c r="L14" s="764"/>
      <c r="M14" s="764"/>
      <c r="N14" s="764"/>
      <c r="O14" s="765"/>
      <c r="P14" s="765"/>
      <c r="Q14" s="765"/>
      <c r="R14" s="765"/>
      <c r="S14"/>
      <c r="T14"/>
    </row>
    <row r="15" spans="1:20" x14ac:dyDescent="0.25">
      <c r="A15"/>
      <c r="B15" s="69" t="s">
        <v>888</v>
      </c>
      <c r="C15" s="768"/>
      <c r="D15" s="768"/>
      <c r="E15" s="768">
        <v>1.7</v>
      </c>
      <c r="F15" s="768">
        <v>4.22</v>
      </c>
      <c r="G15" s="768">
        <v>8</v>
      </c>
      <c r="H15" s="768">
        <v>9.1428571428571406</v>
      </c>
      <c r="I15" s="768">
        <v>12</v>
      </c>
      <c r="J15" s="769">
        <v>15</v>
      </c>
      <c r="K15" s="764"/>
      <c r="L15" s="764"/>
      <c r="M15" s="764"/>
      <c r="N15" s="764"/>
      <c r="O15" s="765"/>
      <c r="P15" s="765"/>
      <c r="Q15" s="765"/>
      <c r="R15" s="765"/>
      <c r="S15"/>
      <c r="T15"/>
    </row>
    <row r="16" spans="1:20" x14ac:dyDescent="0.25">
      <c r="A16"/>
      <c r="B16" s="765" t="s">
        <v>886</v>
      </c>
      <c r="C16"/>
      <c r="D16" s="763"/>
      <c r="E16" s="770"/>
      <c r="F16" s="763"/>
      <c r="G16" s="770"/>
      <c r="H16" s="764"/>
      <c r="I16" s="764"/>
      <c r="J16" s="764"/>
      <c r="K16" s="764"/>
      <c r="L16" s="764"/>
      <c r="M16" s="764"/>
      <c r="N16" s="764"/>
      <c r="O16" s="765"/>
      <c r="P16" s="765"/>
      <c r="Q16" s="765"/>
      <c r="R16" s="765"/>
      <c r="S16"/>
      <c r="T16"/>
    </row>
    <row r="17" spans="1:20" x14ac:dyDescent="0.25">
      <c r="A17" s="762"/>
      <c r="B17"/>
      <c r="C17"/>
      <c r="D17"/>
      <c r="E17" s="763"/>
      <c r="F17" s="764"/>
      <c r="G17" s="764"/>
      <c r="H17" s="764"/>
      <c r="I17" s="764"/>
      <c r="J17" s="764"/>
      <c r="K17" s="764"/>
      <c r="L17" s="764"/>
      <c r="M17" s="764"/>
      <c r="N17" s="764"/>
      <c r="O17" s="765"/>
      <c r="P17" s="765"/>
      <c r="Q17" s="765"/>
      <c r="R17" s="765"/>
      <c r="S17"/>
      <c r="T17"/>
    </row>
    <row r="18" spans="1:20" x14ac:dyDescent="0.25">
      <c r="A18"/>
      <c r="B18"/>
      <c r="C18"/>
      <c r="D18"/>
      <c r="E18" s="771"/>
      <c r="F18" s="771"/>
      <c r="G18" s="764"/>
      <c r="H18" s="764"/>
      <c r="I18" s="764"/>
      <c r="J18" s="764"/>
      <c r="K18" s="764"/>
      <c r="L18" s="764"/>
      <c r="M18" s="764"/>
      <c r="N18" s="764"/>
      <c r="O18" s="765"/>
      <c r="P18" s="765"/>
      <c r="Q18" s="765"/>
      <c r="R18" s="765"/>
      <c r="S18"/>
      <c r="T18"/>
    </row>
    <row r="19" spans="1:20" x14ac:dyDescent="0.25">
      <c r="A19" s="762"/>
      <c r="B19" s="763"/>
      <c r="C19"/>
      <c r="D19"/>
      <c r="E19" s="770"/>
      <c r="F19" s="770"/>
      <c r="G19" s="764"/>
      <c r="H19" s="764"/>
      <c r="I19" s="764"/>
      <c r="J19" s="764"/>
      <c r="K19" s="764"/>
      <c r="L19" s="764"/>
      <c r="M19" s="764"/>
      <c r="N19" s="764"/>
      <c r="O19" s="765"/>
      <c r="P19" s="765"/>
      <c r="Q19" s="765"/>
      <c r="R19" s="765"/>
      <c r="S19"/>
      <c r="T19"/>
    </row>
    <row r="20" spans="1:20" ht="18.75" x14ac:dyDescent="0.25">
      <c r="A20" s="766" t="s">
        <v>889</v>
      </c>
      <c r="B20" s="767"/>
      <c r="C20" s="767"/>
      <c r="D20" s="767"/>
      <c r="E20" s="767"/>
      <c r="F20" s="767"/>
      <c r="G20" s="767"/>
      <c r="H20" s="767"/>
      <c r="I20" s="767"/>
      <c r="J20" s="767"/>
      <c r="K20" s="767"/>
      <c r="L20" s="767"/>
      <c r="M20" s="767"/>
      <c r="N20" s="767"/>
      <c r="O20" s="767"/>
      <c r="P20" s="767"/>
      <c r="Q20" s="767"/>
      <c r="R20" s="767"/>
      <c r="S20" s="767"/>
      <c r="T20" s="767"/>
    </row>
    <row r="21" spans="1:20" x14ac:dyDescent="0.25">
      <c r="A21" s="762"/>
      <c r="B21" s="763"/>
      <c r="C21" s="763"/>
      <c r="D21" s="763"/>
      <c r="E21" s="764"/>
      <c r="F21" s="764"/>
      <c r="G21" s="764"/>
      <c r="H21" s="764"/>
      <c r="I21" s="764"/>
      <c r="J21" s="764"/>
      <c r="K21" s="764"/>
      <c r="L21" s="764"/>
      <c r="M21" s="764"/>
      <c r="N21" s="764"/>
      <c r="O21" s="765"/>
      <c r="P21" s="765"/>
      <c r="Q21" s="765"/>
      <c r="R21" s="765"/>
      <c r="S21"/>
      <c r="T21"/>
    </row>
    <row r="22" spans="1:20" x14ac:dyDescent="0.25">
      <c r="A22"/>
      <c r="B22" s="206"/>
      <c r="C22" s="66"/>
      <c r="D22" s="66"/>
      <c r="E22" s="66">
        <v>2018</v>
      </c>
      <c r="F22" s="66">
        <v>2020</v>
      </c>
      <c r="G22" s="66">
        <v>2023</v>
      </c>
      <c r="H22" s="66">
        <v>2025</v>
      </c>
      <c r="I22" s="67">
        <v>2030</v>
      </c>
      <c r="J22" s="67">
        <v>2035</v>
      </c>
      <c r="K22" s="772" t="s">
        <v>890</v>
      </c>
      <c r="L22" s="772"/>
      <c r="M22" s="764"/>
      <c r="N22" s="764"/>
      <c r="O22" s="765"/>
      <c r="P22" s="765"/>
      <c r="Q22" s="765"/>
      <c r="R22" s="765"/>
      <c r="S22"/>
      <c r="T22"/>
    </row>
    <row r="23" spans="1:20" x14ac:dyDescent="0.25">
      <c r="A23"/>
      <c r="B23" s="69" t="s">
        <v>891</v>
      </c>
      <c r="C23" s="768"/>
      <c r="D23" s="768"/>
      <c r="E23" s="773">
        <v>180</v>
      </c>
      <c r="F23" s="773">
        <f>E23+(G23-E23)/5*2</f>
        <v>216</v>
      </c>
      <c r="G23" s="773">
        <v>270</v>
      </c>
      <c r="H23" s="774">
        <f>G23*(1+$K$23)^2</f>
        <v>314.92800000000005</v>
      </c>
      <c r="I23" s="774">
        <f>H23*(1+$K$23)^5</f>
        <v>462.7325525704706</v>
      </c>
      <c r="J23" s="774">
        <f>I23*(1+$K$23)^5</f>
        <v>679.90593154112457</v>
      </c>
      <c r="K23" s="775">
        <v>0.08</v>
      </c>
      <c r="L23" s="776"/>
      <c r="M23" s="764"/>
      <c r="N23" s="764"/>
      <c r="O23" s="765"/>
      <c r="P23" s="765"/>
      <c r="Q23" s="765"/>
      <c r="R23" s="765"/>
      <c r="S23"/>
      <c r="T23"/>
    </row>
    <row r="24" spans="1:20" x14ac:dyDescent="0.25">
      <c r="A24"/>
      <c r="B24" s="765" t="s">
        <v>886</v>
      </c>
      <c r="C24"/>
      <c r="D24" s="763"/>
      <c r="E24" s="777"/>
      <c r="F24" s="778"/>
      <c r="G24" s="777"/>
      <c r="H24" s="778"/>
      <c r="I24" s="778"/>
      <c r="J24" s="778"/>
      <c r="K24"/>
      <c r="L24" s="764"/>
      <c r="M24" s="764"/>
      <c r="N24" s="764"/>
      <c r="O24" s="765"/>
      <c r="P24" s="765"/>
      <c r="Q24" s="765"/>
      <c r="R24" s="765"/>
      <c r="S24"/>
      <c r="T24"/>
    </row>
    <row r="25" spans="1:20" x14ac:dyDescent="0.25">
      <c r="A25"/>
      <c r="B25"/>
      <c r="C25"/>
      <c r="D25"/>
      <c r="E25"/>
      <c r="F25"/>
      <c r="G25"/>
      <c r="H25"/>
      <c r="I25"/>
      <c r="J25"/>
      <c r="K25"/>
      <c r="L25"/>
      <c r="M25"/>
      <c r="N25"/>
      <c r="O25"/>
      <c r="P25"/>
      <c r="Q25"/>
      <c r="R25"/>
      <c r="S25"/>
      <c r="T25"/>
    </row>
    <row r="26" spans="1:20" x14ac:dyDescent="0.25">
      <c r="A26"/>
      <c r="B26"/>
      <c r="C26"/>
      <c r="D26"/>
      <c r="E26"/>
      <c r="F26"/>
      <c r="G26"/>
      <c r="H26"/>
      <c r="I26"/>
      <c r="J26"/>
      <c r="K26"/>
      <c r="L26"/>
      <c r="M26"/>
      <c r="N26"/>
      <c r="O26"/>
      <c r="P26"/>
      <c r="Q26"/>
      <c r="R26"/>
      <c r="S26"/>
      <c r="T26"/>
    </row>
    <row r="27" spans="1:20" x14ac:dyDescent="0.25">
      <c r="A27"/>
      <c r="B27"/>
      <c r="C27"/>
      <c r="D27"/>
      <c r="E27"/>
      <c r="F27"/>
      <c r="G27"/>
      <c r="H27"/>
      <c r="I27"/>
      <c r="J27"/>
      <c r="K27"/>
      <c r="L27"/>
      <c r="M27"/>
      <c r="N27"/>
      <c r="O27"/>
      <c r="P27"/>
      <c r="Q27"/>
      <c r="R27"/>
      <c r="S27"/>
      <c r="T27"/>
    </row>
    <row r="28" spans="1:20" x14ac:dyDescent="0.25">
      <c r="A28"/>
      <c r="B28"/>
      <c r="C28"/>
      <c r="D28"/>
      <c r="E28"/>
      <c r="F28"/>
      <c r="G28"/>
      <c r="H28"/>
      <c r="I28"/>
      <c r="J28"/>
      <c r="K28"/>
      <c r="L28"/>
      <c r="M28"/>
      <c r="N28"/>
      <c r="O28"/>
      <c r="P28"/>
      <c r="Q28"/>
      <c r="R28"/>
      <c r="S28"/>
      <c r="T28"/>
    </row>
    <row r="29" spans="1:20" x14ac:dyDescent="0.25">
      <c r="A29"/>
      <c r="B29" s="779">
        <v>2010</v>
      </c>
      <c r="C29" s="780" t="s">
        <v>600</v>
      </c>
      <c r="D29" s="780" t="s">
        <v>593</v>
      </c>
      <c r="E29"/>
      <c r="F29"/>
      <c r="G29"/>
      <c r="H29"/>
      <c r="I29"/>
      <c r="J29"/>
      <c r="K29"/>
      <c r="L29"/>
      <c r="M29"/>
      <c r="N29"/>
      <c r="O29"/>
      <c r="P29"/>
      <c r="Q29"/>
      <c r="R29"/>
      <c r="S29"/>
      <c r="T29"/>
    </row>
    <row r="30" spans="1:20" x14ac:dyDescent="0.25">
      <c r="A30"/>
      <c r="B30" s="779" t="s">
        <v>892</v>
      </c>
      <c r="C30" s="781">
        <v>56.344106643356596</v>
      </c>
      <c r="D30" s="782">
        <v>0.87587412587412605</v>
      </c>
      <c r="E30"/>
      <c r="F30"/>
      <c r="G30"/>
      <c r="H30"/>
      <c r="I30"/>
      <c r="J30"/>
      <c r="K30"/>
      <c r="L30"/>
      <c r="M30"/>
      <c r="N30"/>
      <c r="O30"/>
      <c r="P30"/>
      <c r="Q30"/>
      <c r="R30"/>
      <c r="S30"/>
      <c r="T30"/>
    </row>
    <row r="31" spans="1:20" x14ac:dyDescent="0.25">
      <c r="A31"/>
      <c r="B31" s="779" t="s">
        <v>56</v>
      </c>
      <c r="C31" s="781">
        <v>7.9848933566433598</v>
      </c>
      <c r="D31" s="782">
        <v>0.124125874125874</v>
      </c>
      <c r="E31"/>
      <c r="F31"/>
      <c r="G31"/>
      <c r="H31"/>
      <c r="I31"/>
      <c r="J31"/>
      <c r="K31"/>
      <c r="L31"/>
      <c r="M31"/>
      <c r="N31"/>
      <c r="O31"/>
      <c r="P31"/>
      <c r="Q31"/>
      <c r="R31"/>
      <c r="S31"/>
      <c r="T31"/>
    </row>
    <row r="32" spans="1:20" x14ac:dyDescent="0.25">
      <c r="A32"/>
      <c r="B32" s="6" t="s">
        <v>893</v>
      </c>
      <c r="C32"/>
      <c r="D32"/>
      <c r="E32"/>
      <c r="F32"/>
      <c r="G32"/>
      <c r="H32"/>
      <c r="I32"/>
      <c r="J32"/>
      <c r="K32"/>
      <c r="L32"/>
      <c r="M32"/>
      <c r="N32"/>
      <c r="O32"/>
      <c r="P32"/>
      <c r="Q32"/>
      <c r="R32"/>
      <c r="S32"/>
      <c r="T32"/>
    </row>
    <row r="33" spans="1:20" x14ac:dyDescent="0.25">
      <c r="A33"/>
      <c r="B33"/>
      <c r="C33"/>
      <c r="D33"/>
      <c r="E33"/>
      <c r="F33"/>
      <c r="G33"/>
      <c r="H33"/>
      <c r="I33"/>
      <c r="J33"/>
      <c r="K33"/>
      <c r="L33"/>
      <c r="M33"/>
      <c r="N33"/>
      <c r="O33"/>
      <c r="P33"/>
      <c r="Q33"/>
      <c r="R33"/>
      <c r="S33"/>
      <c r="T33"/>
    </row>
    <row r="34" spans="1:20" x14ac:dyDescent="0.25">
      <c r="A34"/>
      <c r="B34" s="65" t="s">
        <v>894</v>
      </c>
      <c r="C34" s="66"/>
      <c r="D34" s="66"/>
      <c r="E34" s="66">
        <v>2018</v>
      </c>
      <c r="F34" s="66">
        <v>2020</v>
      </c>
      <c r="G34" s="66">
        <v>2023</v>
      </c>
      <c r="H34" s="66">
        <v>2025</v>
      </c>
      <c r="I34" s="67">
        <v>2030</v>
      </c>
      <c r="J34" s="67">
        <v>2035</v>
      </c>
      <c r="K34"/>
      <c r="L34"/>
      <c r="M34"/>
      <c r="N34"/>
      <c r="O34"/>
      <c r="P34"/>
      <c r="Q34"/>
      <c r="R34"/>
      <c r="S34"/>
      <c r="T34"/>
    </row>
    <row r="35" spans="1:20" x14ac:dyDescent="0.25">
      <c r="A35"/>
      <c r="B35" s="69" t="s">
        <v>895</v>
      </c>
      <c r="C35" s="768"/>
      <c r="D35" s="768"/>
      <c r="E35" s="774">
        <f t="shared" ref="E35:J35" si="0">E23*$D$30</f>
        <v>157.6573426573427</v>
      </c>
      <c r="F35" s="774">
        <f t="shared" si="0"/>
        <v>189.18881118881123</v>
      </c>
      <c r="G35" s="774">
        <f t="shared" si="0"/>
        <v>236.48601398601403</v>
      </c>
      <c r="H35" s="774">
        <f t="shared" si="0"/>
        <v>275.8372867132868</v>
      </c>
      <c r="I35" s="774">
        <f t="shared" si="0"/>
        <v>405.295469996164</v>
      </c>
      <c r="J35" s="783">
        <f t="shared" si="0"/>
        <v>595.51201346521589</v>
      </c>
      <c r="K35"/>
      <c r="L35"/>
      <c r="M35"/>
      <c r="N35"/>
      <c r="O35"/>
      <c r="P35"/>
      <c r="Q35"/>
      <c r="R35"/>
      <c r="S35"/>
      <c r="T35"/>
    </row>
    <row r="36" spans="1:20" x14ac:dyDescent="0.25">
      <c r="A36"/>
      <c r="B36" s="69" t="s">
        <v>896</v>
      </c>
      <c r="C36" s="768"/>
      <c r="D36" s="768"/>
      <c r="E36" s="774">
        <f t="shared" ref="E36:J36" si="1">E23-E35</f>
        <v>22.342657342657304</v>
      </c>
      <c r="F36" s="774">
        <f t="shared" si="1"/>
        <v>26.811188811188771</v>
      </c>
      <c r="G36" s="774">
        <f t="shared" si="1"/>
        <v>33.513986013985971</v>
      </c>
      <c r="H36" s="774">
        <f t="shared" si="1"/>
        <v>39.090713286713253</v>
      </c>
      <c r="I36" s="774">
        <f t="shared" si="1"/>
        <v>57.437082574306601</v>
      </c>
      <c r="J36" s="783">
        <f t="shared" si="1"/>
        <v>84.393918075908687</v>
      </c>
      <c r="K36"/>
      <c r="L36"/>
      <c r="M36"/>
      <c r="N36"/>
      <c r="O36"/>
      <c r="P36"/>
      <c r="Q36"/>
      <c r="R36"/>
      <c r="S36"/>
      <c r="T36"/>
    </row>
    <row r="37" spans="1:20" x14ac:dyDescent="0.25">
      <c r="A37"/>
      <c r="B37" s="765" t="s">
        <v>897</v>
      </c>
      <c r="C37"/>
      <c r="D37" s="763"/>
      <c r="E37" s="777"/>
      <c r="F37" s="778"/>
      <c r="G37" s="777"/>
      <c r="H37" s="778"/>
      <c r="I37" s="778"/>
      <c r="J37" s="778"/>
      <c r="K37"/>
      <c r="L37"/>
      <c r="M37"/>
      <c r="N37"/>
      <c r="O37"/>
      <c r="P37"/>
      <c r="Q37"/>
      <c r="R37"/>
      <c r="S37"/>
      <c r="T37"/>
    </row>
    <row r="38" spans="1:20" x14ac:dyDescent="0.25">
      <c r="A38"/>
      <c r="B38"/>
      <c r="C38"/>
      <c r="D38"/>
      <c r="E38"/>
      <c r="F38"/>
      <c r="G38"/>
      <c r="H38"/>
      <c r="I38"/>
      <c r="J38"/>
      <c r="K38"/>
      <c r="L38"/>
      <c r="M38"/>
      <c r="N38"/>
      <c r="O38"/>
      <c r="P38"/>
      <c r="Q38"/>
      <c r="R38"/>
      <c r="S38"/>
      <c r="T38"/>
    </row>
    <row r="39" spans="1:20" x14ac:dyDescent="0.25">
      <c r="A39"/>
      <c r="B39"/>
      <c r="C39"/>
      <c r="D39"/>
      <c r="E39"/>
      <c r="F39"/>
      <c r="G39"/>
      <c r="H39"/>
      <c r="I39"/>
      <c r="J39"/>
      <c r="K39"/>
      <c r="L39"/>
      <c r="M39"/>
      <c r="N39"/>
      <c r="O39"/>
      <c r="P39"/>
      <c r="Q39"/>
      <c r="R39"/>
      <c r="S39"/>
      <c r="T39"/>
    </row>
    <row r="40" spans="1:20" ht="18.75" x14ac:dyDescent="0.25">
      <c r="A40" s="766" t="s">
        <v>507</v>
      </c>
      <c r="B40" s="767"/>
      <c r="C40" s="767"/>
      <c r="D40" s="767"/>
      <c r="E40" s="767"/>
      <c r="F40" s="767"/>
      <c r="G40" s="767"/>
      <c r="H40" s="767"/>
      <c r="I40" s="767"/>
      <c r="J40" s="767"/>
      <c r="K40" s="767"/>
      <c r="L40" s="767"/>
      <c r="M40" s="767"/>
      <c r="N40" s="767"/>
      <c r="O40" s="767"/>
      <c r="P40" s="767"/>
      <c r="Q40" s="767"/>
      <c r="R40" s="767"/>
      <c r="S40" s="767"/>
      <c r="T40" s="767"/>
    </row>
    <row r="41" spans="1:20" x14ac:dyDescent="0.25">
      <c r="B41"/>
      <c r="C41"/>
      <c r="D41"/>
      <c r="E41"/>
      <c r="F41"/>
      <c r="G41"/>
      <c r="H41"/>
      <c r="I41"/>
      <c r="J41"/>
      <c r="K41"/>
      <c r="L41"/>
      <c r="M41"/>
      <c r="N41"/>
      <c r="O41"/>
      <c r="P41"/>
      <c r="Q41"/>
      <c r="R41"/>
    </row>
    <row r="42" spans="1:20" ht="23.25" x14ac:dyDescent="0.25">
      <c r="B42" s="784" t="s">
        <v>898</v>
      </c>
      <c r="C42" s="572"/>
      <c r="D42" s="572"/>
      <c r="E42" s="572"/>
      <c r="F42" s="572"/>
      <c r="G42" s="572"/>
      <c r="H42"/>
      <c r="I42"/>
      <c r="J42"/>
      <c r="K42"/>
      <c r="L42"/>
      <c r="M42"/>
      <c r="N42"/>
      <c r="O42"/>
      <c r="P42"/>
      <c r="Q42"/>
      <c r="R42"/>
    </row>
    <row r="43" spans="1:20" x14ac:dyDescent="0.25">
      <c r="B43"/>
      <c r="C43"/>
      <c r="D43"/>
      <c r="E43"/>
      <c r="F43"/>
      <c r="G43"/>
      <c r="H43"/>
      <c r="I43"/>
      <c r="J43"/>
      <c r="K43"/>
      <c r="L43"/>
      <c r="M43"/>
      <c r="N43"/>
      <c r="O43"/>
      <c r="P43"/>
      <c r="Q43"/>
      <c r="R43"/>
    </row>
    <row r="44" spans="1:20" x14ac:dyDescent="0.25">
      <c r="B44" s="6" t="s">
        <v>899</v>
      </c>
      <c r="C44"/>
      <c r="D44"/>
      <c r="E44"/>
      <c r="F44"/>
      <c r="G44"/>
      <c r="H44"/>
      <c r="I44"/>
      <c r="J44"/>
      <c r="K44"/>
      <c r="L44"/>
      <c r="M44"/>
      <c r="N44"/>
      <c r="O44"/>
      <c r="P44"/>
      <c r="Q44"/>
      <c r="R44"/>
    </row>
    <row r="45" spans="1:20" x14ac:dyDescent="0.25">
      <c r="B45"/>
      <c r="C45"/>
      <c r="D45"/>
      <c r="E45"/>
      <c r="F45"/>
      <c r="G45"/>
      <c r="H45"/>
      <c r="I45"/>
      <c r="J45"/>
      <c r="K45"/>
      <c r="L45"/>
      <c r="M45"/>
      <c r="N45"/>
      <c r="O45"/>
      <c r="P45"/>
      <c r="Q45"/>
      <c r="R45"/>
    </row>
    <row r="46" spans="1:20" x14ac:dyDescent="0.25">
      <c r="B46"/>
      <c r="C46"/>
      <c r="D46"/>
      <c r="E46"/>
      <c r="F46"/>
      <c r="G46"/>
      <c r="H46"/>
      <c r="I46"/>
      <c r="J46"/>
      <c r="K46"/>
      <c r="L46"/>
      <c r="M46"/>
      <c r="N46"/>
      <c r="O46"/>
      <c r="P46"/>
      <c r="Q46"/>
      <c r="R46"/>
    </row>
    <row r="47" spans="1:20" ht="45.75" customHeight="1" x14ac:dyDescent="0.25">
      <c r="B47" s="867" t="s">
        <v>900</v>
      </c>
      <c r="C47" s="868" t="s">
        <v>901</v>
      </c>
      <c r="D47" s="868" t="s">
        <v>902</v>
      </c>
      <c r="E47" s="868" t="s">
        <v>903</v>
      </c>
      <c r="F47" s="868" t="s">
        <v>904</v>
      </c>
      <c r="G47" s="785" t="s">
        <v>905</v>
      </c>
      <c r="H47"/>
      <c r="I47"/>
      <c r="J47"/>
      <c r="K47"/>
      <c r="L47" s="786" t="s">
        <v>583</v>
      </c>
      <c r="M47" s="698" t="s">
        <v>583</v>
      </c>
      <c r="N47" s="699" t="s">
        <v>583</v>
      </c>
      <c r="O47"/>
      <c r="P47"/>
      <c r="Q47"/>
      <c r="R47"/>
    </row>
    <row r="48" spans="1:20" ht="45" x14ac:dyDescent="0.25">
      <c r="B48" s="867"/>
      <c r="C48" s="868"/>
      <c r="D48" s="868"/>
      <c r="E48" s="868"/>
      <c r="F48" s="868"/>
      <c r="G48" s="785" t="s">
        <v>906</v>
      </c>
      <c r="H48"/>
      <c r="I48"/>
      <c r="J48"/>
      <c r="K48"/>
      <c r="L48" s="786" t="s">
        <v>907</v>
      </c>
      <c r="M48" s="698" t="s">
        <v>908</v>
      </c>
      <c r="N48" s="699" t="s">
        <v>909</v>
      </c>
      <c r="O48"/>
      <c r="P48"/>
      <c r="Q48"/>
      <c r="R48"/>
    </row>
    <row r="49" spans="2:18" x14ac:dyDescent="0.25">
      <c r="B49" s="38" t="s">
        <v>910</v>
      </c>
      <c r="C49" s="787">
        <v>147</v>
      </c>
      <c r="D49" s="787">
        <v>867</v>
      </c>
      <c r="E49" s="787">
        <v>334</v>
      </c>
      <c r="F49" s="787">
        <v>808</v>
      </c>
      <c r="G49" s="788">
        <v>20.6</v>
      </c>
      <c r="H49" s="789">
        <f t="shared" ref="H49:H55" si="2">G49*$H$56/$G$56</f>
        <v>20.747494033412892</v>
      </c>
      <c r="I49" s="790">
        <f t="shared" ref="I49:I55" si="3">E49/$E$56*$E$58/(H49*20)</f>
        <v>0.11498806949273978</v>
      </c>
      <c r="J49" s="791"/>
      <c r="K49"/>
      <c r="L49" s="792">
        <f t="shared" ref="L49:L55" si="4">I49</f>
        <v>0.11498806949273978</v>
      </c>
      <c r="M49" s="701">
        <f t="shared" ref="M49:M55" si="5">L49*3+F49/1000</f>
        <v>1.1529642084782195</v>
      </c>
      <c r="N49" s="702">
        <f t="shared" ref="N49:N55" si="6">2*L49</f>
        <v>0.22997613898547956</v>
      </c>
      <c r="O49" s="6" t="s">
        <v>911</v>
      </c>
      <c r="P49"/>
      <c r="Q49"/>
      <c r="R49"/>
    </row>
    <row r="50" spans="2:18" x14ac:dyDescent="0.25">
      <c r="B50" s="38" t="s">
        <v>912</v>
      </c>
      <c r="C50" s="787">
        <v>762</v>
      </c>
      <c r="D50" s="787">
        <v>1295</v>
      </c>
      <c r="E50" s="787">
        <v>327</v>
      </c>
      <c r="F50" s="787">
        <v>523</v>
      </c>
      <c r="G50" s="788">
        <v>31</v>
      </c>
      <c r="H50" s="789">
        <f t="shared" si="2"/>
        <v>31.221957040572793</v>
      </c>
      <c r="I50" s="790">
        <f t="shared" si="3"/>
        <v>7.4809989735077631E-2</v>
      </c>
      <c r="J50" s="791"/>
      <c r="K50"/>
      <c r="L50" s="792">
        <f t="shared" si="4"/>
        <v>7.4809989735077631E-2</v>
      </c>
      <c r="M50" s="701">
        <f t="shared" si="5"/>
        <v>0.74742996920523286</v>
      </c>
      <c r="N50" s="702">
        <f t="shared" si="6"/>
        <v>0.14961997947015526</v>
      </c>
      <c r="O50" s="6" t="s">
        <v>913</v>
      </c>
      <c r="P50"/>
      <c r="Q50"/>
      <c r="R50"/>
    </row>
    <row r="51" spans="2:18" x14ac:dyDescent="0.25">
      <c r="B51" s="38" t="s">
        <v>914</v>
      </c>
      <c r="C51" s="787">
        <v>394</v>
      </c>
      <c r="D51" s="787">
        <v>499</v>
      </c>
      <c r="E51" s="787">
        <v>106</v>
      </c>
      <c r="F51" s="787">
        <v>115</v>
      </c>
      <c r="G51" s="788">
        <v>46</v>
      </c>
      <c r="H51" s="789">
        <f t="shared" si="2"/>
        <v>46.329355608591889</v>
      </c>
      <c r="I51" s="790">
        <f t="shared" si="3"/>
        <v>1.6342615760501601E-2</v>
      </c>
      <c r="J51" s="791"/>
      <c r="K51"/>
      <c r="L51" s="792">
        <f t="shared" si="4"/>
        <v>1.6342615760501601E-2</v>
      </c>
      <c r="M51" s="701">
        <f t="shared" si="5"/>
        <v>0.16402784728150482</v>
      </c>
      <c r="N51" s="702">
        <f t="shared" si="6"/>
        <v>3.2685231521003201E-2</v>
      </c>
      <c r="O51" s="6" t="s">
        <v>915</v>
      </c>
      <c r="P51"/>
      <c r="Q51"/>
      <c r="R51"/>
    </row>
    <row r="52" spans="2:18" x14ac:dyDescent="0.25">
      <c r="B52" s="38" t="s">
        <v>916</v>
      </c>
      <c r="C52" s="787">
        <v>51</v>
      </c>
      <c r="D52" s="787">
        <v>200</v>
      </c>
      <c r="E52" s="787">
        <v>31</v>
      </c>
      <c r="F52" s="787">
        <v>68</v>
      </c>
      <c r="G52" s="788">
        <v>22.9</v>
      </c>
      <c r="H52" s="789">
        <f t="shared" si="2"/>
        <v>23.063961813842482</v>
      </c>
      <c r="I52" s="790">
        <f t="shared" si="3"/>
        <v>9.6006303347100953E-3</v>
      </c>
      <c r="J52" s="791"/>
      <c r="K52"/>
      <c r="L52" s="792">
        <f t="shared" si="4"/>
        <v>9.6006303347100953E-3</v>
      </c>
      <c r="M52" s="701">
        <f t="shared" si="5"/>
        <v>9.6801891004130294E-2</v>
      </c>
      <c r="N52" s="702">
        <f t="shared" si="6"/>
        <v>1.9201260669420191E-2</v>
      </c>
      <c r="O52" s="6" t="s">
        <v>917</v>
      </c>
      <c r="P52"/>
      <c r="Q52"/>
      <c r="R52"/>
    </row>
    <row r="53" spans="2:18" x14ac:dyDescent="0.25">
      <c r="B53" s="38" t="s">
        <v>918</v>
      </c>
      <c r="C53" s="787">
        <v>1590</v>
      </c>
      <c r="D53" s="787">
        <v>154</v>
      </c>
      <c r="E53" s="787">
        <v>73</v>
      </c>
      <c r="F53" s="787">
        <v>7</v>
      </c>
      <c r="G53" s="788">
        <v>521</v>
      </c>
      <c r="H53" s="789">
        <f t="shared" si="2"/>
        <v>524.73031026252988</v>
      </c>
      <c r="I53" s="790">
        <f t="shared" si="3"/>
        <v>9.9370774134944378E-4</v>
      </c>
      <c r="J53" s="791"/>
      <c r="K53"/>
      <c r="L53" s="792">
        <f t="shared" si="4"/>
        <v>9.9370774134944378E-4</v>
      </c>
      <c r="M53" s="701">
        <f t="shared" si="5"/>
        <v>9.9811232240483317E-3</v>
      </c>
      <c r="N53" s="702">
        <f t="shared" si="6"/>
        <v>1.9874154826988876E-3</v>
      </c>
      <c r="O53" s="6" t="s">
        <v>919</v>
      </c>
      <c r="P53"/>
      <c r="Q53"/>
      <c r="R53"/>
    </row>
    <row r="54" spans="2:18" x14ac:dyDescent="0.25">
      <c r="B54" s="38" t="s">
        <v>920</v>
      </c>
      <c r="C54" s="787">
        <v>668</v>
      </c>
      <c r="D54" s="787">
        <v>1565</v>
      </c>
      <c r="E54" s="787">
        <v>506</v>
      </c>
      <c r="F54" s="787">
        <v>248</v>
      </c>
      <c r="G54" s="788">
        <v>102</v>
      </c>
      <c r="H54" s="789">
        <f t="shared" si="2"/>
        <v>102.73031026252985</v>
      </c>
      <c r="I54" s="790">
        <f t="shared" si="3"/>
        <v>3.5182271960917055E-2</v>
      </c>
      <c r="J54" s="791"/>
      <c r="K54"/>
      <c r="L54" s="792">
        <f t="shared" si="4"/>
        <v>3.5182271960917055E-2</v>
      </c>
      <c r="M54" s="793">
        <f t="shared" si="5"/>
        <v>0.35354681588275116</v>
      </c>
      <c r="N54" s="794">
        <f t="shared" si="6"/>
        <v>7.0364543921834111E-2</v>
      </c>
      <c r="O54" s="6" t="s">
        <v>915</v>
      </c>
      <c r="P54"/>
      <c r="Q54"/>
      <c r="R54"/>
    </row>
    <row r="55" spans="2:18" ht="30" x14ac:dyDescent="0.25">
      <c r="B55" s="38" t="s">
        <v>921</v>
      </c>
      <c r="C55" s="787">
        <v>32</v>
      </c>
      <c r="D55" s="787">
        <v>46</v>
      </c>
      <c r="E55" s="787">
        <v>14</v>
      </c>
      <c r="F55" s="787">
        <v>21</v>
      </c>
      <c r="G55" s="788">
        <v>33.299999999999997</v>
      </c>
      <c r="H55" s="789">
        <f t="shared" si="2"/>
        <v>33.538424821002387</v>
      </c>
      <c r="I55" s="790">
        <f t="shared" si="3"/>
        <v>2.9816546404224124E-3</v>
      </c>
      <c r="J55" s="791"/>
      <c r="K55"/>
      <c r="L55" s="792">
        <f t="shared" si="4"/>
        <v>2.9816546404224124E-3</v>
      </c>
      <c r="M55" s="701">
        <f t="shared" si="5"/>
        <v>2.9944963921267238E-2</v>
      </c>
      <c r="N55" s="702">
        <f t="shared" si="6"/>
        <v>5.9633092808448248E-3</v>
      </c>
      <c r="O55"/>
      <c r="P55"/>
      <c r="Q55"/>
      <c r="R55"/>
    </row>
    <row r="56" spans="2:18" x14ac:dyDescent="0.25">
      <c r="B56" s="38" t="s">
        <v>59</v>
      </c>
      <c r="C56" s="39">
        <v>3644</v>
      </c>
      <c r="D56" s="39">
        <v>4626</v>
      </c>
      <c r="E56" s="39">
        <v>1501</v>
      </c>
      <c r="F56" s="39">
        <v>1790</v>
      </c>
      <c r="G56" s="40">
        <v>41.9</v>
      </c>
      <c r="H56" s="6">
        <v>42.2</v>
      </c>
      <c r="I56"/>
      <c r="J56"/>
      <c r="K56"/>
      <c r="L56" s="795"/>
      <c r="M56"/>
      <c r="N56"/>
      <c r="O56"/>
      <c r="P56"/>
      <c r="Q56"/>
      <c r="R56"/>
    </row>
    <row r="57" spans="2:18" x14ac:dyDescent="0.25">
      <c r="B57" s="6" t="s">
        <v>922</v>
      </c>
      <c r="C57"/>
      <c r="D57"/>
      <c r="E57"/>
      <c r="F57"/>
      <c r="G57"/>
      <c r="H57"/>
      <c r="I57"/>
      <c r="J57"/>
      <c r="K57"/>
      <c r="L57"/>
      <c r="M57"/>
      <c r="N57"/>
      <c r="O57"/>
      <c r="P57"/>
      <c r="Q57"/>
      <c r="R57"/>
    </row>
    <row r="58" spans="2:18" x14ac:dyDescent="0.25">
      <c r="B58"/>
      <c r="C58"/>
      <c r="D58"/>
      <c r="E58" s="789">
        <f>E56/7</f>
        <v>214.42857142857142</v>
      </c>
      <c r="F58" s="789">
        <f>F56/7</f>
        <v>255.71428571428572</v>
      </c>
      <c r="G58"/>
      <c r="H58"/>
      <c r="I58"/>
      <c r="J58"/>
      <c r="K58"/>
      <c r="L58"/>
      <c r="M58"/>
      <c r="N58"/>
      <c r="O58"/>
      <c r="P58"/>
      <c r="Q58"/>
      <c r="R58"/>
    </row>
    <row r="59" spans="2:18" x14ac:dyDescent="0.25">
      <c r="B59" s="6" t="s">
        <v>923</v>
      </c>
      <c r="C59"/>
      <c r="D59"/>
      <c r="E59"/>
      <c r="F59"/>
      <c r="G59"/>
      <c r="H59"/>
      <c r="I59"/>
      <c r="J59"/>
      <c r="K59"/>
      <c r="L59"/>
      <c r="M59" s="790"/>
      <c r="N59"/>
      <c r="O59"/>
      <c r="P59"/>
      <c r="Q59"/>
      <c r="R59"/>
    </row>
    <row r="60" spans="2:18" x14ac:dyDescent="0.25">
      <c r="B60"/>
      <c r="C60"/>
      <c r="D60"/>
      <c r="E60"/>
      <c r="F60"/>
      <c r="G60"/>
      <c r="H60"/>
      <c r="I60"/>
      <c r="J60"/>
      <c r="K60"/>
      <c r="L60"/>
      <c r="M60"/>
      <c r="N60"/>
      <c r="O60"/>
      <c r="P60"/>
      <c r="Q60"/>
      <c r="R60"/>
    </row>
    <row r="61" spans="2:18" x14ac:dyDescent="0.25">
      <c r="B61"/>
      <c r="C61"/>
      <c r="D61"/>
      <c r="E61"/>
      <c r="F61"/>
      <c r="G61"/>
      <c r="H61"/>
      <c r="I61"/>
      <c r="J61"/>
      <c r="K61"/>
      <c r="L61"/>
      <c r="M61"/>
      <c r="N61"/>
      <c r="O61"/>
      <c r="P61"/>
      <c r="Q61"/>
      <c r="R61"/>
    </row>
    <row r="62" spans="2:18" x14ac:dyDescent="0.25">
      <c r="B62"/>
      <c r="C62"/>
      <c r="D62"/>
      <c r="E62"/>
      <c r="F62"/>
      <c r="G62"/>
      <c r="H62"/>
      <c r="I62"/>
      <c r="J62"/>
      <c r="K62"/>
      <c r="L62"/>
      <c r="M62"/>
      <c r="N62"/>
      <c r="O62"/>
      <c r="P62"/>
      <c r="Q62"/>
      <c r="R62"/>
    </row>
    <row r="63" spans="2:18" ht="18.75" x14ac:dyDescent="0.3">
      <c r="B63" s="571" t="s">
        <v>911</v>
      </c>
      <c r="C63" s="796"/>
      <c r="D63" s="796"/>
      <c r="E63" s="796"/>
      <c r="F63" s="796"/>
      <c r="G63" s="796"/>
      <c r="H63" s="796"/>
      <c r="I63" s="796"/>
      <c r="J63" s="796"/>
      <c r="K63" s="796"/>
      <c r="L63" s="589"/>
      <c r="M63" s="797"/>
      <c r="N63" s="797"/>
      <c r="O63" s="797"/>
      <c r="P63" s="797"/>
      <c r="Q63" s="797"/>
      <c r="R63"/>
    </row>
    <row r="64" spans="2:18" x14ac:dyDescent="0.25">
      <c r="B64"/>
      <c r="F64"/>
      <c r="H64"/>
      <c r="I64"/>
      <c r="J64"/>
      <c r="K64"/>
      <c r="L64"/>
      <c r="N64"/>
      <c r="O64"/>
      <c r="P64"/>
      <c r="Q64"/>
      <c r="R64"/>
    </row>
    <row r="65" spans="2:18" x14ac:dyDescent="0.25">
      <c r="B65" s="798" t="s">
        <v>924</v>
      </c>
      <c r="F65"/>
      <c r="H65"/>
      <c r="I65"/>
      <c r="J65"/>
      <c r="K65"/>
      <c r="L65"/>
      <c r="N65"/>
      <c r="O65"/>
      <c r="P65"/>
      <c r="Q65"/>
      <c r="R65"/>
    </row>
    <row r="66" spans="2:18" x14ac:dyDescent="0.25">
      <c r="F66"/>
      <c r="H66"/>
      <c r="I66"/>
      <c r="J66"/>
      <c r="K66"/>
      <c r="L66"/>
      <c r="N66"/>
      <c r="O66"/>
      <c r="P66"/>
      <c r="Q66"/>
      <c r="R66"/>
    </row>
    <row r="67" spans="2:18" x14ac:dyDescent="0.25">
      <c r="F67"/>
      <c r="H67"/>
      <c r="I67"/>
      <c r="J67"/>
      <c r="K67"/>
      <c r="L67"/>
      <c r="N67"/>
      <c r="O67"/>
      <c r="P67"/>
      <c r="Q67"/>
      <c r="R67"/>
    </row>
    <row r="68" spans="2:18" x14ac:dyDescent="0.25">
      <c r="F68"/>
      <c r="H68"/>
      <c r="I68"/>
      <c r="J68"/>
      <c r="K68"/>
      <c r="L68"/>
      <c r="N68"/>
      <c r="O68"/>
      <c r="P68"/>
      <c r="Q68"/>
      <c r="R68"/>
    </row>
    <row r="69" spans="2:18" x14ac:dyDescent="0.25">
      <c r="F69"/>
      <c r="H69"/>
      <c r="I69"/>
      <c r="J69"/>
      <c r="K69"/>
      <c r="L69"/>
      <c r="N69"/>
      <c r="O69"/>
      <c r="P69"/>
      <c r="Q69"/>
      <c r="R69"/>
    </row>
    <row r="70" spans="2:18" x14ac:dyDescent="0.25">
      <c r="F70"/>
      <c r="H70"/>
      <c r="I70"/>
      <c r="J70"/>
      <c r="K70"/>
      <c r="L70"/>
      <c r="N70" s="799"/>
      <c r="O70" s="800"/>
      <c r="P70" s="800"/>
      <c r="Q70"/>
      <c r="R70"/>
    </row>
    <row r="71" spans="2:18" x14ac:dyDescent="0.25">
      <c r="F71"/>
      <c r="H71"/>
      <c r="I71"/>
      <c r="J71" s="790"/>
      <c r="K71" s="790"/>
      <c r="L71" s="790"/>
      <c r="N71" s="801"/>
      <c r="O71" s="795"/>
      <c r="P71" s="802"/>
      <c r="Q71" s="802"/>
      <c r="R71" s="802"/>
    </row>
    <row r="72" spans="2:18" x14ac:dyDescent="0.25">
      <c r="F72"/>
      <c r="H72" s="808" t="s">
        <v>925</v>
      </c>
      <c r="I72" s="808"/>
      <c r="J72"/>
      <c r="K72"/>
      <c r="L72"/>
    </row>
    <row r="73" spans="2:18" x14ac:dyDescent="0.25">
      <c r="F73" s="6" t="s">
        <v>89</v>
      </c>
      <c r="H73" s="318">
        <v>50</v>
      </c>
      <c r="I73" s="803">
        <f>H73/$H$78</f>
        <v>0.44642857142857145</v>
      </c>
      <c r="J73" s="790"/>
      <c r="K73" s="790"/>
      <c r="L73" s="790"/>
    </row>
    <row r="74" spans="2:18" x14ac:dyDescent="0.25">
      <c r="F74" s="6" t="s">
        <v>926</v>
      </c>
      <c r="H74" s="318">
        <v>12</v>
      </c>
      <c r="I74" s="803">
        <f>H74/$H$78</f>
        <v>0.10714285714285714</v>
      </c>
      <c r="J74" s="790"/>
      <c r="K74" s="790"/>
      <c r="L74" s="790"/>
    </row>
    <row r="75" spans="2:18" x14ac:dyDescent="0.25">
      <c r="F75" s="6" t="s">
        <v>927</v>
      </c>
      <c r="H75" s="318">
        <v>35</v>
      </c>
      <c r="I75" s="803">
        <f>H75/$H$78</f>
        <v>0.3125</v>
      </c>
      <c r="J75" s="790"/>
      <c r="K75" s="790"/>
      <c r="L75" s="790"/>
    </row>
    <row r="76" spans="2:18" x14ac:dyDescent="0.25">
      <c r="F76" s="6" t="s">
        <v>87</v>
      </c>
      <c r="H76" s="318">
        <v>8</v>
      </c>
      <c r="I76" s="803">
        <f>H76/$H$78</f>
        <v>7.1428571428571425E-2</v>
      </c>
      <c r="J76" s="790"/>
      <c r="K76" s="790"/>
      <c r="L76" s="790"/>
    </row>
    <row r="77" spans="2:18" x14ac:dyDescent="0.25">
      <c r="F77" s="6" t="s">
        <v>419</v>
      </c>
      <c r="H77" s="318">
        <v>7</v>
      </c>
      <c r="I77" s="803">
        <f>H77/$H$78</f>
        <v>6.25E-2</v>
      </c>
      <c r="J77" s="790"/>
      <c r="K77" s="790"/>
      <c r="L77" s="790"/>
    </row>
    <row r="78" spans="2:18" x14ac:dyDescent="0.25">
      <c r="H78" s="318">
        <f>SUM(H73:H77)</f>
        <v>112</v>
      </c>
      <c r="I78" s="454"/>
    </row>
  </sheetData>
  <mergeCells count="6">
    <mergeCell ref="H72:I72"/>
    <mergeCell ref="B47:B48"/>
    <mergeCell ref="C47:C48"/>
    <mergeCell ref="D47:D48"/>
    <mergeCell ref="E47:E48"/>
    <mergeCell ref="F47:F48"/>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4"/>
  <sheetViews>
    <sheetView zoomScale="70" zoomScaleNormal="70" workbookViewId="0">
      <pane ySplit="4" topLeftCell="A5" activePane="bottomLeft" state="frozen"/>
      <selection pane="bottomLeft" activeCell="A3" sqref="A3"/>
    </sheetView>
  </sheetViews>
  <sheetFormatPr baseColWidth="10" defaultColWidth="9.140625" defaultRowHeight="15" x14ac:dyDescent="0.25"/>
  <cols>
    <col min="1" max="1" width="52.28515625" style="5"/>
    <col min="2" max="2" width="15.85546875" style="5"/>
    <col min="3" max="4" width="11.5703125" style="5"/>
    <col min="5" max="5" width="16.42578125" style="5"/>
    <col min="6" max="8" width="11.5703125" style="5"/>
    <col min="9" max="9" width="64.5703125" style="5"/>
    <col min="10" max="11" width="10.140625" style="5"/>
    <col min="12" max="12" width="14.42578125" style="5"/>
    <col min="13" max="14" width="11.5703125" style="5"/>
    <col min="15" max="15" width="14.5703125" style="5"/>
    <col min="16" max="16" width="11.5703125" style="5"/>
    <col min="17" max="17" width="52.28515625" style="5"/>
    <col min="18" max="18" width="17.5703125" style="5"/>
    <col min="19" max="19" width="19.28515625" style="5"/>
    <col min="20" max="20" width="13.5703125" style="5"/>
    <col min="21" max="21" width="14.5703125" style="5"/>
    <col min="22" max="55" width="11.5703125" style="5"/>
    <col min="56" max="1025" width="11.5703125" style="6"/>
  </cols>
  <sheetData>
    <row r="1" spans="1:21" x14ac:dyDescent="0.25">
      <c r="A1"/>
      <c r="B1"/>
      <c r="C1"/>
      <c r="D1"/>
      <c r="E1"/>
      <c r="F1"/>
      <c r="G1"/>
      <c r="H1"/>
      <c r="I1"/>
      <c r="J1"/>
      <c r="K1"/>
      <c r="L1"/>
      <c r="M1"/>
      <c r="N1"/>
      <c r="O1"/>
      <c r="Q1"/>
      <c r="R1"/>
      <c r="S1"/>
      <c r="T1"/>
      <c r="U1"/>
    </row>
    <row r="2" spans="1:21" x14ac:dyDescent="0.25">
      <c r="A2"/>
      <c r="B2"/>
      <c r="C2"/>
      <c r="D2"/>
      <c r="E2"/>
      <c r="F2"/>
      <c r="G2"/>
      <c r="H2"/>
      <c r="I2"/>
      <c r="J2"/>
      <c r="K2"/>
      <c r="L2"/>
      <c r="M2"/>
      <c r="N2"/>
      <c r="O2"/>
      <c r="Q2"/>
      <c r="R2"/>
      <c r="S2"/>
      <c r="T2"/>
      <c r="U2"/>
    </row>
    <row r="3" spans="1:21" x14ac:dyDescent="0.25">
      <c r="A3" s="808" t="s">
        <v>4</v>
      </c>
      <c r="B3" s="808"/>
      <c r="C3" s="808"/>
      <c r="D3" s="808"/>
      <c r="E3" s="808"/>
      <c r="F3" s="808"/>
      <c r="G3" s="808"/>
      <c r="H3"/>
      <c r="I3" s="809" t="s">
        <v>5</v>
      </c>
      <c r="J3" s="809"/>
      <c r="K3" s="809"/>
      <c r="L3" s="809"/>
      <c r="M3" s="809"/>
      <c r="N3" s="809"/>
      <c r="O3" s="809"/>
      <c r="Q3" s="809" t="s">
        <v>6</v>
      </c>
      <c r="R3" s="809"/>
      <c r="S3" s="809"/>
      <c r="T3" s="809"/>
      <c r="U3" s="809"/>
    </row>
    <row r="4" spans="1:21" x14ac:dyDescent="0.25">
      <c r="A4" s="8"/>
      <c r="B4" s="8"/>
      <c r="C4" s="8"/>
      <c r="D4" s="8"/>
      <c r="E4" s="8"/>
      <c r="F4" s="8"/>
      <c r="G4" s="8"/>
      <c r="H4"/>
      <c r="I4" s="9"/>
      <c r="J4" s="9"/>
      <c r="K4" s="9"/>
      <c r="L4" s="9"/>
      <c r="M4" s="9"/>
      <c r="N4" s="9"/>
      <c r="O4" s="9"/>
      <c r="Q4" s="9"/>
      <c r="R4" s="9"/>
      <c r="S4" s="9"/>
      <c r="T4" s="9"/>
      <c r="U4" s="9"/>
    </row>
    <row r="5" spans="1:21" x14ac:dyDescent="0.25">
      <c r="A5" s="10" t="s">
        <v>7</v>
      </c>
      <c r="B5"/>
      <c r="C5"/>
      <c r="D5"/>
      <c r="E5"/>
      <c r="F5"/>
      <c r="G5"/>
      <c r="H5"/>
      <c r="I5" s="10" t="s">
        <v>7</v>
      </c>
      <c r="J5"/>
      <c r="K5"/>
      <c r="L5"/>
      <c r="M5"/>
      <c r="N5"/>
      <c r="O5"/>
      <c r="Q5" s="10" t="s">
        <v>7</v>
      </c>
      <c r="R5"/>
      <c r="S5"/>
      <c r="T5"/>
      <c r="U5"/>
    </row>
    <row r="6" spans="1:21" ht="18.75" customHeight="1" x14ac:dyDescent="0.25">
      <c r="A6" s="11"/>
      <c r="B6" s="805" t="s">
        <v>8</v>
      </c>
      <c r="C6" s="805"/>
      <c r="D6" s="805"/>
      <c r="E6" s="805"/>
      <c r="F6" s="805"/>
      <c r="G6" s="13"/>
      <c r="H6" s="13"/>
      <c r="I6" s="11"/>
      <c r="J6" s="11"/>
      <c r="K6" s="11"/>
      <c r="L6" s="807" t="s">
        <v>9</v>
      </c>
      <c r="M6" s="807"/>
      <c r="N6" s="807"/>
      <c r="O6" s="807"/>
      <c r="Q6" s="11"/>
      <c r="R6" s="807" t="s">
        <v>9</v>
      </c>
      <c r="S6" s="807"/>
      <c r="T6" s="807"/>
      <c r="U6" s="807"/>
    </row>
    <row r="7" spans="1:21" x14ac:dyDescent="0.25">
      <c r="A7" s="11"/>
      <c r="B7" s="12">
        <v>2015</v>
      </c>
      <c r="C7" s="12">
        <v>2020</v>
      </c>
      <c r="D7" s="12">
        <v>2025</v>
      </c>
      <c r="E7" s="12">
        <v>2030</v>
      </c>
      <c r="F7" s="14">
        <v>2035</v>
      </c>
      <c r="G7" s="15"/>
      <c r="H7" s="15"/>
      <c r="I7" s="16"/>
      <c r="J7" s="16"/>
      <c r="K7" s="16"/>
      <c r="L7" s="12">
        <v>2020</v>
      </c>
      <c r="M7" s="12">
        <v>2025</v>
      </c>
      <c r="N7" s="12">
        <v>2030</v>
      </c>
      <c r="O7" s="14">
        <v>2035</v>
      </c>
      <c r="Q7" s="16"/>
      <c r="R7" s="12">
        <v>2020</v>
      </c>
      <c r="S7" s="12">
        <v>2025</v>
      </c>
      <c r="T7" s="12">
        <v>2030</v>
      </c>
      <c r="U7" s="14">
        <v>2035</v>
      </c>
    </row>
    <row r="8" spans="1:21" x14ac:dyDescent="0.25">
      <c r="A8" s="17" t="s">
        <v>7</v>
      </c>
      <c r="B8" s="17">
        <v>7</v>
      </c>
      <c r="C8" s="17">
        <v>10</v>
      </c>
      <c r="D8" s="17">
        <v>14</v>
      </c>
      <c r="E8" s="17">
        <v>35</v>
      </c>
      <c r="F8" s="18">
        <v>57</v>
      </c>
      <c r="G8" s="19"/>
      <c r="H8" s="19"/>
      <c r="I8" s="20" t="s">
        <v>7</v>
      </c>
      <c r="J8" s="21"/>
      <c r="K8" s="22"/>
      <c r="L8" s="17">
        <v>15</v>
      </c>
      <c r="M8" s="17">
        <v>22.5</v>
      </c>
      <c r="N8" s="17">
        <v>33.5</v>
      </c>
      <c r="O8" s="18">
        <v>42</v>
      </c>
      <c r="Q8" s="23" t="s">
        <v>7</v>
      </c>
      <c r="R8" s="24">
        <f>(L8-C8)/C8</f>
        <v>0.5</v>
      </c>
      <c r="S8" s="24">
        <f>(M8-D8)/D8</f>
        <v>0.6071428571428571</v>
      </c>
      <c r="T8" s="24">
        <f>(N8-E8)/E8</f>
        <v>-4.2857142857142858E-2</v>
      </c>
      <c r="U8" s="24">
        <f>(O8-F8)/F8</f>
        <v>-0.26315789473684209</v>
      </c>
    </row>
    <row r="9" spans="1:21" x14ac:dyDescent="0.25">
      <c r="A9"/>
      <c r="B9"/>
      <c r="C9"/>
      <c r="D9"/>
      <c r="E9"/>
      <c r="F9"/>
      <c r="G9"/>
      <c r="I9" s="5" t="s">
        <v>10</v>
      </c>
      <c r="J9"/>
      <c r="K9"/>
      <c r="L9"/>
      <c r="M9"/>
      <c r="N9"/>
      <c r="O9"/>
      <c r="Q9"/>
      <c r="R9"/>
      <c r="S9"/>
      <c r="T9"/>
      <c r="U9"/>
    </row>
    <row r="10" spans="1:21" x14ac:dyDescent="0.25">
      <c r="A10"/>
      <c r="B10"/>
      <c r="C10"/>
      <c r="D10"/>
      <c r="E10"/>
      <c r="F10"/>
      <c r="G10"/>
      <c r="I10"/>
      <c r="J10"/>
      <c r="K10"/>
      <c r="L10"/>
      <c r="M10"/>
      <c r="N10"/>
      <c r="O10"/>
      <c r="Q10"/>
      <c r="R10"/>
      <c r="S10"/>
      <c r="T10"/>
      <c r="U10"/>
    </row>
    <row r="11" spans="1:21" x14ac:dyDescent="0.25">
      <c r="A11" s="10" t="s">
        <v>11</v>
      </c>
      <c r="B11"/>
      <c r="C11"/>
      <c r="D11"/>
      <c r="E11"/>
      <c r="F11"/>
      <c r="G11"/>
      <c r="I11" s="10" t="s">
        <v>11</v>
      </c>
      <c r="J11"/>
      <c r="K11"/>
      <c r="L11"/>
      <c r="M11"/>
      <c r="N11"/>
      <c r="O11"/>
      <c r="Q11" s="10" t="s">
        <v>11</v>
      </c>
      <c r="R11"/>
      <c r="S11"/>
      <c r="T11"/>
      <c r="U11"/>
    </row>
    <row r="12" spans="1:21" ht="15.75" customHeight="1" x14ac:dyDescent="0.25">
      <c r="A12" s="11"/>
      <c r="B12" s="14"/>
      <c r="C12" s="805" t="s">
        <v>12</v>
      </c>
      <c r="D12" s="805"/>
      <c r="E12" s="805"/>
      <c r="F12" s="805"/>
      <c r="G12" s="805"/>
      <c r="I12" s="16"/>
      <c r="J12" s="16"/>
      <c r="K12" s="16"/>
      <c r="L12" s="807" t="s">
        <v>13</v>
      </c>
      <c r="M12" s="807"/>
      <c r="N12" s="807"/>
      <c r="O12" s="807"/>
      <c r="Q12" s="16"/>
      <c r="R12" s="807" t="s">
        <v>13</v>
      </c>
      <c r="S12" s="807"/>
      <c r="T12" s="807"/>
      <c r="U12" s="807"/>
    </row>
    <row r="13" spans="1:21" x14ac:dyDescent="0.25">
      <c r="A13" s="11"/>
      <c r="B13" s="14">
        <v>2010</v>
      </c>
      <c r="C13" s="12">
        <v>2015</v>
      </c>
      <c r="D13" s="12">
        <v>2020</v>
      </c>
      <c r="E13" s="12">
        <v>2025</v>
      </c>
      <c r="F13" s="12">
        <v>2030</v>
      </c>
      <c r="G13" s="14">
        <v>2035</v>
      </c>
      <c r="I13" s="16"/>
      <c r="J13" s="16"/>
      <c r="K13" s="16"/>
      <c r="L13" s="12">
        <v>2020</v>
      </c>
      <c r="M13" s="12">
        <v>2025</v>
      </c>
      <c r="N13" s="12">
        <v>2030</v>
      </c>
      <c r="O13" s="14">
        <v>2035</v>
      </c>
      <c r="Q13" s="16"/>
      <c r="R13" s="12">
        <v>2020</v>
      </c>
      <c r="S13" s="12">
        <v>2025</v>
      </c>
      <c r="T13" s="12">
        <v>2030</v>
      </c>
      <c r="U13" s="14">
        <v>2035</v>
      </c>
    </row>
    <row r="14" spans="1:21" x14ac:dyDescent="0.25">
      <c r="A14" s="23" t="s">
        <v>14</v>
      </c>
      <c r="B14" s="18">
        <v>60</v>
      </c>
      <c r="C14" s="17">
        <v>77</v>
      </c>
      <c r="D14" s="17">
        <v>88.5</v>
      </c>
      <c r="E14" s="17">
        <v>89.2</v>
      </c>
      <c r="F14" s="17">
        <v>93.1</v>
      </c>
      <c r="G14" s="18">
        <v>95.9</v>
      </c>
      <c r="I14" s="20" t="s">
        <v>14</v>
      </c>
      <c r="J14" s="21"/>
      <c r="K14" s="22"/>
      <c r="L14" s="17">
        <v>75</v>
      </c>
      <c r="M14" s="17">
        <v>85.1</v>
      </c>
      <c r="N14" s="17">
        <v>93.8</v>
      </c>
      <c r="O14" s="18">
        <v>97.8</v>
      </c>
      <c r="Q14" s="23" t="s">
        <v>14</v>
      </c>
      <c r="R14" s="24">
        <f>(L14-D14)/D14</f>
        <v>-0.15254237288135594</v>
      </c>
      <c r="S14" s="24">
        <f>(M14-E14)/E14</f>
        <v>-4.5964125560538208E-2</v>
      </c>
      <c r="T14" s="24">
        <f>(N14-F14)/F14</f>
        <v>7.5187969924812338E-3</v>
      </c>
      <c r="U14" s="24">
        <f>(O14-G14)/G14</f>
        <v>1.981230448383724E-2</v>
      </c>
    </row>
    <row r="15" spans="1:21" x14ac:dyDescent="0.25">
      <c r="A15" s="23" t="s">
        <v>15</v>
      </c>
      <c r="B15" s="18">
        <v>16</v>
      </c>
      <c r="C15" s="17">
        <v>15</v>
      </c>
      <c r="D15" s="17" t="s">
        <v>16</v>
      </c>
      <c r="E15" s="17" t="s">
        <v>17</v>
      </c>
      <c r="F15" s="17" t="s">
        <v>18</v>
      </c>
      <c r="G15" s="18" t="s">
        <v>19</v>
      </c>
      <c r="I15" s="20" t="s">
        <v>15</v>
      </c>
      <c r="J15" s="21"/>
      <c r="K15" s="22"/>
      <c r="L15" s="17">
        <v>14.3</v>
      </c>
      <c r="M15" s="17">
        <v>17.100000000000001</v>
      </c>
      <c r="N15" s="17">
        <v>20.5</v>
      </c>
      <c r="O15" s="18">
        <v>21.7</v>
      </c>
      <c r="Q15" s="23" t="s">
        <v>15</v>
      </c>
      <c r="R15" s="24">
        <f>(L15-D16)/D16</f>
        <v>-0.3125</v>
      </c>
      <c r="S15" s="24">
        <f>(M15-E16)/E16</f>
        <v>-0.21198156682027641</v>
      </c>
      <c r="T15" s="24">
        <f>(N15-F16)/F16</f>
        <v>-6.8181818181818177E-2</v>
      </c>
      <c r="U15" s="24">
        <f>(O15-G16)/G16</f>
        <v>-5.4466230936819175E-2</v>
      </c>
    </row>
    <row r="16" spans="1:21" x14ac:dyDescent="0.25">
      <c r="A16" s="5" t="s">
        <v>20</v>
      </c>
      <c r="B16" s="5">
        <v>16</v>
      </c>
      <c r="C16" s="5">
        <v>15</v>
      </c>
      <c r="D16" s="5">
        <f>(19+22.6)*0.5</f>
        <v>20.8</v>
      </c>
      <c r="E16" s="5">
        <f>(19.7+23.7)*0.5</f>
        <v>21.7</v>
      </c>
      <c r="F16" s="5">
        <f>22</f>
        <v>22</v>
      </c>
      <c r="G16" s="5">
        <f>(20.4+25.5)*0.5</f>
        <v>22.95</v>
      </c>
      <c r="I16" s="5" t="s">
        <v>10</v>
      </c>
      <c r="J16"/>
      <c r="K16"/>
      <c r="L16"/>
      <c r="M16"/>
      <c r="N16"/>
      <c r="O16"/>
      <c r="Q16"/>
      <c r="R16"/>
      <c r="S16"/>
      <c r="T16"/>
      <c r="U16"/>
    </row>
    <row r="17" spans="1:21" x14ac:dyDescent="0.25">
      <c r="A17"/>
      <c r="B17"/>
      <c r="C17"/>
      <c r="D17"/>
      <c r="E17"/>
      <c r="F17"/>
      <c r="G17"/>
      <c r="I17"/>
      <c r="J17"/>
      <c r="K17"/>
      <c r="L17"/>
      <c r="M17"/>
      <c r="N17"/>
      <c r="O17"/>
      <c r="Q17"/>
      <c r="R17"/>
      <c r="S17"/>
      <c r="T17"/>
      <c r="U17"/>
    </row>
    <row r="18" spans="1:21" x14ac:dyDescent="0.25">
      <c r="A18" s="10" t="s">
        <v>21</v>
      </c>
      <c r="B18"/>
      <c r="C18"/>
      <c r="D18"/>
      <c r="E18"/>
      <c r="F18"/>
      <c r="G18"/>
      <c r="I18" s="10" t="s">
        <v>21</v>
      </c>
      <c r="J18"/>
      <c r="K18"/>
      <c r="L18"/>
      <c r="M18"/>
      <c r="N18"/>
      <c r="O18"/>
      <c r="Q18" s="10" t="s">
        <v>21</v>
      </c>
      <c r="R18"/>
      <c r="S18"/>
      <c r="T18"/>
      <c r="U18"/>
    </row>
    <row r="19" spans="1:21" ht="15.75" customHeight="1" x14ac:dyDescent="0.25">
      <c r="A19" s="11"/>
      <c r="B19" s="14"/>
      <c r="C19" s="805" t="s">
        <v>22</v>
      </c>
      <c r="D19" s="805"/>
      <c r="E19" s="805"/>
      <c r="F19" s="805"/>
      <c r="G19" s="805"/>
      <c r="I19" s="16"/>
      <c r="J19" s="16"/>
      <c r="K19" s="16"/>
      <c r="L19" s="807" t="s">
        <v>23</v>
      </c>
      <c r="M19" s="807"/>
      <c r="N19" s="807"/>
      <c r="O19" s="807"/>
      <c r="Q19" s="16"/>
      <c r="R19" s="807" t="s">
        <v>23</v>
      </c>
      <c r="S19" s="807"/>
      <c r="T19" s="807"/>
      <c r="U19" s="807"/>
    </row>
    <row r="20" spans="1:21" x14ac:dyDescent="0.25">
      <c r="A20" s="11"/>
      <c r="B20" s="14">
        <v>2010</v>
      </c>
      <c r="C20" s="12">
        <v>2015</v>
      </c>
      <c r="D20" s="12">
        <v>2020</v>
      </c>
      <c r="E20" s="12">
        <v>2025</v>
      </c>
      <c r="F20" s="12">
        <v>2030</v>
      </c>
      <c r="G20" s="14">
        <v>2035</v>
      </c>
      <c r="I20" s="16"/>
      <c r="J20" s="16"/>
      <c r="K20" s="16"/>
      <c r="L20" s="12">
        <v>2020</v>
      </c>
      <c r="M20" s="12">
        <v>2025</v>
      </c>
      <c r="N20" s="12">
        <v>2030</v>
      </c>
      <c r="O20" s="14">
        <v>2035</v>
      </c>
      <c r="Q20" s="16"/>
      <c r="R20" s="12">
        <v>2020</v>
      </c>
      <c r="S20" s="12">
        <v>2025</v>
      </c>
      <c r="T20" s="12">
        <v>2030</v>
      </c>
      <c r="U20" s="14">
        <v>2035</v>
      </c>
    </row>
    <row r="21" spans="1:21" x14ac:dyDescent="0.25">
      <c r="A21" s="23" t="s">
        <v>24</v>
      </c>
      <c r="B21" s="18">
        <v>37.9</v>
      </c>
      <c r="C21" s="17">
        <v>50</v>
      </c>
      <c r="D21" s="17">
        <v>61.5</v>
      </c>
      <c r="E21" s="17">
        <v>58.9</v>
      </c>
      <c r="F21" s="17">
        <v>64.5</v>
      </c>
      <c r="G21" s="18">
        <v>65.7</v>
      </c>
      <c r="I21" s="20" t="s">
        <v>24</v>
      </c>
      <c r="J21" s="21"/>
      <c r="K21" s="22"/>
      <c r="L21" s="17">
        <v>48.3</v>
      </c>
      <c r="M21" s="17">
        <v>52.2</v>
      </c>
      <c r="N21" s="17">
        <v>56.8</v>
      </c>
      <c r="O21" s="18">
        <v>60.6</v>
      </c>
      <c r="Q21" s="23" t="s">
        <v>24</v>
      </c>
      <c r="R21" s="24">
        <f>(L21-D21)/D21</f>
        <v>-0.21463414634146347</v>
      </c>
      <c r="S21" s="24">
        <f>(M21-E21)/E21</f>
        <v>-0.11375212224108652</v>
      </c>
      <c r="T21" s="24">
        <f>(N21-F21)/F21</f>
        <v>-0.11937984496124035</v>
      </c>
      <c r="U21" s="24">
        <f>(O21-G21)/G21</f>
        <v>-7.7625570776255731E-2</v>
      </c>
    </row>
    <row r="22" spans="1:21" x14ac:dyDescent="0.25">
      <c r="A22"/>
      <c r="B22"/>
      <c r="C22"/>
      <c r="D22"/>
      <c r="E22"/>
      <c r="F22"/>
      <c r="I22" s="5" t="s">
        <v>10</v>
      </c>
      <c r="J22"/>
      <c r="K22"/>
      <c r="L22"/>
      <c r="M22"/>
      <c r="N22"/>
      <c r="O22"/>
      <c r="Q22"/>
      <c r="R22"/>
      <c r="S22"/>
      <c r="T22"/>
      <c r="U22"/>
    </row>
    <row r="23" spans="1:21" x14ac:dyDescent="0.25">
      <c r="A23"/>
      <c r="B23"/>
      <c r="C23"/>
      <c r="D23"/>
      <c r="E23"/>
      <c r="F23"/>
      <c r="I23"/>
      <c r="J23"/>
      <c r="K23"/>
      <c r="L23"/>
      <c r="M23"/>
      <c r="N23"/>
      <c r="O23"/>
      <c r="Q23"/>
      <c r="R23"/>
      <c r="S23"/>
      <c r="T23"/>
      <c r="U23"/>
    </row>
    <row r="24" spans="1:21" x14ac:dyDescent="0.25">
      <c r="A24" s="10" t="s">
        <v>25</v>
      </c>
      <c r="B24"/>
      <c r="C24"/>
      <c r="D24"/>
      <c r="E24"/>
      <c r="F24"/>
      <c r="I24" s="10" t="s">
        <v>25</v>
      </c>
      <c r="J24"/>
      <c r="K24"/>
      <c r="L24"/>
      <c r="M24"/>
      <c r="N24"/>
      <c r="O24"/>
      <c r="Q24" s="10" t="s">
        <v>25</v>
      </c>
      <c r="R24"/>
      <c r="S24"/>
      <c r="T24"/>
      <c r="U24"/>
    </row>
    <row r="25" spans="1:21" x14ac:dyDescent="0.25">
      <c r="A25"/>
      <c r="B25" s="25">
        <v>2015</v>
      </c>
      <c r="C25" s="25">
        <v>2020</v>
      </c>
      <c r="D25" s="25">
        <v>2025</v>
      </c>
      <c r="E25" s="25">
        <v>2030</v>
      </c>
      <c r="F25" s="25">
        <v>2035</v>
      </c>
      <c r="I25"/>
      <c r="J25"/>
      <c r="K25"/>
      <c r="L25" s="26">
        <v>2020</v>
      </c>
      <c r="M25" s="26">
        <v>2025</v>
      </c>
      <c r="N25" s="26">
        <v>2030</v>
      </c>
      <c r="O25" s="26">
        <v>2035</v>
      </c>
      <c r="Q25"/>
      <c r="R25" s="25">
        <v>2020</v>
      </c>
      <c r="S25" s="25">
        <v>2025</v>
      </c>
      <c r="T25" s="25">
        <v>2030</v>
      </c>
      <c r="U25" s="25">
        <v>2035</v>
      </c>
    </row>
    <row r="26" spans="1:21" x14ac:dyDescent="0.25">
      <c r="A26" s="17" t="s">
        <v>26</v>
      </c>
      <c r="B26" s="27">
        <v>66175754</v>
      </c>
      <c r="C26" s="27">
        <v>67658927</v>
      </c>
      <c r="D26" s="27">
        <v>69034738</v>
      </c>
      <c r="E26" s="27">
        <v>70396105</v>
      </c>
      <c r="F26" s="27">
        <v>71680014</v>
      </c>
      <c r="I26" s="28" t="s">
        <v>26</v>
      </c>
      <c r="J26" s="29"/>
      <c r="K26" s="30"/>
      <c r="L26" s="27">
        <v>64435000</v>
      </c>
      <c r="M26" s="27">
        <v>65739000</v>
      </c>
      <c r="N26" s="27">
        <v>67030000</v>
      </c>
      <c r="O26" s="27">
        <v>68236000</v>
      </c>
      <c r="Q26" s="31" t="s">
        <v>26</v>
      </c>
      <c r="R26" s="32">
        <f>(L26-C26)/C26</f>
        <v>-4.7649691518164339E-2</v>
      </c>
      <c r="S26" s="32">
        <f>(M26-D26)/D26</f>
        <v>-4.7740284029179632E-2</v>
      </c>
      <c r="T26" s="32">
        <f>(N26-E26)/E26</f>
        <v>-4.7816637014221168E-2</v>
      </c>
      <c r="U26" s="32">
        <f>(O26-F26)/F26</f>
        <v>-4.8047060928308412E-2</v>
      </c>
    </row>
    <row r="27" spans="1:21" x14ac:dyDescent="0.25">
      <c r="A27" s="11"/>
      <c r="B27" s="33"/>
      <c r="C27" s="33"/>
      <c r="D27" s="33"/>
      <c r="E27" s="33"/>
      <c r="F27" s="33"/>
      <c r="I27" s="34" t="s">
        <v>10</v>
      </c>
      <c r="J27" s="29"/>
      <c r="K27" s="29"/>
      <c r="L27" s="35"/>
      <c r="M27" s="35"/>
      <c r="N27" s="35"/>
      <c r="O27" s="35"/>
      <c r="Q27" s="36"/>
      <c r="R27" s="37"/>
      <c r="S27" s="37"/>
      <c r="T27" s="37"/>
      <c r="U27" s="37"/>
    </row>
    <row r="28" spans="1:21" ht="29.25" customHeight="1" x14ac:dyDescent="0.25">
      <c r="A28"/>
      <c r="B28"/>
      <c r="C28"/>
      <c r="D28"/>
      <c r="E28"/>
      <c r="I28" s="38" t="s">
        <v>27</v>
      </c>
      <c r="J28" s="39"/>
      <c r="K28" s="40"/>
      <c r="L28" s="27">
        <v>67658927</v>
      </c>
      <c r="M28" s="27">
        <v>69034738</v>
      </c>
      <c r="N28" s="27">
        <v>70396105</v>
      </c>
      <c r="O28" s="27">
        <v>71680014</v>
      </c>
      <c r="Q28"/>
      <c r="R28"/>
      <c r="S28"/>
      <c r="T28"/>
      <c r="U28"/>
    </row>
    <row r="29" spans="1:21" x14ac:dyDescent="0.25">
      <c r="A29"/>
      <c r="B29"/>
      <c r="C29"/>
      <c r="D29"/>
      <c r="E29"/>
      <c r="I29"/>
      <c r="J29"/>
      <c r="K29"/>
      <c r="L29"/>
      <c r="M29"/>
      <c r="N29"/>
      <c r="O29"/>
      <c r="Q29" s="806"/>
      <c r="R29" s="806"/>
      <c r="S29" s="806"/>
      <c r="T29" s="806"/>
      <c r="U29" s="806"/>
    </row>
    <row r="30" spans="1:21" x14ac:dyDescent="0.25">
      <c r="A30"/>
      <c r="B30"/>
      <c r="C30"/>
      <c r="D30"/>
      <c r="E30"/>
      <c r="I30"/>
      <c r="J30"/>
      <c r="K30"/>
      <c r="L30"/>
      <c r="M30"/>
      <c r="N30"/>
      <c r="O30"/>
      <c r="Q30" s="41"/>
      <c r="R30" s="41"/>
      <c r="S30" s="41"/>
      <c r="T30" s="41"/>
      <c r="U30" s="41"/>
    </row>
    <row r="31" spans="1:21" x14ac:dyDescent="0.25">
      <c r="A31"/>
      <c r="B31"/>
      <c r="C31"/>
      <c r="D31"/>
      <c r="E31"/>
      <c r="I31"/>
      <c r="J31"/>
      <c r="K31"/>
      <c r="L31"/>
      <c r="M31"/>
      <c r="N31"/>
      <c r="O31"/>
      <c r="Q31" s="41"/>
      <c r="R31" s="41"/>
      <c r="S31" s="41"/>
      <c r="T31" s="41"/>
      <c r="U31" s="41"/>
    </row>
    <row r="32" spans="1:21" x14ac:dyDescent="0.25">
      <c r="A32" s="10" t="s">
        <v>28</v>
      </c>
      <c r="B32" s="805" t="s">
        <v>29</v>
      </c>
      <c r="C32" s="805"/>
      <c r="D32" s="805"/>
      <c r="E32" s="805"/>
      <c r="I32" s="10" t="s">
        <v>28</v>
      </c>
      <c r="J32"/>
      <c r="K32"/>
      <c r="L32" s="805" t="s">
        <v>30</v>
      </c>
      <c r="M32" s="805"/>
      <c r="N32" s="805"/>
      <c r="O32" s="805"/>
      <c r="Q32" s="10" t="s">
        <v>28</v>
      </c>
      <c r="R32" s="805" t="s">
        <v>30</v>
      </c>
      <c r="S32" s="805"/>
      <c r="T32" s="805"/>
      <c r="U32" s="805"/>
    </row>
    <row r="33" spans="1:21" x14ac:dyDescent="0.25">
      <c r="A33"/>
      <c r="B33" s="12" t="s">
        <v>31</v>
      </c>
      <c r="C33" s="12" t="s">
        <v>32</v>
      </c>
      <c r="D33" s="12" t="s">
        <v>33</v>
      </c>
      <c r="E33" s="14" t="s">
        <v>34</v>
      </c>
      <c r="I33"/>
      <c r="J33"/>
      <c r="K33"/>
      <c r="L33" s="12" t="s">
        <v>31</v>
      </c>
      <c r="M33" s="12" t="s">
        <v>32</v>
      </c>
      <c r="N33" s="12" t="s">
        <v>33</v>
      </c>
      <c r="O33" s="14" t="s">
        <v>34</v>
      </c>
      <c r="Q33"/>
      <c r="R33" s="12" t="s">
        <v>31</v>
      </c>
      <c r="S33" s="12" t="s">
        <v>32</v>
      </c>
      <c r="T33" s="12" t="s">
        <v>33</v>
      </c>
      <c r="U33" s="14" t="s">
        <v>34</v>
      </c>
    </row>
    <row r="34" spans="1:21" x14ac:dyDescent="0.25">
      <c r="A34" s="17" t="s">
        <v>26</v>
      </c>
      <c r="B34" s="17">
        <v>1.6</v>
      </c>
      <c r="C34" s="17">
        <v>1.9</v>
      </c>
      <c r="D34" s="17">
        <v>1.7</v>
      </c>
      <c r="E34" s="18">
        <v>1.6</v>
      </c>
      <c r="I34" s="28" t="s">
        <v>26</v>
      </c>
      <c r="J34" s="42"/>
      <c r="K34" s="43"/>
      <c r="L34" s="17">
        <v>1.6</v>
      </c>
      <c r="M34" s="17">
        <v>1.3</v>
      </c>
      <c r="N34" s="17">
        <v>1.4</v>
      </c>
      <c r="O34" s="18">
        <v>1.7</v>
      </c>
      <c r="Q34" s="17" t="s">
        <v>26</v>
      </c>
      <c r="R34" s="17">
        <f>(L34-B34)</f>
        <v>0</v>
      </c>
      <c r="S34" s="17">
        <f>M34-C34</f>
        <v>-0.59999999999999987</v>
      </c>
      <c r="T34" s="17">
        <f>N34-D34</f>
        <v>-0.30000000000000004</v>
      </c>
      <c r="U34" s="18">
        <f>O34-E34</f>
        <v>9.9999999999999867E-2</v>
      </c>
    </row>
    <row r="35" spans="1:21" x14ac:dyDescent="0.25">
      <c r="A35" s="11"/>
      <c r="B35" s="11"/>
      <c r="C35" s="11"/>
      <c r="D35" s="11"/>
      <c r="E35" s="19"/>
      <c r="I35" s="34" t="s">
        <v>10</v>
      </c>
      <c r="J35" s="42"/>
      <c r="K35" s="42"/>
      <c r="L35" s="42"/>
      <c r="M35" s="42"/>
      <c r="N35" s="42"/>
      <c r="O35" s="44"/>
      <c r="Q35" s="11"/>
      <c r="R35" s="11"/>
      <c r="S35" s="11"/>
      <c r="T35" s="11"/>
      <c r="U35" s="19"/>
    </row>
    <row r="36" spans="1:21" x14ac:dyDescent="0.25">
      <c r="A36"/>
      <c r="B36"/>
      <c r="C36"/>
      <c r="D36"/>
      <c r="E36"/>
      <c r="I36" s="28" t="s">
        <v>35</v>
      </c>
      <c r="J36" s="42"/>
      <c r="K36" s="43"/>
      <c r="L36" s="45">
        <f>(L74/K74)^(1/(L60-K60))-1</f>
        <v>1.5864302896129612E-2</v>
      </c>
      <c r="M36" s="45">
        <f>(M74/L74)^(1/(M60-L60))-1</f>
        <v>1.2226681083135515E-2</v>
      </c>
      <c r="N36" s="45">
        <f>(N74/M74)^(1/(N60-M60))-1</f>
        <v>1.5697656280764249E-2</v>
      </c>
      <c r="O36" s="45">
        <f>(O74/N74)^(1/(O60-N60))-1</f>
        <v>1.9945269919869224E-2</v>
      </c>
      <c r="Q36"/>
      <c r="R36"/>
      <c r="S36"/>
      <c r="T36"/>
      <c r="U36"/>
    </row>
    <row r="37" spans="1:21" x14ac:dyDescent="0.25">
      <c r="A37"/>
      <c r="B37"/>
      <c r="C37"/>
      <c r="D37"/>
      <c r="E37"/>
      <c r="I37" s="5" t="s">
        <v>36</v>
      </c>
      <c r="J37"/>
      <c r="K37"/>
      <c r="L37"/>
      <c r="M37"/>
      <c r="N37"/>
      <c r="O37"/>
      <c r="Q37"/>
      <c r="R37"/>
      <c r="S37"/>
      <c r="T37"/>
      <c r="U37"/>
    </row>
    <row r="38" spans="1:21" x14ac:dyDescent="0.25">
      <c r="A38"/>
      <c r="B38"/>
      <c r="C38"/>
      <c r="D38"/>
      <c r="E38"/>
      <c r="I38"/>
      <c r="J38"/>
      <c r="K38"/>
      <c r="L38"/>
      <c r="M38"/>
      <c r="N38"/>
      <c r="O38"/>
      <c r="Q38"/>
      <c r="R38"/>
      <c r="S38"/>
      <c r="T38"/>
      <c r="U38"/>
    </row>
    <row r="39" spans="1:21" x14ac:dyDescent="0.25">
      <c r="A39"/>
      <c r="B39"/>
      <c r="C39"/>
      <c r="D39"/>
      <c r="E39"/>
      <c r="I39"/>
      <c r="J39"/>
      <c r="K39"/>
      <c r="L39"/>
      <c r="M39"/>
      <c r="N39"/>
      <c r="O39"/>
      <c r="Q39"/>
      <c r="R39"/>
      <c r="S39"/>
      <c r="T39"/>
      <c r="U39"/>
    </row>
    <row r="40" spans="1:21" x14ac:dyDescent="0.25">
      <c r="A40" s="10" t="s">
        <v>37</v>
      </c>
      <c r="B40" s="805" t="s">
        <v>38</v>
      </c>
      <c r="C40" s="805"/>
      <c r="D40" s="805"/>
      <c r="E40" s="805"/>
      <c r="I40" s="10" t="s">
        <v>37</v>
      </c>
      <c r="J40"/>
      <c r="K40"/>
      <c r="L40" s="805" t="s">
        <v>39</v>
      </c>
      <c r="M40" s="805"/>
      <c r="N40" s="805"/>
      <c r="O40" s="805"/>
      <c r="Q40" s="10" t="s">
        <v>37</v>
      </c>
      <c r="R40" s="805" t="s">
        <v>39</v>
      </c>
      <c r="S40" s="805"/>
      <c r="T40" s="805"/>
      <c r="U40" s="805"/>
    </row>
    <row r="41" spans="1:21" x14ac:dyDescent="0.25">
      <c r="A41"/>
      <c r="B41" s="12" t="s">
        <v>31</v>
      </c>
      <c r="C41" s="12" t="s">
        <v>32</v>
      </c>
      <c r="D41" s="12" t="s">
        <v>33</v>
      </c>
      <c r="E41" s="14" t="s">
        <v>34</v>
      </c>
      <c r="I41"/>
      <c r="J41"/>
      <c r="K41"/>
      <c r="L41" s="12" t="s">
        <v>31</v>
      </c>
      <c r="M41" s="12" t="s">
        <v>32</v>
      </c>
      <c r="N41" s="12" t="s">
        <v>33</v>
      </c>
      <c r="O41" s="14" t="s">
        <v>34</v>
      </c>
      <c r="Q41"/>
      <c r="R41" s="12" t="s">
        <v>31</v>
      </c>
      <c r="S41" s="12" t="s">
        <v>32</v>
      </c>
      <c r="T41" s="12" t="s">
        <v>33</v>
      </c>
      <c r="U41" s="14" t="s">
        <v>34</v>
      </c>
    </row>
    <row r="42" spans="1:21" x14ac:dyDescent="0.25">
      <c r="A42" s="17" t="s">
        <v>26</v>
      </c>
      <c r="B42" s="17">
        <v>1.2</v>
      </c>
      <c r="C42" s="17">
        <v>1.5</v>
      </c>
      <c r="D42" s="17">
        <v>1.3</v>
      </c>
      <c r="E42" s="18">
        <v>1.3</v>
      </c>
      <c r="I42" s="28" t="s">
        <v>26</v>
      </c>
      <c r="J42" s="42"/>
      <c r="K42" s="43"/>
      <c r="L42" s="17">
        <v>1.2</v>
      </c>
      <c r="M42" s="17">
        <v>0.9</v>
      </c>
      <c r="N42" s="17">
        <v>1</v>
      </c>
      <c r="O42" s="18">
        <v>1.3</v>
      </c>
      <c r="Q42" s="17" t="s">
        <v>26</v>
      </c>
      <c r="R42" s="17">
        <f>L42-B42</f>
        <v>0</v>
      </c>
      <c r="S42" s="17">
        <f>M42-C42</f>
        <v>-0.6</v>
      </c>
      <c r="T42" s="17">
        <f>N42-D42</f>
        <v>-0.30000000000000004</v>
      </c>
      <c r="U42" s="17">
        <f>O42-E42</f>
        <v>0</v>
      </c>
    </row>
    <row r="43" spans="1:21" x14ac:dyDescent="0.25">
      <c r="A43"/>
      <c r="B43"/>
      <c r="C43"/>
      <c r="D43"/>
      <c r="E43"/>
      <c r="I43" s="5" t="s">
        <v>10</v>
      </c>
      <c r="J43"/>
      <c r="K43"/>
      <c r="L43"/>
      <c r="M43"/>
      <c r="N43"/>
      <c r="O43"/>
      <c r="Q43"/>
      <c r="R43"/>
      <c r="S43"/>
      <c r="T43"/>
      <c r="U43"/>
    </row>
    <row r="44" spans="1:21" x14ac:dyDescent="0.25">
      <c r="A44"/>
      <c r="B44"/>
      <c r="C44"/>
      <c r="D44"/>
      <c r="E44"/>
      <c r="I44"/>
      <c r="J44"/>
      <c r="K44"/>
      <c r="L44"/>
      <c r="M44"/>
      <c r="N44"/>
      <c r="O44"/>
      <c r="Q44"/>
      <c r="R44"/>
      <c r="S44"/>
      <c r="T44"/>
      <c r="U44"/>
    </row>
    <row r="45" spans="1:21" x14ac:dyDescent="0.25">
      <c r="A45" s="10" t="s">
        <v>40</v>
      </c>
      <c r="B45" s="46">
        <v>1.3</v>
      </c>
      <c r="C45"/>
      <c r="D45"/>
      <c r="E45"/>
      <c r="I45" s="10" t="s">
        <v>40</v>
      </c>
      <c r="J45"/>
      <c r="K45"/>
      <c r="L45" s="46">
        <v>1.2</v>
      </c>
      <c r="M45"/>
      <c r="N45"/>
      <c r="O45"/>
      <c r="Q45" s="10" t="s">
        <v>40</v>
      </c>
      <c r="R45" s="47">
        <f>(L45-B45)/B45</f>
        <v>-7.6923076923076983E-2</v>
      </c>
      <c r="S45"/>
      <c r="T45"/>
      <c r="U45"/>
    </row>
    <row r="46" spans="1:21" x14ac:dyDescent="0.25">
      <c r="A46"/>
      <c r="B46"/>
      <c r="C46"/>
      <c r="D46"/>
      <c r="E46"/>
      <c r="I46"/>
      <c r="J46"/>
      <c r="K46"/>
      <c r="L46"/>
      <c r="M46"/>
      <c r="N46"/>
      <c r="O46"/>
      <c r="Q46"/>
      <c r="R46"/>
      <c r="S46"/>
      <c r="T46"/>
      <c r="U46"/>
    </row>
    <row r="47" spans="1:21" x14ac:dyDescent="0.25">
      <c r="A47"/>
      <c r="B47"/>
      <c r="C47"/>
      <c r="D47"/>
      <c r="E47"/>
      <c r="I47"/>
      <c r="J47"/>
      <c r="K47"/>
      <c r="L47"/>
      <c r="M47"/>
      <c r="N47"/>
      <c r="O47"/>
      <c r="Q47"/>
      <c r="R47"/>
      <c r="S47"/>
      <c r="T47"/>
      <c r="U47"/>
    </row>
    <row r="48" spans="1:21" x14ac:dyDescent="0.25">
      <c r="A48" s="10" t="s">
        <v>41</v>
      </c>
      <c r="B48" s="805" t="s">
        <v>42</v>
      </c>
      <c r="C48" s="805"/>
      <c r="D48" s="805"/>
      <c r="E48" s="805"/>
      <c r="I48" s="10" t="s">
        <v>41</v>
      </c>
      <c r="J48"/>
      <c r="K48"/>
      <c r="L48" s="805" t="s">
        <v>42</v>
      </c>
      <c r="M48" s="805"/>
      <c r="N48" s="805"/>
      <c r="O48" s="805"/>
      <c r="Q48" s="10" t="s">
        <v>41</v>
      </c>
      <c r="R48" s="805" t="s">
        <v>42</v>
      </c>
      <c r="S48" s="805"/>
      <c r="T48" s="805"/>
      <c r="U48" s="805"/>
    </row>
    <row r="49" spans="1:21" x14ac:dyDescent="0.25">
      <c r="A49"/>
      <c r="B49" s="12" t="s">
        <v>31</v>
      </c>
      <c r="C49" s="12" t="s">
        <v>32</v>
      </c>
      <c r="D49" s="12" t="s">
        <v>33</v>
      </c>
      <c r="E49" s="14" t="s">
        <v>34</v>
      </c>
      <c r="I49"/>
      <c r="J49"/>
      <c r="K49"/>
      <c r="L49" s="12" t="s">
        <v>31</v>
      </c>
      <c r="M49" s="12" t="s">
        <v>32</v>
      </c>
      <c r="N49" s="12" t="s">
        <v>33</v>
      </c>
      <c r="O49" s="14" t="s">
        <v>34</v>
      </c>
      <c r="Q49"/>
      <c r="R49" s="12" t="s">
        <v>31</v>
      </c>
      <c r="S49" s="12" t="s">
        <v>32</v>
      </c>
      <c r="T49" s="12" t="s">
        <v>33</v>
      </c>
      <c r="U49" s="14" t="s">
        <v>34</v>
      </c>
    </row>
    <row r="50" spans="1:21" x14ac:dyDescent="0.25">
      <c r="A50" s="17" t="s">
        <v>26</v>
      </c>
      <c r="B50" s="17">
        <v>1.6</v>
      </c>
      <c r="C50" s="17">
        <v>2</v>
      </c>
      <c r="D50" s="17">
        <v>1.5</v>
      </c>
      <c r="E50" s="18">
        <v>1.3</v>
      </c>
      <c r="I50" s="28" t="s">
        <v>43</v>
      </c>
      <c r="J50" s="42"/>
      <c r="K50" s="43"/>
      <c r="L50" s="17">
        <v>1.4</v>
      </c>
      <c r="M50" s="17">
        <v>1</v>
      </c>
      <c r="N50" s="17">
        <v>1.1000000000000001</v>
      </c>
      <c r="O50" s="18">
        <v>1.3</v>
      </c>
      <c r="Q50" s="17" t="s">
        <v>26</v>
      </c>
      <c r="R50" s="17">
        <f>L50-B50</f>
        <v>-0.20000000000000018</v>
      </c>
      <c r="S50" s="17">
        <f>M50-C50</f>
        <v>-1</v>
      </c>
      <c r="T50" s="17">
        <f>N50-D50</f>
        <v>-0.39999999999999991</v>
      </c>
      <c r="U50" s="17">
        <f>O50-E50</f>
        <v>0</v>
      </c>
    </row>
    <row r="51" spans="1:21" x14ac:dyDescent="0.25">
      <c r="A51" s="11"/>
      <c r="B51" s="11"/>
      <c r="C51" s="11"/>
      <c r="D51" s="11"/>
      <c r="E51" s="19"/>
      <c r="I51" s="34" t="s">
        <v>10</v>
      </c>
      <c r="J51" s="42"/>
      <c r="K51" s="42"/>
      <c r="L51" s="42"/>
      <c r="M51" s="42"/>
      <c r="N51" s="42"/>
      <c r="O51" s="44"/>
      <c r="Q51" s="11"/>
      <c r="R51" s="11"/>
      <c r="S51" s="11"/>
      <c r="T51" s="11"/>
      <c r="U51" s="11"/>
    </row>
    <row r="52" spans="1:21" x14ac:dyDescent="0.25">
      <c r="I52" s="28" t="s">
        <v>35</v>
      </c>
      <c r="J52" s="42"/>
      <c r="K52" s="43"/>
      <c r="L52" s="45">
        <f>(L72/K72)^(1/(L60-K60))-1</f>
        <v>1.7404784907312898E-2</v>
      </c>
      <c r="M52" s="45">
        <f>(M72/L72)^(1/(M60-L60))-1</f>
        <v>1.3497035745746899E-2</v>
      </c>
      <c r="N52" s="45">
        <f>(N72/M72)^(1/(N60-M60))-1</f>
        <v>1.3497846154683302E-2</v>
      </c>
      <c r="O52" s="48">
        <f>(O72/N72)^(1/(O60-N60))-1</f>
        <v>1.5424977012054697E-2</v>
      </c>
    </row>
    <row r="53" spans="1:21" x14ac:dyDescent="0.25">
      <c r="I53" s="5" t="s">
        <v>36</v>
      </c>
      <c r="J53"/>
      <c r="K53"/>
      <c r="L53"/>
      <c r="M53"/>
      <c r="N53"/>
      <c r="O53"/>
    </row>
    <row r="54" spans="1:21" x14ac:dyDescent="0.25">
      <c r="I54"/>
      <c r="J54"/>
      <c r="K54"/>
      <c r="L54"/>
      <c r="M54"/>
      <c r="N54"/>
      <c r="O54"/>
    </row>
    <row r="55" spans="1:21" x14ac:dyDescent="0.25">
      <c r="I55"/>
      <c r="J55"/>
      <c r="K55"/>
      <c r="L55"/>
      <c r="M55"/>
      <c r="N55"/>
      <c r="O55"/>
    </row>
    <row r="56" spans="1:21" x14ac:dyDescent="0.25">
      <c r="I56" s="10" t="s">
        <v>44</v>
      </c>
      <c r="J56"/>
      <c r="K56"/>
      <c r="L56"/>
      <c r="M56"/>
      <c r="N56"/>
      <c r="O56"/>
    </row>
    <row r="57" spans="1:21" x14ac:dyDescent="0.25">
      <c r="I57"/>
      <c r="J57"/>
      <c r="K57"/>
      <c r="L57"/>
      <c r="M57"/>
      <c r="N57"/>
      <c r="O57"/>
    </row>
    <row r="58" spans="1:21" x14ac:dyDescent="0.25">
      <c r="I58" s="5" t="s">
        <v>45</v>
      </c>
      <c r="J58"/>
      <c r="K58"/>
      <c r="L58" s="49"/>
      <c r="M58" s="49"/>
      <c r="N58" s="49"/>
      <c r="O58" s="49"/>
    </row>
    <row r="59" spans="1:21" x14ac:dyDescent="0.25">
      <c r="J59"/>
      <c r="K59"/>
      <c r="L59"/>
      <c r="M59"/>
      <c r="N59"/>
      <c r="O59"/>
    </row>
    <row r="60" spans="1:21" x14ac:dyDescent="0.25">
      <c r="I60" s="50" t="s">
        <v>46</v>
      </c>
      <c r="J60" s="14">
        <v>2010</v>
      </c>
      <c r="K60" s="14">
        <v>2015</v>
      </c>
      <c r="L60" s="12">
        <v>2020</v>
      </c>
      <c r="M60" s="12">
        <v>2025</v>
      </c>
      <c r="N60" s="12">
        <v>2030</v>
      </c>
      <c r="O60" s="14">
        <v>2035</v>
      </c>
    </row>
    <row r="61" spans="1:21" x14ac:dyDescent="0.25">
      <c r="I61" s="46" t="s">
        <v>47</v>
      </c>
      <c r="J61" s="46">
        <v>40750</v>
      </c>
      <c r="K61" s="51">
        <v>42127.021642860302</v>
      </c>
      <c r="L61" s="51">
        <v>44926.017710940097</v>
      </c>
      <c r="M61" s="51">
        <v>45965.004146665298</v>
      </c>
      <c r="N61" s="51">
        <v>48956.129898972598</v>
      </c>
      <c r="O61" s="51">
        <v>54015.505353167697</v>
      </c>
    </row>
    <row r="62" spans="1:21" x14ac:dyDescent="0.25">
      <c r="I62" s="31" t="s">
        <v>48</v>
      </c>
      <c r="J62" s="51">
        <v>27215</v>
      </c>
      <c r="K62" s="51">
        <v>29089.235114368501</v>
      </c>
      <c r="L62" s="51">
        <v>31965.437278744899</v>
      </c>
      <c r="M62" s="51">
        <v>34567.999853217203</v>
      </c>
      <c r="N62" s="51">
        <v>37187.255084819997</v>
      </c>
      <c r="O62" s="51">
        <v>39731.819246722902</v>
      </c>
    </row>
    <row r="63" spans="1:21" x14ac:dyDescent="0.25">
      <c r="I63" s="31" t="s">
        <v>49</v>
      </c>
      <c r="J63" s="51">
        <v>35005</v>
      </c>
      <c r="K63" s="51">
        <v>38224.024379268398</v>
      </c>
      <c r="L63" s="51">
        <v>41859.573049815197</v>
      </c>
      <c r="M63" s="51">
        <v>44742.957528685904</v>
      </c>
      <c r="N63" s="51">
        <v>47854.119527445298</v>
      </c>
      <c r="O63" s="51">
        <v>51757.456359244999</v>
      </c>
    </row>
    <row r="64" spans="1:21" x14ac:dyDescent="0.25">
      <c r="I64" s="31" t="s">
        <v>50</v>
      </c>
      <c r="J64" s="51">
        <v>8155</v>
      </c>
      <c r="K64" s="51">
        <v>8599.56140826915</v>
      </c>
      <c r="L64" s="51">
        <v>9747.2215162009397</v>
      </c>
      <c r="M64" s="51">
        <v>10920.8356005309</v>
      </c>
      <c r="N64" s="51">
        <v>12138.158666956901</v>
      </c>
      <c r="O64" s="51">
        <v>13578.2236697716</v>
      </c>
    </row>
    <row r="65" spans="9:15" x14ac:dyDescent="0.25">
      <c r="I65" s="31" t="s">
        <v>51</v>
      </c>
      <c r="J65" s="51">
        <v>29446</v>
      </c>
      <c r="K65" s="51">
        <v>30017.966553832699</v>
      </c>
      <c r="L65" s="51">
        <v>31677.201560900601</v>
      </c>
      <c r="M65" s="51">
        <v>32707.186649228999</v>
      </c>
      <c r="N65" s="51">
        <v>33848.543535675701</v>
      </c>
      <c r="O65" s="51">
        <v>35836.016032574997</v>
      </c>
    </row>
    <row r="66" spans="9:15" x14ac:dyDescent="0.25">
      <c r="I66" s="31" t="s">
        <v>52</v>
      </c>
      <c r="J66" s="51">
        <v>62216</v>
      </c>
      <c r="K66" s="51">
        <v>67399.407935745607</v>
      </c>
      <c r="L66" s="51">
        <v>74749.384973465698</v>
      </c>
      <c r="M66" s="51">
        <v>81497.467168374205</v>
      </c>
      <c r="N66" s="51">
        <v>88649.069540593802</v>
      </c>
      <c r="O66" s="51">
        <v>97318.252136990603</v>
      </c>
    </row>
    <row r="67" spans="9:15" x14ac:dyDescent="0.25">
      <c r="I67" s="31" t="s">
        <v>53</v>
      </c>
      <c r="J67" s="51">
        <v>35567</v>
      </c>
      <c r="K67" s="51">
        <v>36702.269898787803</v>
      </c>
      <c r="L67" s="51">
        <v>38958.910790215101</v>
      </c>
      <c r="M67" s="51">
        <v>40395.295481348701</v>
      </c>
      <c r="N67" s="51">
        <v>42130.227004552202</v>
      </c>
      <c r="O67" s="51">
        <v>44410.0703869559</v>
      </c>
    </row>
    <row r="68" spans="9:15" x14ac:dyDescent="0.25">
      <c r="I68" s="46" t="s">
        <v>54</v>
      </c>
      <c r="J68" s="51">
        <v>33961</v>
      </c>
      <c r="K68" s="51">
        <v>33464.652054762199</v>
      </c>
      <c r="L68" s="51">
        <v>35649.973810398304</v>
      </c>
      <c r="M68" s="51">
        <v>34171.982123589602</v>
      </c>
      <c r="N68" s="51">
        <v>35289.498101368401</v>
      </c>
      <c r="O68" s="51">
        <v>34881.6007832057</v>
      </c>
    </row>
    <row r="69" spans="9:15" x14ac:dyDescent="0.25">
      <c r="I69" s="46" t="s">
        <v>55</v>
      </c>
      <c r="J69" s="51">
        <v>97800</v>
      </c>
      <c r="K69" s="51">
        <v>98550.000639563004</v>
      </c>
      <c r="L69" s="51">
        <v>111801.357663909</v>
      </c>
      <c r="M69" s="51">
        <v>126309.407231978</v>
      </c>
      <c r="N69" s="51">
        <v>141160.38875024999</v>
      </c>
      <c r="O69" s="51">
        <v>158044.92429353099</v>
      </c>
    </row>
    <row r="70" spans="9:15" x14ac:dyDescent="0.25">
      <c r="I70" s="46" t="s">
        <v>56</v>
      </c>
      <c r="J70" s="51">
        <v>1401618</v>
      </c>
      <c r="K70" s="51">
        <v>1451365.5770485201</v>
      </c>
      <c r="L70" s="51">
        <v>1564495.91356518</v>
      </c>
      <c r="M70" s="51">
        <v>1658958.6395750099</v>
      </c>
      <c r="N70" s="51">
        <v>1793934.48289091</v>
      </c>
      <c r="O70" s="51">
        <v>1988322.0858507401</v>
      </c>
    </row>
    <row r="71" spans="9:15" x14ac:dyDescent="0.25">
      <c r="I71" s="52"/>
      <c r="J71" s="53"/>
      <c r="K71" s="53"/>
      <c r="L71" s="53"/>
      <c r="M71" s="53"/>
      <c r="N71" s="53"/>
      <c r="O71" s="53"/>
    </row>
    <row r="72" spans="9:15" x14ac:dyDescent="0.25">
      <c r="I72" s="54" t="s">
        <v>57</v>
      </c>
      <c r="J72" s="51">
        <v>197604</v>
      </c>
      <c r="K72" s="51">
        <v>210032.465290272</v>
      </c>
      <c r="L72" s="51">
        <v>228957.729169342</v>
      </c>
      <c r="M72" s="51">
        <v>244831.74228138599</v>
      </c>
      <c r="N72" s="51">
        <v>261807.373360044</v>
      </c>
      <c r="O72" s="51">
        <v>282631.83783226099</v>
      </c>
    </row>
    <row r="73" spans="9:15" x14ac:dyDescent="0.25">
      <c r="I73" s="54" t="s">
        <v>58</v>
      </c>
      <c r="J73" s="51">
        <v>231565</v>
      </c>
      <c r="K73" s="51">
        <v>243497.117345034</v>
      </c>
      <c r="L73" s="51">
        <v>264607.70297974098</v>
      </c>
      <c r="M73" s="51">
        <v>279003.724404976</v>
      </c>
      <c r="N73" s="51">
        <v>297096.871461412</v>
      </c>
      <c r="O73" s="51">
        <v>317513.43861546699</v>
      </c>
    </row>
    <row r="74" spans="9:15" x14ac:dyDescent="0.25">
      <c r="I74" s="54" t="s">
        <v>59</v>
      </c>
      <c r="J74" s="51">
        <v>1771733</v>
      </c>
      <c r="K74" s="51">
        <v>1835539.71667598</v>
      </c>
      <c r="L74" s="51">
        <v>1985830.9919197699</v>
      </c>
      <c r="M74" s="51">
        <v>2110236.7753586299</v>
      </c>
      <c r="N74" s="51">
        <v>2281147.8730015401</v>
      </c>
      <c r="O74" s="51">
        <v>2517895.9541129102</v>
      </c>
    </row>
  </sheetData>
  <mergeCells count="23">
    <mergeCell ref="A3:G3"/>
    <mergeCell ref="I3:M3"/>
    <mergeCell ref="N3:O3"/>
    <mergeCell ref="Q3:U3"/>
    <mergeCell ref="B6:F6"/>
    <mergeCell ref="L6:O6"/>
    <mergeCell ref="R6:U6"/>
    <mergeCell ref="C12:G12"/>
    <mergeCell ref="L12:O12"/>
    <mergeCell ref="R12:U12"/>
    <mergeCell ref="C19:G19"/>
    <mergeCell ref="L19:O19"/>
    <mergeCell ref="R19:U19"/>
    <mergeCell ref="B48:E48"/>
    <mergeCell ref="L48:O48"/>
    <mergeCell ref="R48:U48"/>
    <mergeCell ref="Q29:U29"/>
    <mergeCell ref="B32:E32"/>
    <mergeCell ref="L32:O32"/>
    <mergeCell ref="R32:U32"/>
    <mergeCell ref="B40:E40"/>
    <mergeCell ref="L40:O40"/>
    <mergeCell ref="R40:U40"/>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106"/>
  <sheetViews>
    <sheetView tabSelected="1" topLeftCell="X1" zoomScale="90" zoomScaleNormal="90" workbookViewId="0">
      <pane ySplit="4" topLeftCell="A89" activePane="bottomLeft" state="frozen"/>
      <selection activeCell="I1" sqref="I1"/>
      <selection pane="bottomLeft" activeCell="AG102" sqref="AG102"/>
    </sheetView>
  </sheetViews>
  <sheetFormatPr baseColWidth="10" defaultColWidth="9.140625" defaultRowHeight="15" x14ac:dyDescent="0.25"/>
  <cols>
    <col min="1" max="1" width="42.85546875" style="6"/>
    <col min="2" max="11" width="11.5703125" style="6"/>
    <col min="12" max="12" width="11.42578125" style="6"/>
    <col min="13" max="13" width="11.42578125" style="55"/>
    <col min="14" max="15" width="11.42578125" style="56"/>
    <col min="16" max="16" width="11.42578125" style="57"/>
    <col min="17" max="17" width="11.5703125" style="6"/>
    <col min="18" max="18" width="41.140625" style="6"/>
    <col min="19" max="29" width="11.5703125" style="6"/>
    <col min="30" max="30" width="31.85546875" style="6" customWidth="1"/>
    <col min="31" max="1025" width="11.5703125" style="6"/>
  </cols>
  <sheetData>
    <row r="1" spans="1:40" x14ac:dyDescent="0.25">
      <c r="A1"/>
      <c r="B1"/>
      <c r="C1"/>
      <c r="D1"/>
      <c r="E1"/>
      <c r="F1"/>
      <c r="G1"/>
      <c r="H1"/>
      <c r="I1"/>
      <c r="J1"/>
      <c r="K1"/>
      <c r="L1"/>
      <c r="M1"/>
      <c r="N1"/>
      <c r="O1"/>
      <c r="P1"/>
      <c r="R1" s="58" t="s">
        <v>60</v>
      </c>
      <c r="S1"/>
      <c r="T1"/>
      <c r="U1"/>
      <c r="V1"/>
      <c r="W1"/>
      <c r="X1"/>
      <c r="Y1"/>
      <c r="Z1"/>
      <c r="AA1"/>
      <c r="AB1"/>
    </row>
    <row r="2" spans="1:40" x14ac:dyDescent="0.25">
      <c r="A2"/>
      <c r="B2"/>
      <c r="C2"/>
      <c r="D2"/>
      <c r="E2"/>
      <c r="F2"/>
      <c r="G2"/>
      <c r="H2"/>
      <c r="I2"/>
      <c r="J2"/>
      <c r="K2"/>
      <c r="L2"/>
      <c r="M2"/>
      <c r="N2"/>
      <c r="O2"/>
      <c r="P2"/>
      <c r="R2" s="59" t="s">
        <v>61</v>
      </c>
      <c r="S2"/>
      <c r="T2"/>
      <c r="U2"/>
      <c r="V2"/>
      <c r="W2"/>
      <c r="X2"/>
      <c r="Y2"/>
      <c r="Z2"/>
      <c r="AA2"/>
      <c r="AB2"/>
    </row>
    <row r="3" spans="1:40" ht="15.75" thickBot="1" x14ac:dyDescent="0.3">
      <c r="A3"/>
      <c r="B3"/>
      <c r="C3"/>
      <c r="D3"/>
      <c r="E3"/>
      <c r="F3"/>
      <c r="G3"/>
      <c r="H3"/>
      <c r="I3"/>
      <c r="J3"/>
      <c r="K3"/>
      <c r="L3"/>
      <c r="M3"/>
      <c r="N3"/>
      <c r="O3"/>
      <c r="P3"/>
      <c r="R3" s="60" t="s">
        <v>62</v>
      </c>
      <c r="S3"/>
      <c r="T3"/>
      <c r="U3"/>
      <c r="V3"/>
      <c r="W3"/>
      <c r="X3"/>
      <c r="Y3"/>
      <c r="Z3"/>
      <c r="AA3"/>
      <c r="AB3"/>
    </row>
    <row r="4" spans="1:40" ht="15" customHeight="1" thickBot="1" x14ac:dyDescent="0.3">
      <c r="A4" s="808" t="s">
        <v>63</v>
      </c>
      <c r="B4" s="808"/>
      <c r="C4" s="808"/>
      <c r="D4" s="808"/>
      <c r="E4" s="808"/>
      <c r="F4" s="808"/>
      <c r="G4" s="808"/>
      <c r="H4" s="808"/>
      <c r="I4" s="808"/>
      <c r="J4" s="808"/>
      <c r="K4" s="808"/>
      <c r="L4" s="61"/>
      <c r="M4"/>
      <c r="N4"/>
      <c r="O4"/>
      <c r="P4"/>
      <c r="R4" s="808" t="s">
        <v>5</v>
      </c>
      <c r="S4" s="808"/>
      <c r="T4" s="808"/>
      <c r="U4" s="808"/>
      <c r="V4" s="808"/>
      <c r="W4" s="808"/>
      <c r="X4" s="808"/>
      <c r="Y4" s="808"/>
      <c r="Z4" s="808"/>
      <c r="AA4" s="808"/>
      <c r="AB4" s="808"/>
      <c r="AD4" s="808" t="s">
        <v>946</v>
      </c>
      <c r="AE4" s="808"/>
      <c r="AF4" s="808"/>
      <c r="AG4" s="808"/>
      <c r="AH4" s="808"/>
      <c r="AI4" s="808"/>
      <c r="AJ4" s="808"/>
      <c r="AK4" s="808"/>
      <c r="AL4" s="808"/>
      <c r="AM4" s="808"/>
      <c r="AN4" s="808"/>
    </row>
    <row r="5" spans="1:40" x14ac:dyDescent="0.25">
      <c r="A5"/>
      <c r="B5"/>
      <c r="C5"/>
      <c r="D5"/>
      <c r="E5"/>
      <c r="F5"/>
      <c r="G5"/>
      <c r="H5"/>
      <c r="I5"/>
      <c r="J5"/>
      <c r="K5"/>
      <c r="L5"/>
      <c r="M5"/>
      <c r="N5"/>
      <c r="O5"/>
      <c r="P5"/>
      <c r="R5"/>
      <c r="S5"/>
      <c r="T5"/>
      <c r="U5"/>
      <c r="V5"/>
      <c r="W5"/>
      <c r="X5"/>
      <c r="Y5"/>
      <c r="Z5"/>
      <c r="AA5"/>
      <c r="AB5"/>
      <c r="AD5" s="158"/>
      <c r="AE5" s="158"/>
      <c r="AF5" s="158"/>
      <c r="AG5" s="158"/>
      <c r="AH5" s="158"/>
      <c r="AI5" s="158"/>
      <c r="AJ5" s="158"/>
      <c r="AK5" s="158"/>
      <c r="AL5" s="158"/>
      <c r="AM5" s="158"/>
      <c r="AN5" s="158"/>
    </row>
    <row r="6" spans="1:40" x14ac:dyDescent="0.25">
      <c r="A6"/>
      <c r="B6"/>
      <c r="C6"/>
      <c r="D6"/>
      <c r="E6"/>
      <c r="F6"/>
      <c r="G6"/>
      <c r="H6"/>
      <c r="I6"/>
      <c r="J6"/>
      <c r="K6"/>
      <c r="L6"/>
      <c r="N6"/>
      <c r="O6"/>
      <c r="R6"/>
      <c r="S6"/>
      <c r="T6"/>
      <c r="U6"/>
      <c r="V6"/>
      <c r="W6"/>
      <c r="X6"/>
      <c r="Y6"/>
      <c r="Z6"/>
      <c r="AA6"/>
      <c r="AB6"/>
      <c r="AD6" s="158"/>
      <c r="AE6" s="158"/>
      <c r="AF6" s="158"/>
      <c r="AG6" s="158"/>
      <c r="AH6" s="158"/>
      <c r="AI6" s="158"/>
      <c r="AJ6" s="158"/>
      <c r="AK6" s="158"/>
      <c r="AL6" s="158"/>
      <c r="AM6" s="158"/>
      <c r="AN6" s="158"/>
    </row>
    <row r="7" spans="1:40" x14ac:dyDescent="0.25">
      <c r="A7"/>
      <c r="B7"/>
      <c r="C7"/>
      <c r="D7"/>
      <c r="E7"/>
      <c r="F7"/>
      <c r="G7"/>
      <c r="H7"/>
      <c r="I7"/>
      <c r="J7"/>
      <c r="K7"/>
      <c r="L7"/>
      <c r="N7"/>
      <c r="O7"/>
      <c r="R7"/>
      <c r="S7"/>
      <c r="T7"/>
      <c r="U7"/>
      <c r="V7"/>
      <c r="W7"/>
      <c r="X7"/>
      <c r="Y7"/>
      <c r="Z7"/>
      <c r="AA7"/>
      <c r="AB7"/>
      <c r="AD7" s="158"/>
      <c r="AE7" s="158"/>
      <c r="AF7" s="158"/>
      <c r="AG7" s="158"/>
      <c r="AH7" s="158"/>
      <c r="AI7" s="158"/>
      <c r="AJ7" s="158"/>
      <c r="AK7" s="158"/>
      <c r="AL7" s="158"/>
      <c r="AM7" s="158"/>
      <c r="AN7" s="158"/>
    </row>
    <row r="8" spans="1:40" x14ac:dyDescent="0.25">
      <c r="A8"/>
      <c r="B8"/>
      <c r="C8"/>
      <c r="D8"/>
      <c r="E8"/>
      <c r="F8"/>
      <c r="G8"/>
      <c r="H8"/>
      <c r="I8"/>
      <c r="J8"/>
      <c r="K8"/>
      <c r="L8"/>
      <c r="M8"/>
      <c r="N8"/>
      <c r="O8"/>
      <c r="R8"/>
      <c r="S8"/>
      <c r="T8"/>
      <c r="U8"/>
      <c r="V8"/>
      <c r="W8"/>
      <c r="X8"/>
      <c r="Y8"/>
      <c r="Z8"/>
      <c r="AA8"/>
      <c r="AB8"/>
      <c r="AD8" s="158"/>
      <c r="AE8" s="158"/>
      <c r="AF8" s="158"/>
      <c r="AG8" s="158"/>
      <c r="AH8" s="158"/>
      <c r="AI8" s="158"/>
      <c r="AJ8" s="158"/>
      <c r="AK8" s="158"/>
      <c r="AL8" s="158"/>
      <c r="AM8" s="158"/>
      <c r="AN8" s="158"/>
    </row>
    <row r="9" spans="1:40" x14ac:dyDescent="0.25">
      <c r="A9" s="10" t="s">
        <v>64</v>
      </c>
      <c r="B9"/>
      <c r="C9"/>
      <c r="D9"/>
      <c r="E9"/>
      <c r="F9"/>
      <c r="G9"/>
      <c r="H9"/>
      <c r="I9"/>
      <c r="J9"/>
      <c r="K9"/>
      <c r="L9"/>
      <c r="M9"/>
      <c r="N9"/>
      <c r="O9"/>
      <c r="P9"/>
      <c r="R9" s="10" t="s">
        <v>65</v>
      </c>
      <c r="S9"/>
      <c r="T9"/>
      <c r="U9"/>
      <c r="V9"/>
      <c r="W9"/>
      <c r="X9"/>
      <c r="Y9"/>
      <c r="Z9"/>
      <c r="AA9"/>
      <c r="AB9"/>
      <c r="AD9" s="10" t="s">
        <v>65</v>
      </c>
      <c r="AE9" s="158"/>
      <c r="AF9" s="158"/>
      <c r="AG9" s="158"/>
      <c r="AH9" s="158"/>
      <c r="AI9" s="158"/>
      <c r="AJ9" s="158"/>
      <c r="AK9" s="158"/>
      <c r="AL9" s="158"/>
      <c r="AM9" s="158"/>
      <c r="AN9" s="158"/>
    </row>
    <row r="10" spans="1:40" ht="15.75" thickBot="1" x14ac:dyDescent="0.3">
      <c r="A10"/>
      <c r="B10"/>
      <c r="C10"/>
      <c r="D10"/>
      <c r="E10"/>
      <c r="F10"/>
      <c r="G10"/>
      <c r="H10" s="806" t="s">
        <v>66</v>
      </c>
      <c r="I10" s="806"/>
      <c r="J10" s="806" t="s">
        <v>67</v>
      </c>
      <c r="K10" s="806"/>
      <c r="L10"/>
      <c r="M10" s="62"/>
      <c r="N10" s="63"/>
      <c r="O10" s="63"/>
      <c r="P10" s="64"/>
      <c r="R10"/>
      <c r="S10"/>
      <c r="T10"/>
      <c r="U10"/>
      <c r="V10"/>
      <c r="W10"/>
      <c r="X10"/>
      <c r="Y10" s="806" t="s">
        <v>66</v>
      </c>
      <c r="Z10" s="806"/>
      <c r="AA10" s="806" t="s">
        <v>67</v>
      </c>
      <c r="AB10" s="806"/>
      <c r="AD10" s="158"/>
      <c r="AE10" s="158"/>
      <c r="AF10" s="158"/>
      <c r="AG10" s="158"/>
      <c r="AH10" s="158"/>
      <c r="AI10" s="158"/>
      <c r="AJ10" s="158"/>
      <c r="AK10" s="806" t="s">
        <v>66</v>
      </c>
      <c r="AL10" s="806"/>
      <c r="AM10" s="806" t="s">
        <v>67</v>
      </c>
      <c r="AN10" s="806"/>
    </row>
    <row r="11" spans="1:40" ht="16.5" thickTop="1" thickBot="1" x14ac:dyDescent="0.3">
      <c r="A11" s="65" t="s">
        <v>68</v>
      </c>
      <c r="B11" s="66">
        <v>2010</v>
      </c>
      <c r="C11" s="66">
        <v>2015</v>
      </c>
      <c r="D11" s="66">
        <v>2020</v>
      </c>
      <c r="E11" s="66">
        <v>2025</v>
      </c>
      <c r="F11" s="66">
        <v>2030</v>
      </c>
      <c r="G11" s="67">
        <v>2035</v>
      </c>
      <c r="H11" s="10" t="s">
        <v>69</v>
      </c>
      <c r="I11" s="10" t="s">
        <v>70</v>
      </c>
      <c r="J11" s="10" t="s">
        <v>69</v>
      </c>
      <c r="K11" s="10" t="s">
        <v>70</v>
      </c>
      <c r="L11"/>
      <c r="M11"/>
      <c r="N11"/>
      <c r="O11"/>
      <c r="P11" s="68"/>
      <c r="R11" s="65" t="s">
        <v>68</v>
      </c>
      <c r="S11" s="66">
        <v>2010</v>
      </c>
      <c r="T11" s="66">
        <v>2015</v>
      </c>
      <c r="U11" s="66">
        <v>2020</v>
      </c>
      <c r="V11" s="66">
        <v>2025</v>
      </c>
      <c r="W11" s="66">
        <v>2030</v>
      </c>
      <c r="X11" s="67">
        <v>2035</v>
      </c>
      <c r="Y11" s="10" t="s">
        <v>69</v>
      </c>
      <c r="Z11" s="10" t="s">
        <v>70</v>
      </c>
      <c r="AA11" s="10" t="s">
        <v>69</v>
      </c>
      <c r="AB11" s="10" t="s">
        <v>70</v>
      </c>
      <c r="AD11" s="65" t="s">
        <v>68</v>
      </c>
      <c r="AE11" s="66">
        <v>2010</v>
      </c>
      <c r="AF11" s="66">
        <v>2015</v>
      </c>
      <c r="AG11" s="66">
        <v>2020</v>
      </c>
      <c r="AH11" s="66">
        <v>2025</v>
      </c>
      <c r="AI11" s="66">
        <v>2030</v>
      </c>
      <c r="AJ11" s="67">
        <v>2035</v>
      </c>
      <c r="AK11" s="10" t="s">
        <v>69</v>
      </c>
      <c r="AL11" s="10" t="s">
        <v>70</v>
      </c>
      <c r="AM11" s="10" t="s">
        <v>69</v>
      </c>
      <c r="AN11" s="10" t="s">
        <v>70</v>
      </c>
    </row>
    <row r="12" spans="1:40" ht="15.75" thickBot="1" x14ac:dyDescent="0.3">
      <c r="A12" s="69"/>
      <c r="B12" s="70"/>
      <c r="C12" s="70"/>
      <c r="D12" s="70"/>
      <c r="E12" s="70"/>
      <c r="F12" s="70"/>
      <c r="G12" s="71"/>
      <c r="H12"/>
      <c r="I12"/>
      <c r="J12"/>
      <c r="K12"/>
      <c r="L12"/>
      <c r="M12"/>
      <c r="N12"/>
      <c r="O12"/>
      <c r="P12"/>
      <c r="R12" s="69"/>
      <c r="S12" s="70"/>
      <c r="T12" s="70"/>
      <c r="U12" s="70"/>
      <c r="V12" s="70"/>
      <c r="W12" s="70"/>
      <c r="X12" s="71"/>
      <c r="Y12"/>
      <c r="Z12"/>
      <c r="AA12"/>
      <c r="AB12"/>
      <c r="AD12" s="69"/>
      <c r="AE12" s="70"/>
      <c r="AF12" s="70"/>
      <c r="AG12" s="70"/>
      <c r="AH12" s="70"/>
      <c r="AI12" s="70"/>
      <c r="AJ12" s="71"/>
      <c r="AK12" s="158"/>
      <c r="AL12" s="158"/>
      <c r="AM12" s="158"/>
      <c r="AN12" s="158"/>
    </row>
    <row r="13" spans="1:40" ht="15.75" customHeight="1" thickBot="1" x14ac:dyDescent="0.3">
      <c r="A13" s="69" t="s">
        <v>71</v>
      </c>
      <c r="B13" s="72">
        <v>15.414</v>
      </c>
      <c r="C13" s="72">
        <v>18.207000000000001</v>
      </c>
      <c r="D13" s="72">
        <v>21</v>
      </c>
      <c r="E13" s="72">
        <v>21</v>
      </c>
      <c r="F13" s="72">
        <v>21</v>
      </c>
      <c r="G13" s="73">
        <v>21</v>
      </c>
      <c r="H13" s="49">
        <f t="shared" ref="H13:H22" si="0">(G13-B13)/B13</f>
        <v>0.36239782016348776</v>
      </c>
      <c r="I13" s="49">
        <f t="shared" ref="I13:I22" si="1">(G13-C13)/C13</f>
        <v>0.15340253748558241</v>
      </c>
      <c r="J13" s="49">
        <f t="shared" ref="J13:J22" si="2">(G13/B13)^(1/25)-1</f>
        <v>1.2446673045726886E-2</v>
      </c>
      <c r="K13" s="49">
        <f t="shared" ref="K13:K22" si="3">(G13/C13)^(1/20)-1</f>
        <v>7.1613357060258398E-3</v>
      </c>
      <c r="L13"/>
      <c r="M13" s="810" t="s">
        <v>72</v>
      </c>
      <c r="N13" s="810"/>
      <c r="O13" s="810"/>
      <c r="P13" s="810"/>
      <c r="R13" s="69" t="s">
        <v>71</v>
      </c>
      <c r="S13" s="72">
        <v>15.414</v>
      </c>
      <c r="T13" s="74">
        <v>18.207000000000001</v>
      </c>
      <c r="U13" s="74">
        <v>21</v>
      </c>
      <c r="V13" s="74">
        <v>21</v>
      </c>
      <c r="W13" s="74">
        <v>21</v>
      </c>
      <c r="X13" s="75">
        <v>21</v>
      </c>
      <c r="Y13" s="49">
        <f t="shared" ref="Y13:Y22" si="4">(X13-S13)/S13</f>
        <v>0.36239782016348776</v>
      </c>
      <c r="Z13" s="49">
        <f t="shared" ref="Z13:Z22" si="5">(X13-T13)/T13</f>
        <v>0.15340253748558241</v>
      </c>
      <c r="AA13" s="49">
        <f t="shared" ref="AA13:AA22" si="6">(X13/S13)^(1/25)-1</f>
        <v>1.2446673045726886E-2</v>
      </c>
      <c r="AB13" s="49">
        <f t="shared" ref="AB13:AB22" si="7">(X13/T13)^(1/20)-1</f>
        <v>7.1613357060258398E-3</v>
      </c>
      <c r="AD13" s="69" t="s">
        <v>71</v>
      </c>
      <c r="AE13" s="72">
        <v>15.414</v>
      </c>
      <c r="AF13" s="74">
        <v>18.207000000000001</v>
      </c>
      <c r="AG13" s="74">
        <v>21</v>
      </c>
      <c r="AH13" s="74">
        <v>21</v>
      </c>
      <c r="AI13" s="74">
        <v>21</v>
      </c>
      <c r="AJ13" s="75">
        <v>21</v>
      </c>
      <c r="AK13" s="49">
        <f t="shared" ref="AK13:AK22" si="8">(AJ13-AE13)/AE13</f>
        <v>0.36239782016348776</v>
      </c>
      <c r="AL13" s="49">
        <f t="shared" ref="AL13:AL22" si="9">(AJ13-AF13)/AF13</f>
        <v>0.15340253748558241</v>
      </c>
      <c r="AM13" s="49">
        <f t="shared" ref="AM13:AM22" si="10">(AJ13/AE13)^(1/25)-1</f>
        <v>1.2446673045726886E-2</v>
      </c>
      <c r="AN13" s="49">
        <f t="shared" ref="AN13:AN22" si="11">(AJ13/AF13)^(1/20)-1</f>
        <v>7.1613357060258398E-3</v>
      </c>
    </row>
    <row r="14" spans="1:40" ht="26.25" thickBot="1" x14ac:dyDescent="0.3">
      <c r="A14" s="76" t="s">
        <v>73</v>
      </c>
      <c r="B14" s="72">
        <v>5.601</v>
      </c>
      <c r="C14" s="72">
        <v>6.8005000000000004</v>
      </c>
      <c r="D14" s="72">
        <v>8</v>
      </c>
      <c r="E14" s="72">
        <v>8</v>
      </c>
      <c r="F14" s="72">
        <v>8</v>
      </c>
      <c r="G14" s="73">
        <v>8</v>
      </c>
      <c r="H14" s="49">
        <f t="shared" si="0"/>
        <v>0.42831637207641493</v>
      </c>
      <c r="I14" s="49">
        <f t="shared" si="1"/>
        <v>0.17638408940519071</v>
      </c>
      <c r="J14" s="49">
        <f t="shared" si="2"/>
        <v>1.436201228062628E-2</v>
      </c>
      <c r="K14" s="49">
        <f t="shared" si="3"/>
        <v>8.1553452632867618E-3</v>
      </c>
      <c r="L14"/>
      <c r="M14" s="810"/>
      <c r="N14" s="810"/>
      <c r="O14" s="810"/>
      <c r="P14" s="810"/>
      <c r="R14" s="76" t="s">
        <v>73</v>
      </c>
      <c r="S14" s="72">
        <v>5.601</v>
      </c>
      <c r="T14" s="74">
        <v>6.8005000000000004</v>
      </c>
      <c r="U14" s="74">
        <v>8</v>
      </c>
      <c r="V14" s="74">
        <v>8</v>
      </c>
      <c r="W14" s="74">
        <v>8</v>
      </c>
      <c r="X14" s="75">
        <v>8</v>
      </c>
      <c r="Y14" s="49">
        <f t="shared" si="4"/>
        <v>0.42831637207641493</v>
      </c>
      <c r="Z14" s="49">
        <f t="shared" si="5"/>
        <v>0.17638408940519071</v>
      </c>
      <c r="AA14" s="49">
        <f t="shared" si="6"/>
        <v>1.436201228062628E-2</v>
      </c>
      <c r="AB14" s="49">
        <f t="shared" si="7"/>
        <v>8.1553452632867618E-3</v>
      </c>
      <c r="AD14" s="76" t="s">
        <v>73</v>
      </c>
      <c r="AE14" s="72">
        <v>5.601</v>
      </c>
      <c r="AF14" s="74">
        <v>6.8005000000000004</v>
      </c>
      <c r="AG14" s="74">
        <v>8</v>
      </c>
      <c r="AH14" s="74">
        <v>8</v>
      </c>
      <c r="AI14" s="74">
        <v>8</v>
      </c>
      <c r="AJ14" s="75">
        <v>8</v>
      </c>
      <c r="AK14" s="49">
        <f t="shared" si="8"/>
        <v>0.42831637207641493</v>
      </c>
      <c r="AL14" s="49">
        <f t="shared" si="9"/>
        <v>0.17638408940519071</v>
      </c>
      <c r="AM14" s="49">
        <f t="shared" si="10"/>
        <v>1.436201228062628E-2</v>
      </c>
      <c r="AN14" s="49">
        <f t="shared" si="11"/>
        <v>8.1553452632867618E-3</v>
      </c>
    </row>
    <row r="15" spans="1:40" ht="15.75" thickBot="1" x14ac:dyDescent="0.3">
      <c r="A15" s="69" t="s">
        <v>74</v>
      </c>
      <c r="B15" s="72">
        <v>0.51290000000000002</v>
      </c>
      <c r="C15" s="72">
        <v>0.57140000000000002</v>
      </c>
      <c r="D15" s="72">
        <v>0.63</v>
      </c>
      <c r="E15" s="72">
        <v>0.63</v>
      </c>
      <c r="F15" s="72">
        <v>0.63</v>
      </c>
      <c r="G15" s="73">
        <v>0.63</v>
      </c>
      <c r="H15" s="49">
        <f t="shared" si="0"/>
        <v>0.22830961201013839</v>
      </c>
      <c r="I15" s="49">
        <f t="shared" si="1"/>
        <v>0.1025551277563878</v>
      </c>
      <c r="J15" s="49">
        <f t="shared" si="2"/>
        <v>8.2594798412227721E-3</v>
      </c>
      <c r="K15" s="49">
        <f t="shared" si="3"/>
        <v>4.8934504918054511E-3</v>
      </c>
      <c r="L15"/>
      <c r="M15" s="810"/>
      <c r="N15" s="810"/>
      <c r="O15" s="810"/>
      <c r="P15" s="810"/>
      <c r="R15" s="69" t="s">
        <v>74</v>
      </c>
      <c r="S15" s="72">
        <v>0.51290000000000002</v>
      </c>
      <c r="T15" s="74">
        <v>0.57140000000000002</v>
      </c>
      <c r="U15" s="74">
        <v>0.63</v>
      </c>
      <c r="V15" s="74">
        <v>0.63</v>
      </c>
      <c r="W15" s="74">
        <v>0.63</v>
      </c>
      <c r="X15" s="75">
        <v>0.63</v>
      </c>
      <c r="Y15" s="49">
        <f t="shared" si="4"/>
        <v>0.22830961201013839</v>
      </c>
      <c r="Z15" s="49">
        <f t="shared" si="5"/>
        <v>0.1025551277563878</v>
      </c>
      <c r="AA15" s="49">
        <f t="shared" si="6"/>
        <v>8.2594798412227721E-3</v>
      </c>
      <c r="AB15" s="49">
        <f t="shared" si="7"/>
        <v>4.8934504918054511E-3</v>
      </c>
      <c r="AD15" s="69" t="s">
        <v>74</v>
      </c>
      <c r="AE15" s="72">
        <v>0.51290000000000002</v>
      </c>
      <c r="AF15" s="74">
        <v>0.57140000000000002</v>
      </c>
      <c r="AG15" s="74">
        <v>0.63</v>
      </c>
      <c r="AH15" s="74">
        <v>0.63</v>
      </c>
      <c r="AI15" s="74">
        <v>0.63</v>
      </c>
      <c r="AJ15" s="75">
        <v>0.63</v>
      </c>
      <c r="AK15" s="49">
        <f t="shared" si="8"/>
        <v>0.22830961201013839</v>
      </c>
      <c r="AL15" s="49">
        <f t="shared" si="9"/>
        <v>0.1025551277563878</v>
      </c>
      <c r="AM15" s="49">
        <f t="shared" si="10"/>
        <v>8.2594798412227721E-3</v>
      </c>
      <c r="AN15" s="49">
        <f t="shared" si="11"/>
        <v>4.8934504918054511E-3</v>
      </c>
    </row>
    <row r="16" spans="1:40" ht="15.75" thickBot="1" x14ac:dyDescent="0.3">
      <c r="A16" s="69" t="s">
        <v>75</v>
      </c>
      <c r="B16" s="72">
        <v>2.3380000000000001</v>
      </c>
      <c r="C16" s="72">
        <v>2.3380000000000001</v>
      </c>
      <c r="D16" s="72">
        <v>2.3380000000000001</v>
      </c>
      <c r="E16" s="72">
        <v>2.3380000000000001</v>
      </c>
      <c r="F16" s="72">
        <v>2.3380000000000001</v>
      </c>
      <c r="G16" s="73">
        <v>2.3380000000000001</v>
      </c>
      <c r="H16" s="49">
        <f t="shared" si="0"/>
        <v>0</v>
      </c>
      <c r="I16" s="49">
        <f t="shared" si="1"/>
        <v>0</v>
      </c>
      <c r="J16" s="49">
        <f t="shared" si="2"/>
        <v>0</v>
      </c>
      <c r="K16" s="49">
        <f t="shared" si="3"/>
        <v>0</v>
      </c>
      <c r="L16"/>
      <c r="M16" s="810"/>
      <c r="N16" s="810"/>
      <c r="O16" s="810"/>
      <c r="P16" s="810"/>
      <c r="R16" s="69" t="s">
        <v>75</v>
      </c>
      <c r="S16" s="72">
        <v>2.3380000000000001</v>
      </c>
      <c r="T16" s="77">
        <v>2.2999999999999998</v>
      </c>
      <c r="U16" s="77">
        <v>2.2999999999999998</v>
      </c>
      <c r="V16" s="77">
        <v>2.2999999999999998</v>
      </c>
      <c r="W16" s="77">
        <v>2.2999999999999998</v>
      </c>
      <c r="X16" s="78">
        <v>2.2999999999999998</v>
      </c>
      <c r="Y16" s="49">
        <f t="shared" si="4"/>
        <v>-1.6253207869974445E-2</v>
      </c>
      <c r="Z16" s="49">
        <f t="shared" si="5"/>
        <v>0</v>
      </c>
      <c r="AA16" s="49">
        <f t="shared" si="6"/>
        <v>-6.5525483131800843E-4</v>
      </c>
      <c r="AB16" s="49">
        <f t="shared" si="7"/>
        <v>0</v>
      </c>
      <c r="AD16" s="69" t="s">
        <v>75</v>
      </c>
      <c r="AE16" s="72">
        <v>2.3380000000000001</v>
      </c>
      <c r="AF16" s="77">
        <v>2.2999999999999998</v>
      </c>
      <c r="AG16" s="77">
        <v>2.2999999999999998</v>
      </c>
      <c r="AH16" s="77">
        <v>2.2999999999999998</v>
      </c>
      <c r="AI16" s="77">
        <v>2.2999999999999998</v>
      </c>
      <c r="AJ16" s="78">
        <v>2.2999999999999998</v>
      </c>
      <c r="AK16" s="49">
        <f t="shared" si="8"/>
        <v>-1.6253207869974445E-2</v>
      </c>
      <c r="AL16" s="49">
        <f t="shared" si="9"/>
        <v>0</v>
      </c>
      <c r="AM16" s="49">
        <f t="shared" si="10"/>
        <v>-6.5525483131800843E-4</v>
      </c>
      <c r="AN16" s="49">
        <f t="shared" si="11"/>
        <v>0</v>
      </c>
    </row>
    <row r="17" spans="1:40" ht="15.75" thickBot="1" x14ac:dyDescent="0.3">
      <c r="A17" s="69" t="s">
        <v>76</v>
      </c>
      <c r="B17" s="72">
        <v>1.1319999999999999</v>
      </c>
      <c r="C17" s="72">
        <v>1</v>
      </c>
      <c r="D17" s="72">
        <v>1</v>
      </c>
      <c r="E17" s="72">
        <v>1</v>
      </c>
      <c r="F17" s="72">
        <v>1</v>
      </c>
      <c r="G17" s="73">
        <v>1</v>
      </c>
      <c r="H17" s="49">
        <f t="shared" si="0"/>
        <v>-0.11660777385159002</v>
      </c>
      <c r="I17" s="49">
        <f t="shared" si="1"/>
        <v>0</v>
      </c>
      <c r="J17" s="49">
        <f t="shared" si="2"/>
        <v>-4.9471614779369455E-3</v>
      </c>
      <c r="K17" s="49">
        <f t="shared" si="3"/>
        <v>0</v>
      </c>
      <c r="L17"/>
      <c r="M17" s="810"/>
      <c r="N17" s="810"/>
      <c r="O17" s="810"/>
      <c r="P17" s="810"/>
      <c r="R17" s="69" t="s">
        <v>76</v>
      </c>
      <c r="S17" s="72">
        <v>1.1319999999999999</v>
      </c>
      <c r="T17" s="77">
        <v>1</v>
      </c>
      <c r="U17" s="77">
        <v>1.1000000000000001</v>
      </c>
      <c r="V17" s="77">
        <v>1.1499999999999999</v>
      </c>
      <c r="W17" s="77">
        <v>1.2</v>
      </c>
      <c r="X17" s="78">
        <v>1.2</v>
      </c>
      <c r="Y17" s="49">
        <f t="shared" si="4"/>
        <v>6.0070671378091932E-2</v>
      </c>
      <c r="Z17" s="49">
        <f t="shared" si="5"/>
        <v>0.19999999999999996</v>
      </c>
      <c r="AA17" s="49">
        <f t="shared" si="6"/>
        <v>2.3361476309189388E-3</v>
      </c>
      <c r="AB17" s="49">
        <f t="shared" si="7"/>
        <v>9.1577558276130233E-3</v>
      </c>
      <c r="AD17" s="69" t="s">
        <v>76</v>
      </c>
      <c r="AE17" s="72">
        <v>1.1319999999999999</v>
      </c>
      <c r="AF17" s="77">
        <v>1</v>
      </c>
      <c r="AG17" s="77">
        <v>1.1000000000000001</v>
      </c>
      <c r="AH17" s="77">
        <v>1.1499999999999999</v>
      </c>
      <c r="AI17" s="77">
        <v>1.2</v>
      </c>
      <c r="AJ17" s="78">
        <v>1.2</v>
      </c>
      <c r="AK17" s="49">
        <f t="shared" si="8"/>
        <v>6.0070671378091932E-2</v>
      </c>
      <c r="AL17" s="49">
        <f t="shared" si="9"/>
        <v>0.19999999999999996</v>
      </c>
      <c r="AM17" s="49">
        <f t="shared" si="10"/>
        <v>2.3361476309189388E-3</v>
      </c>
      <c r="AN17" s="49">
        <f t="shared" si="11"/>
        <v>9.1577558276130233E-3</v>
      </c>
    </row>
    <row r="18" spans="1:40" ht="15.75" thickBot="1" x14ac:dyDescent="0.3">
      <c r="A18" s="69" t="s">
        <v>77</v>
      </c>
      <c r="B18" s="72">
        <v>0.81020000000000003</v>
      </c>
      <c r="C18" s="72">
        <v>0.81020000000000003</v>
      </c>
      <c r="D18" s="72">
        <v>0.81020000000000003</v>
      </c>
      <c r="E18" s="72">
        <v>0.81020000000000003</v>
      </c>
      <c r="F18" s="72">
        <v>0.81020000000000003</v>
      </c>
      <c r="G18" s="73">
        <v>0.81020000000000003</v>
      </c>
      <c r="H18" s="49">
        <f t="shared" si="0"/>
        <v>0</v>
      </c>
      <c r="I18" s="49">
        <f t="shared" si="1"/>
        <v>0</v>
      </c>
      <c r="J18" s="49">
        <f t="shared" si="2"/>
        <v>0</v>
      </c>
      <c r="K18" s="49">
        <f t="shared" si="3"/>
        <v>0</v>
      </c>
      <c r="L18"/>
      <c r="M18"/>
      <c r="R18" s="69" t="s">
        <v>77</v>
      </c>
      <c r="S18" s="72">
        <v>0.81020000000000003</v>
      </c>
      <c r="T18" s="77">
        <v>0.9</v>
      </c>
      <c r="U18" s="77">
        <v>0.92</v>
      </c>
      <c r="V18" s="77">
        <v>0.95</v>
      </c>
      <c r="W18" s="77">
        <v>0.97</v>
      </c>
      <c r="X18" s="78">
        <v>1</v>
      </c>
      <c r="Y18" s="49">
        <f t="shared" si="4"/>
        <v>0.23426314490249317</v>
      </c>
      <c r="Z18" s="49">
        <f t="shared" si="5"/>
        <v>0.11111111111111108</v>
      </c>
      <c r="AA18" s="49">
        <f t="shared" si="6"/>
        <v>8.4545050865039162E-3</v>
      </c>
      <c r="AB18" s="49">
        <f t="shared" si="7"/>
        <v>5.2819262292997937E-3</v>
      </c>
      <c r="AD18" s="69" t="s">
        <v>77</v>
      </c>
      <c r="AE18" s="72">
        <v>0.81020000000000003</v>
      </c>
      <c r="AF18" s="77">
        <v>0.9</v>
      </c>
      <c r="AG18" s="77">
        <v>0.92</v>
      </c>
      <c r="AH18" s="77">
        <v>0.95</v>
      </c>
      <c r="AI18" s="77">
        <v>0.97</v>
      </c>
      <c r="AJ18" s="78">
        <v>1</v>
      </c>
      <c r="AK18" s="49">
        <f t="shared" si="8"/>
        <v>0.23426314490249317</v>
      </c>
      <c r="AL18" s="49">
        <f t="shared" si="9"/>
        <v>0.11111111111111108</v>
      </c>
      <c r="AM18" s="49">
        <f t="shared" si="10"/>
        <v>8.4545050865039162E-3</v>
      </c>
      <c r="AN18" s="49">
        <f t="shared" si="11"/>
        <v>5.2819262292997937E-3</v>
      </c>
    </row>
    <row r="19" spans="1:40" ht="15.75" thickBot="1" x14ac:dyDescent="0.3">
      <c r="A19" s="69" t="s">
        <v>78</v>
      </c>
      <c r="B19" s="72">
        <v>14.901</v>
      </c>
      <c r="C19" s="72">
        <v>15.3208</v>
      </c>
      <c r="D19" s="72">
        <v>15.740600000000001</v>
      </c>
      <c r="E19" s="72">
        <v>16.160399999999999</v>
      </c>
      <c r="F19" s="72">
        <v>16.580200000000001</v>
      </c>
      <c r="G19" s="73">
        <v>17</v>
      </c>
      <c r="H19" s="49">
        <f t="shared" si="0"/>
        <v>0.14086302932689082</v>
      </c>
      <c r="I19" s="49">
        <f t="shared" si="1"/>
        <v>0.10960263171635945</v>
      </c>
      <c r="J19" s="49">
        <f t="shared" si="2"/>
        <v>5.2853190490851354E-3</v>
      </c>
      <c r="K19" s="49">
        <f t="shared" si="3"/>
        <v>5.2136420658612792E-3</v>
      </c>
      <c r="L19"/>
      <c r="M19"/>
      <c r="R19" s="69" t="s">
        <v>78</v>
      </c>
      <c r="S19" s="72">
        <v>14.901</v>
      </c>
      <c r="T19" s="79">
        <v>12.5</v>
      </c>
      <c r="U19" s="79">
        <v>14</v>
      </c>
      <c r="V19" s="79">
        <v>15</v>
      </c>
      <c r="W19" s="79">
        <v>16</v>
      </c>
      <c r="X19" s="80">
        <v>17</v>
      </c>
      <c r="Y19" s="49">
        <f t="shared" si="4"/>
        <v>0.14086302932689082</v>
      </c>
      <c r="Z19" s="49">
        <f t="shared" si="5"/>
        <v>0.36</v>
      </c>
      <c r="AA19" s="49">
        <f t="shared" si="6"/>
        <v>5.2853190490851354E-3</v>
      </c>
      <c r="AB19" s="49">
        <f t="shared" si="7"/>
        <v>1.5493026533750287E-2</v>
      </c>
      <c r="AD19" s="69" t="s">
        <v>78</v>
      </c>
      <c r="AE19" s="72">
        <v>14.901</v>
      </c>
      <c r="AF19" s="79">
        <v>12.5</v>
      </c>
      <c r="AG19" s="79">
        <v>14</v>
      </c>
      <c r="AH19" s="79">
        <v>15</v>
      </c>
      <c r="AI19" s="79">
        <v>16</v>
      </c>
      <c r="AJ19" s="80">
        <v>17</v>
      </c>
      <c r="AK19" s="49">
        <f t="shared" si="8"/>
        <v>0.14086302932689082</v>
      </c>
      <c r="AL19" s="49">
        <f t="shared" si="9"/>
        <v>0.36</v>
      </c>
      <c r="AM19" s="49">
        <f t="shared" si="10"/>
        <v>5.2853190490851354E-3</v>
      </c>
      <c r="AN19" s="49">
        <f t="shared" si="11"/>
        <v>1.5493026533750287E-2</v>
      </c>
    </row>
    <row r="20" spans="1:40" ht="15.75" thickBot="1" x14ac:dyDescent="0.3">
      <c r="A20" s="69" t="s">
        <v>79</v>
      </c>
      <c r="B20" s="72">
        <v>4.6260000000000003</v>
      </c>
      <c r="C20" s="72">
        <v>5</v>
      </c>
      <c r="D20" s="72">
        <v>5</v>
      </c>
      <c r="E20" s="72">
        <v>5</v>
      </c>
      <c r="F20" s="72">
        <v>5</v>
      </c>
      <c r="G20" s="73">
        <v>5</v>
      </c>
      <c r="H20" s="49">
        <f t="shared" si="0"/>
        <v>8.0847384349329796E-2</v>
      </c>
      <c r="I20" s="49">
        <f t="shared" si="1"/>
        <v>0</v>
      </c>
      <c r="J20" s="49">
        <f t="shared" si="2"/>
        <v>3.1146544327518288E-3</v>
      </c>
      <c r="K20" s="49">
        <f t="shared" si="3"/>
        <v>0</v>
      </c>
      <c r="L20"/>
      <c r="M20"/>
      <c r="R20" s="69" t="s">
        <v>79</v>
      </c>
      <c r="S20" s="72">
        <v>4.6260000000000003</v>
      </c>
      <c r="T20" s="79">
        <v>4.573842</v>
      </c>
      <c r="U20" s="79">
        <v>4.573842</v>
      </c>
      <c r="V20" s="79">
        <v>4.573842</v>
      </c>
      <c r="W20" s="79">
        <v>4.573842</v>
      </c>
      <c r="X20" s="80">
        <v>4.573842</v>
      </c>
      <c r="Y20" s="49">
        <f t="shared" si="4"/>
        <v>-1.1274967574578548E-2</v>
      </c>
      <c r="Z20" s="49">
        <f t="shared" si="5"/>
        <v>0</v>
      </c>
      <c r="AA20" s="49">
        <f t="shared" si="6"/>
        <v>-4.5345763198911815E-4</v>
      </c>
      <c r="AB20" s="49">
        <f t="shared" si="7"/>
        <v>0</v>
      </c>
      <c r="AD20" s="69" t="s">
        <v>79</v>
      </c>
      <c r="AE20" s="72">
        <v>4.6260000000000003</v>
      </c>
      <c r="AF20" s="79">
        <v>4.573842</v>
      </c>
      <c r="AG20" s="79">
        <v>4.573842</v>
      </c>
      <c r="AH20" s="79">
        <v>4.573842</v>
      </c>
      <c r="AI20" s="79">
        <v>4.573842</v>
      </c>
      <c r="AJ20" s="80">
        <v>4.573842</v>
      </c>
      <c r="AK20" s="49">
        <f t="shared" si="8"/>
        <v>-1.1274967574578548E-2</v>
      </c>
      <c r="AL20" s="49">
        <f t="shared" si="9"/>
        <v>0</v>
      </c>
      <c r="AM20" s="49">
        <f t="shared" si="10"/>
        <v>-4.5345763198911815E-4</v>
      </c>
      <c r="AN20" s="49">
        <f t="shared" si="11"/>
        <v>0</v>
      </c>
    </row>
    <row r="21" spans="1:40" ht="15.75" thickBot="1" x14ac:dyDescent="0.3">
      <c r="A21" s="69" t="s">
        <v>80</v>
      </c>
      <c r="B21" s="72">
        <v>8.8298000000000005</v>
      </c>
      <c r="C21" s="72">
        <v>9.3724000000000007</v>
      </c>
      <c r="D21" s="72">
        <v>9.9148999999999994</v>
      </c>
      <c r="E21" s="72">
        <v>10.45745</v>
      </c>
      <c r="F21" s="72">
        <v>11</v>
      </c>
      <c r="G21" s="73">
        <v>11.5426</v>
      </c>
      <c r="H21" s="49">
        <f t="shared" si="0"/>
        <v>0.30723232689302132</v>
      </c>
      <c r="I21" s="49">
        <f t="shared" si="1"/>
        <v>0.23155221714822236</v>
      </c>
      <c r="J21" s="49">
        <f t="shared" si="2"/>
        <v>1.0774114204209706E-2</v>
      </c>
      <c r="K21" s="49">
        <f t="shared" si="3"/>
        <v>1.0468178931733574E-2</v>
      </c>
      <c r="L21"/>
      <c r="M21"/>
      <c r="R21" s="69" t="s">
        <v>80</v>
      </c>
      <c r="S21" s="72">
        <v>8.8298000000000005</v>
      </c>
      <c r="T21" s="74">
        <v>9.3724000000000007</v>
      </c>
      <c r="U21" s="74">
        <v>9.9148999999999994</v>
      </c>
      <c r="V21" s="74">
        <v>10.45745</v>
      </c>
      <c r="W21" s="74">
        <v>11</v>
      </c>
      <c r="X21" s="75">
        <v>11.5426</v>
      </c>
      <c r="Y21" s="49">
        <f t="shared" si="4"/>
        <v>0.30723232689302132</v>
      </c>
      <c r="Z21" s="49">
        <f t="shared" si="5"/>
        <v>0.23155221714822236</v>
      </c>
      <c r="AA21" s="49">
        <f t="shared" si="6"/>
        <v>1.0774114204209706E-2</v>
      </c>
      <c r="AB21" s="49">
        <f t="shared" si="7"/>
        <v>1.0468178931733574E-2</v>
      </c>
      <c r="AD21" s="69" t="s">
        <v>80</v>
      </c>
      <c r="AE21" s="72">
        <v>8.8298000000000005</v>
      </c>
      <c r="AF21" s="74">
        <v>9.3724000000000007</v>
      </c>
      <c r="AG21" s="74">
        <v>9.9148999999999994</v>
      </c>
      <c r="AH21" s="74">
        <v>10.45745</v>
      </c>
      <c r="AI21" s="74">
        <v>11</v>
      </c>
      <c r="AJ21" s="75">
        <v>11.5426</v>
      </c>
      <c r="AK21" s="49">
        <f t="shared" si="8"/>
        <v>0.30723232689302132</v>
      </c>
      <c r="AL21" s="49">
        <f t="shared" si="9"/>
        <v>0.23155221714822236</v>
      </c>
      <c r="AM21" s="49">
        <f t="shared" si="10"/>
        <v>1.0774114204209706E-2</v>
      </c>
      <c r="AN21" s="49">
        <f t="shared" si="11"/>
        <v>1.0468178931733574E-2</v>
      </c>
    </row>
    <row r="22" spans="1:40" ht="15.75" thickBot="1" x14ac:dyDescent="0.3">
      <c r="A22" s="69" t="s">
        <v>81</v>
      </c>
      <c r="B22" s="72">
        <v>3.867</v>
      </c>
      <c r="C22" s="72">
        <v>5</v>
      </c>
      <c r="D22" s="72">
        <v>5.5</v>
      </c>
      <c r="E22" s="72">
        <v>5.5</v>
      </c>
      <c r="F22" s="72">
        <v>5.5</v>
      </c>
      <c r="G22" s="73">
        <v>5.5</v>
      </c>
      <c r="H22" s="49">
        <f t="shared" si="0"/>
        <v>0.4222911817946729</v>
      </c>
      <c r="I22" s="49">
        <f t="shared" si="1"/>
        <v>0.1</v>
      </c>
      <c r="J22" s="49">
        <f t="shared" si="2"/>
        <v>1.4190505921228613E-2</v>
      </c>
      <c r="K22" s="49">
        <f t="shared" si="3"/>
        <v>4.776882087206058E-3</v>
      </c>
      <c r="L22"/>
      <c r="M22"/>
      <c r="R22" s="69" t="s">
        <v>81</v>
      </c>
      <c r="S22" s="79">
        <v>5</v>
      </c>
      <c r="T22" s="79">
        <v>5</v>
      </c>
      <c r="U22" s="79">
        <v>6</v>
      </c>
      <c r="V22" s="79">
        <v>6</v>
      </c>
      <c r="W22" s="79">
        <v>6</v>
      </c>
      <c r="X22" s="80">
        <v>6.5</v>
      </c>
      <c r="Y22" s="49">
        <f t="shared" si="4"/>
        <v>0.3</v>
      </c>
      <c r="Z22" s="49">
        <f t="shared" si="5"/>
        <v>0.3</v>
      </c>
      <c r="AA22" s="49">
        <f t="shared" si="6"/>
        <v>1.0549831729349979E-2</v>
      </c>
      <c r="AB22" s="49">
        <f t="shared" si="7"/>
        <v>1.3204634466420062E-2</v>
      </c>
      <c r="AD22" s="69" t="s">
        <v>81</v>
      </c>
      <c r="AE22" s="79">
        <v>5</v>
      </c>
      <c r="AF22" s="79">
        <v>5</v>
      </c>
      <c r="AG22" s="79">
        <v>6</v>
      </c>
      <c r="AH22" s="79">
        <v>6</v>
      </c>
      <c r="AI22" s="79">
        <v>6</v>
      </c>
      <c r="AJ22" s="80">
        <v>6.5</v>
      </c>
      <c r="AK22" s="49">
        <f t="shared" si="8"/>
        <v>0.3</v>
      </c>
      <c r="AL22" s="49">
        <f t="shared" si="9"/>
        <v>0.3</v>
      </c>
      <c r="AM22" s="49">
        <f t="shared" si="10"/>
        <v>1.0549831729349979E-2</v>
      </c>
      <c r="AN22" s="49">
        <f t="shared" si="11"/>
        <v>1.3204634466420062E-2</v>
      </c>
    </row>
    <row r="23" spans="1:40" x14ac:dyDescent="0.25">
      <c r="A23" s="6" t="s">
        <v>82</v>
      </c>
      <c r="B23"/>
      <c r="C23"/>
      <c r="D23"/>
      <c r="E23"/>
      <c r="F23"/>
      <c r="G23"/>
      <c r="H23" s="49"/>
      <c r="I23" s="49"/>
      <c r="J23" s="49"/>
      <c r="K23" s="49"/>
      <c r="L23"/>
      <c r="M23"/>
      <c r="R23" s="6" t="s">
        <v>83</v>
      </c>
      <c r="S23"/>
      <c r="T23"/>
      <c r="U23"/>
      <c r="V23"/>
      <c r="W23"/>
      <c r="X23"/>
      <c r="Y23"/>
      <c r="Z23"/>
      <c r="AA23"/>
      <c r="AB23"/>
      <c r="AD23" s="6" t="s">
        <v>83</v>
      </c>
      <c r="AE23" s="158"/>
      <c r="AF23" s="158"/>
      <c r="AG23" s="158"/>
      <c r="AH23" s="158"/>
      <c r="AI23" s="158"/>
      <c r="AJ23" s="158"/>
      <c r="AK23" s="158"/>
      <c r="AL23" s="158"/>
      <c r="AM23" s="158"/>
      <c r="AN23" s="158"/>
    </row>
    <row r="24" spans="1:40" x14ac:dyDescent="0.25">
      <c r="A24"/>
      <c r="B24"/>
      <c r="C24"/>
      <c r="D24"/>
      <c r="E24"/>
      <c r="F24"/>
      <c r="G24"/>
      <c r="H24" s="49"/>
      <c r="I24" s="49"/>
      <c r="J24" s="49"/>
      <c r="K24" s="49"/>
      <c r="L24"/>
      <c r="M24"/>
      <c r="R24"/>
      <c r="S24"/>
      <c r="T24"/>
      <c r="U24"/>
      <c r="V24"/>
      <c r="W24"/>
      <c r="X24"/>
      <c r="Y24"/>
      <c r="Z24"/>
      <c r="AA24"/>
      <c r="AB24"/>
      <c r="AD24" s="158"/>
      <c r="AE24" s="158"/>
      <c r="AF24" s="158"/>
      <c r="AG24" s="158"/>
      <c r="AH24" s="158"/>
      <c r="AI24" s="158"/>
      <c r="AJ24" s="158"/>
      <c r="AK24" s="158"/>
      <c r="AL24" s="158"/>
      <c r="AM24" s="158"/>
      <c r="AN24" s="158"/>
    </row>
    <row r="25" spans="1:40" x14ac:dyDescent="0.25">
      <c r="A25"/>
      <c r="B25"/>
      <c r="C25"/>
      <c r="D25"/>
      <c r="E25"/>
      <c r="F25"/>
      <c r="G25"/>
      <c r="H25" s="49"/>
      <c r="I25" s="49"/>
      <c r="J25" s="49"/>
      <c r="K25" s="49"/>
      <c r="L25"/>
      <c r="M25"/>
      <c r="R25"/>
      <c r="S25"/>
      <c r="T25"/>
      <c r="U25"/>
      <c r="V25"/>
      <c r="W25"/>
      <c r="X25"/>
      <c r="Y25"/>
      <c r="Z25"/>
      <c r="AA25"/>
      <c r="AB25"/>
      <c r="AD25" s="158"/>
      <c r="AE25" s="158"/>
      <c r="AF25" s="158"/>
      <c r="AG25" s="158"/>
      <c r="AH25" s="158"/>
      <c r="AI25" s="158"/>
      <c r="AJ25" s="158"/>
      <c r="AK25" s="158"/>
      <c r="AL25" s="158"/>
      <c r="AM25" s="158"/>
      <c r="AN25" s="158"/>
    </row>
    <row r="26" spans="1:40" x14ac:dyDescent="0.25">
      <c r="A26"/>
      <c r="B26"/>
      <c r="C26"/>
      <c r="D26"/>
      <c r="E26"/>
      <c r="F26"/>
      <c r="G26"/>
      <c r="H26" s="49"/>
      <c r="I26" s="49"/>
      <c r="J26" s="49"/>
      <c r="K26" s="49"/>
      <c r="L26"/>
      <c r="M26"/>
      <c r="R26"/>
      <c r="S26"/>
      <c r="T26"/>
      <c r="U26"/>
      <c r="V26"/>
      <c r="W26"/>
      <c r="X26"/>
      <c r="Y26"/>
      <c r="Z26"/>
      <c r="AA26"/>
      <c r="AB26"/>
      <c r="AD26" s="158"/>
      <c r="AE26" s="158"/>
      <c r="AF26" s="158"/>
      <c r="AG26" s="158"/>
      <c r="AH26" s="158"/>
      <c r="AI26" s="158"/>
      <c r="AJ26" s="158"/>
      <c r="AK26" s="158"/>
      <c r="AL26" s="158"/>
      <c r="AM26" s="158"/>
      <c r="AN26" s="158"/>
    </row>
    <row r="27" spans="1:40" x14ac:dyDescent="0.25">
      <c r="A27" s="10" t="s">
        <v>84</v>
      </c>
      <c r="B27"/>
      <c r="C27"/>
      <c r="D27"/>
      <c r="E27"/>
      <c r="F27"/>
      <c r="G27"/>
      <c r="H27" s="49"/>
      <c r="I27" s="49"/>
      <c r="J27" s="49"/>
      <c r="K27" s="49"/>
      <c r="L27"/>
      <c r="M27"/>
      <c r="R27" s="10" t="s">
        <v>85</v>
      </c>
      <c r="S27"/>
      <c r="T27"/>
      <c r="U27"/>
      <c r="V27"/>
      <c r="W27"/>
      <c r="X27"/>
      <c r="Y27"/>
      <c r="Z27"/>
      <c r="AA27"/>
      <c r="AB27"/>
      <c r="AD27" s="10" t="s">
        <v>85</v>
      </c>
      <c r="AE27" s="158"/>
      <c r="AF27" s="158"/>
      <c r="AG27" s="158"/>
      <c r="AH27" s="158"/>
      <c r="AI27" s="158"/>
      <c r="AJ27" s="158"/>
      <c r="AK27" s="158"/>
      <c r="AL27" s="158"/>
      <c r="AM27" s="158"/>
      <c r="AN27" s="158"/>
    </row>
    <row r="28" spans="1:40" ht="15.75" thickBot="1" x14ac:dyDescent="0.3">
      <c r="A28"/>
      <c r="B28"/>
      <c r="C28"/>
      <c r="D28"/>
      <c r="E28"/>
      <c r="F28"/>
      <c r="G28"/>
      <c r="H28" s="806" t="s">
        <v>66</v>
      </c>
      <c r="I28" s="806"/>
      <c r="J28" s="806" t="s">
        <v>67</v>
      </c>
      <c r="K28" s="806"/>
      <c r="L28"/>
      <c r="M28"/>
      <c r="R28"/>
      <c r="S28"/>
      <c r="T28"/>
      <c r="U28"/>
      <c r="V28"/>
      <c r="W28"/>
      <c r="X28"/>
      <c r="Y28" s="806" t="s">
        <v>66</v>
      </c>
      <c r="Z28" s="806"/>
      <c r="AA28" s="806" t="s">
        <v>67</v>
      </c>
      <c r="AB28" s="806"/>
      <c r="AD28" s="158"/>
      <c r="AE28" s="158"/>
      <c r="AF28" s="158"/>
      <c r="AG28" s="158"/>
      <c r="AH28" s="158"/>
      <c r="AI28" s="158"/>
      <c r="AJ28" s="158"/>
      <c r="AK28" s="806" t="s">
        <v>66</v>
      </c>
      <c r="AL28" s="806"/>
      <c r="AM28" s="806" t="s">
        <v>67</v>
      </c>
      <c r="AN28" s="806"/>
    </row>
    <row r="29" spans="1:40" ht="15.75" thickBot="1" x14ac:dyDescent="0.3">
      <c r="A29" s="81" t="s">
        <v>46</v>
      </c>
      <c r="B29" s="82">
        <v>2010</v>
      </c>
      <c r="C29" s="82">
        <v>2015</v>
      </c>
      <c r="D29" s="83">
        <v>2020</v>
      </c>
      <c r="E29" s="83">
        <v>2025</v>
      </c>
      <c r="F29" s="83">
        <v>2030</v>
      </c>
      <c r="G29" s="84">
        <v>2035</v>
      </c>
      <c r="H29" s="10" t="s">
        <v>69</v>
      </c>
      <c r="I29" s="10" t="s">
        <v>70</v>
      </c>
      <c r="J29" s="10" t="s">
        <v>69</v>
      </c>
      <c r="K29" s="10" t="s">
        <v>70</v>
      </c>
      <c r="L29"/>
      <c r="M29"/>
      <c r="R29" s="81" t="s">
        <v>46</v>
      </c>
      <c r="S29" s="82">
        <v>2010</v>
      </c>
      <c r="T29" s="82">
        <v>2015</v>
      </c>
      <c r="U29" s="83">
        <v>2020</v>
      </c>
      <c r="V29" s="83">
        <v>2025</v>
      </c>
      <c r="W29" s="83">
        <v>2030</v>
      </c>
      <c r="X29" s="84">
        <v>2035</v>
      </c>
      <c r="Y29" s="10" t="s">
        <v>69</v>
      </c>
      <c r="Z29" s="10" t="s">
        <v>70</v>
      </c>
      <c r="AA29" s="10" t="s">
        <v>69</v>
      </c>
      <c r="AB29" s="10" t="s">
        <v>70</v>
      </c>
      <c r="AD29" s="81" t="s">
        <v>46</v>
      </c>
      <c r="AE29" s="82">
        <v>2010</v>
      </c>
      <c r="AF29" s="82">
        <v>2015</v>
      </c>
      <c r="AG29" s="83">
        <v>2020</v>
      </c>
      <c r="AH29" s="83">
        <v>2025</v>
      </c>
      <c r="AI29" s="83">
        <v>2030</v>
      </c>
      <c r="AJ29" s="84">
        <v>2035</v>
      </c>
      <c r="AK29" s="10" t="s">
        <v>69</v>
      </c>
      <c r="AL29" s="10" t="s">
        <v>70</v>
      </c>
      <c r="AM29" s="10" t="s">
        <v>69</v>
      </c>
      <c r="AN29" s="10" t="s">
        <v>70</v>
      </c>
    </row>
    <row r="30" spans="1:40" ht="15.75" thickBot="1" x14ac:dyDescent="0.3">
      <c r="A30" s="85" t="s">
        <v>86</v>
      </c>
      <c r="B30" s="86">
        <v>27215</v>
      </c>
      <c r="C30" s="86">
        <v>29253</v>
      </c>
      <c r="D30" s="87">
        <v>32618</v>
      </c>
      <c r="E30" s="87">
        <v>37007</v>
      </c>
      <c r="F30" s="87">
        <v>40688</v>
      </c>
      <c r="G30" s="88">
        <v>44099</v>
      </c>
      <c r="H30" s="49">
        <f t="shared" ref="H30:H35" si="12">(G30-B30)/B30</f>
        <v>0.62039316553371304</v>
      </c>
      <c r="I30" s="49">
        <f t="shared" ref="I30:I35" si="13">(G30-C30)/C30</f>
        <v>0.50750350391412846</v>
      </c>
      <c r="J30" s="49">
        <f t="shared" ref="J30:J35" si="14">(G30/B30)^(1/25)-1</f>
        <v>1.9494333176514944E-2</v>
      </c>
      <c r="K30" s="49">
        <f t="shared" ref="K30:K35" si="15">(G30/C30)^(1/20)-1</f>
        <v>2.0734788365376566E-2</v>
      </c>
      <c r="L30"/>
      <c r="M30"/>
      <c r="R30" s="85" t="s">
        <v>86</v>
      </c>
      <c r="S30" s="89">
        <v>27215</v>
      </c>
      <c r="T30" s="90">
        <f>'Cadrage macro'!K62</f>
        <v>29089.235114368501</v>
      </c>
      <c r="U30" s="90">
        <f>'Cadrage macro'!L62</f>
        <v>31965.437278744899</v>
      </c>
      <c r="V30" s="90">
        <f>'Cadrage macro'!M62</f>
        <v>34567.999853217203</v>
      </c>
      <c r="W30" s="90">
        <f>'Cadrage macro'!N62</f>
        <v>37187.255084819997</v>
      </c>
      <c r="X30" s="91">
        <f>'Cadrage macro'!O62</f>
        <v>39731.819246722902</v>
      </c>
      <c r="Y30" s="49">
        <f t="shared" ref="Y30:Y35" si="16">(X30-S30)/S30</f>
        <v>0.45992354388105461</v>
      </c>
      <c r="Z30" s="49">
        <f t="shared" ref="Z30:Z35" si="17">(X30-T30)/T30</f>
        <v>0.36585988220424343</v>
      </c>
      <c r="AA30" s="49">
        <f t="shared" ref="AA30:AA35" si="18">(X30/S30)^(1/25)-1</f>
        <v>1.5250482346913508E-2</v>
      </c>
      <c r="AB30" s="49">
        <f t="shared" ref="AB30:AB35" si="19">(X30/T30)^(1/20)-1</f>
        <v>1.5711354643236586E-2</v>
      </c>
      <c r="AD30" s="85" t="s">
        <v>48</v>
      </c>
      <c r="AE30" s="89">
        <v>27215</v>
      </c>
      <c r="AF30" s="90">
        <f>'Cadrage macro'!W62</f>
        <v>0</v>
      </c>
      <c r="AG30" s="90">
        <f>'Cadrage macro'!X62</f>
        <v>0</v>
      </c>
      <c r="AH30" s="90">
        <f>'Cadrage macro'!Y62</f>
        <v>0</v>
      </c>
      <c r="AI30" s="90">
        <f>'Cadrage macro'!Z62</f>
        <v>0</v>
      </c>
      <c r="AJ30" s="91">
        <f>'Cadrage macro'!AA62</f>
        <v>0</v>
      </c>
      <c r="AK30" s="49">
        <f t="shared" ref="AK30:AK35" si="20">(AJ30-AE30)/AE30</f>
        <v>-1</v>
      </c>
      <c r="AL30" s="49" t="e">
        <f t="shared" ref="AL30:AL35" si="21">(AJ30-AF30)/AF30</f>
        <v>#DIV/0!</v>
      </c>
      <c r="AM30" s="49">
        <f t="shared" ref="AM30:AM35" si="22">(AJ30/AE30)^(1/25)-1</f>
        <v>-1</v>
      </c>
      <c r="AN30" s="49" t="e">
        <f t="shared" ref="AN30:AN35" si="23">(AJ30/AF30)^(1/20)-1</f>
        <v>#DIV/0!</v>
      </c>
    </row>
    <row r="31" spans="1:40" ht="15.75" thickBot="1" x14ac:dyDescent="0.3">
      <c r="A31" s="85" t="s">
        <v>87</v>
      </c>
      <c r="B31" s="86">
        <v>35005</v>
      </c>
      <c r="C31" s="86">
        <v>38364</v>
      </c>
      <c r="D31" s="87">
        <v>42514</v>
      </c>
      <c r="E31" s="87">
        <v>47682</v>
      </c>
      <c r="F31" s="87">
        <v>52130</v>
      </c>
      <c r="G31" s="88">
        <v>56459</v>
      </c>
      <c r="H31" s="49">
        <f t="shared" si="12"/>
        <v>0.612883873732324</v>
      </c>
      <c r="I31" s="49">
        <f t="shared" si="13"/>
        <v>0.47166614534459389</v>
      </c>
      <c r="J31" s="49">
        <f t="shared" si="14"/>
        <v>1.9304928236871799E-2</v>
      </c>
      <c r="K31" s="49">
        <f t="shared" si="15"/>
        <v>1.9507593799572787E-2</v>
      </c>
      <c r="L31"/>
      <c r="M31"/>
      <c r="R31" s="85" t="s">
        <v>87</v>
      </c>
      <c r="S31" s="89">
        <v>35005</v>
      </c>
      <c r="T31" s="90">
        <f>'Cadrage macro'!K63</f>
        <v>38224.024379268398</v>
      </c>
      <c r="U31" s="90">
        <f>'Cadrage macro'!L63</f>
        <v>41859.573049815197</v>
      </c>
      <c r="V31" s="90">
        <f>'Cadrage macro'!M63</f>
        <v>44742.957528685904</v>
      </c>
      <c r="W31" s="90">
        <f>'Cadrage macro'!N63</f>
        <v>47854.119527445298</v>
      </c>
      <c r="X31" s="91">
        <f>'Cadrage macro'!O63</f>
        <v>51757.456359244999</v>
      </c>
      <c r="Y31" s="49">
        <f t="shared" si="16"/>
        <v>0.47857324265804885</v>
      </c>
      <c r="Z31" s="49">
        <f t="shared" si="17"/>
        <v>0.35405565478125695</v>
      </c>
      <c r="AA31" s="49">
        <f t="shared" si="18"/>
        <v>1.5766097751082953E-2</v>
      </c>
      <c r="AB31" s="49">
        <f t="shared" si="19"/>
        <v>1.5270636482469513E-2</v>
      </c>
      <c r="AD31" s="85" t="s">
        <v>49</v>
      </c>
      <c r="AE31" s="89">
        <v>35005</v>
      </c>
      <c r="AF31" s="90">
        <f>'Cadrage macro'!W63</f>
        <v>0</v>
      </c>
      <c r="AG31" s="90">
        <f>'Cadrage macro'!X63</f>
        <v>0</v>
      </c>
      <c r="AH31" s="90">
        <f>'Cadrage macro'!Y63</f>
        <v>0</v>
      </c>
      <c r="AI31" s="90">
        <f>'Cadrage macro'!Z63</f>
        <v>0</v>
      </c>
      <c r="AJ31" s="91">
        <f>'Cadrage macro'!AA63</f>
        <v>0</v>
      </c>
      <c r="AK31" s="49">
        <f t="shared" si="20"/>
        <v>-1</v>
      </c>
      <c r="AL31" s="49" t="e">
        <f t="shared" si="21"/>
        <v>#DIV/0!</v>
      </c>
      <c r="AM31" s="49">
        <f t="shared" si="22"/>
        <v>-1</v>
      </c>
      <c r="AN31" s="49" t="e">
        <f t="shared" si="23"/>
        <v>#DIV/0!</v>
      </c>
    </row>
    <row r="32" spans="1:40" ht="15.75" thickBot="1" x14ac:dyDescent="0.3">
      <c r="A32" s="85" t="s">
        <v>88</v>
      </c>
      <c r="B32" s="86">
        <v>8155</v>
      </c>
      <c r="C32" s="86">
        <v>8605</v>
      </c>
      <c r="D32" s="87">
        <v>9775</v>
      </c>
      <c r="E32" s="87">
        <v>11283</v>
      </c>
      <c r="F32" s="87">
        <v>12710</v>
      </c>
      <c r="G32" s="88">
        <v>14115</v>
      </c>
      <c r="H32" s="49">
        <f t="shared" si="12"/>
        <v>0.73083997547516866</v>
      </c>
      <c r="I32" s="49">
        <f t="shared" si="13"/>
        <v>0.64032539221382911</v>
      </c>
      <c r="J32" s="49">
        <f t="shared" si="14"/>
        <v>2.2186819504180111E-2</v>
      </c>
      <c r="K32" s="49">
        <f t="shared" si="15"/>
        <v>2.5053423379193918E-2</v>
      </c>
      <c r="L32"/>
      <c r="M32"/>
      <c r="R32" s="85" t="s">
        <v>88</v>
      </c>
      <c r="S32" s="89">
        <v>8155</v>
      </c>
      <c r="T32" s="90">
        <f>'Cadrage macro'!K64</f>
        <v>8599.56140826915</v>
      </c>
      <c r="U32" s="90">
        <f>'Cadrage macro'!L64</f>
        <v>9747.2215162009397</v>
      </c>
      <c r="V32" s="90">
        <f>'Cadrage macro'!M64</f>
        <v>10920.8356005309</v>
      </c>
      <c r="W32" s="90">
        <f>'Cadrage macro'!N64</f>
        <v>12138.158666956901</v>
      </c>
      <c r="X32" s="91">
        <f>'Cadrage macro'!O64</f>
        <v>13578.2236697716</v>
      </c>
      <c r="Y32" s="49">
        <f t="shared" si="16"/>
        <v>0.66501823050540765</v>
      </c>
      <c r="Z32" s="49">
        <f t="shared" si="17"/>
        <v>0.57894374202794541</v>
      </c>
      <c r="AA32" s="49">
        <f t="shared" si="18"/>
        <v>2.0602809978232273E-2</v>
      </c>
      <c r="AB32" s="49">
        <f t="shared" si="19"/>
        <v>2.3100584585301176E-2</v>
      </c>
      <c r="AD32" s="85" t="s">
        <v>50</v>
      </c>
      <c r="AE32" s="89">
        <v>8155</v>
      </c>
      <c r="AF32" s="90">
        <f>'Cadrage macro'!W64</f>
        <v>0</v>
      </c>
      <c r="AG32" s="90">
        <f>'Cadrage macro'!X64</f>
        <v>0</v>
      </c>
      <c r="AH32" s="90">
        <f>'Cadrage macro'!Y64</f>
        <v>0</v>
      </c>
      <c r="AI32" s="90">
        <f>'Cadrage macro'!Z64</f>
        <v>0</v>
      </c>
      <c r="AJ32" s="91">
        <f>'Cadrage macro'!AA64</f>
        <v>0</v>
      </c>
      <c r="AK32" s="49">
        <f t="shared" si="20"/>
        <v>-1</v>
      </c>
      <c r="AL32" s="49" t="e">
        <f t="shared" si="21"/>
        <v>#DIV/0!</v>
      </c>
      <c r="AM32" s="49">
        <f t="shared" si="22"/>
        <v>-1</v>
      </c>
      <c r="AN32" s="49" t="e">
        <f t="shared" si="23"/>
        <v>#DIV/0!</v>
      </c>
    </row>
    <row r="33" spans="1:40" ht="15.75" thickBot="1" x14ac:dyDescent="0.3">
      <c r="A33" s="85" t="s">
        <v>89</v>
      </c>
      <c r="B33" s="86">
        <v>29446</v>
      </c>
      <c r="C33" s="86">
        <v>30047</v>
      </c>
      <c r="D33" s="87">
        <v>31889</v>
      </c>
      <c r="E33" s="87">
        <v>34249</v>
      </c>
      <c r="F33" s="87">
        <v>36047</v>
      </c>
      <c r="G33" s="88">
        <v>37563</v>
      </c>
      <c r="H33" s="49">
        <f t="shared" si="12"/>
        <v>0.27565713509474971</v>
      </c>
      <c r="I33" s="49">
        <f t="shared" si="13"/>
        <v>0.25014144506939129</v>
      </c>
      <c r="J33" s="49">
        <f t="shared" si="14"/>
        <v>9.7860309210706653E-3</v>
      </c>
      <c r="K33" s="49">
        <f t="shared" si="15"/>
        <v>1.1225371971390175E-2</v>
      </c>
      <c r="L33"/>
      <c r="M33"/>
      <c r="R33" s="85" t="s">
        <v>89</v>
      </c>
      <c r="S33" s="89">
        <v>29446</v>
      </c>
      <c r="T33" s="90">
        <f>'Cadrage macro'!K65</f>
        <v>30017.966553832699</v>
      </c>
      <c r="U33" s="90">
        <f>'Cadrage macro'!L65</f>
        <v>31677.201560900601</v>
      </c>
      <c r="V33" s="90">
        <f>'Cadrage macro'!M65</f>
        <v>32707.186649228999</v>
      </c>
      <c r="W33" s="90">
        <f>'Cadrage macro'!N65</f>
        <v>33848.543535675701</v>
      </c>
      <c r="X33" s="91">
        <f>'Cadrage macro'!O65</f>
        <v>35836.016032574997</v>
      </c>
      <c r="Y33" s="49">
        <f t="shared" si="16"/>
        <v>0.21700794785624522</v>
      </c>
      <c r="Z33" s="49">
        <f t="shared" si="17"/>
        <v>0.19381890736364513</v>
      </c>
      <c r="AA33" s="49">
        <f t="shared" si="18"/>
        <v>7.886751653280788E-3</v>
      </c>
      <c r="AB33" s="49">
        <f t="shared" si="19"/>
        <v>8.8972137221408065E-3</v>
      </c>
      <c r="AD33" s="85" t="s">
        <v>51</v>
      </c>
      <c r="AE33" s="89">
        <v>29446</v>
      </c>
      <c r="AF33" s="90">
        <f>'Cadrage macro'!W65</f>
        <v>0</v>
      </c>
      <c r="AG33" s="90">
        <f>'Cadrage macro'!X65</f>
        <v>0</v>
      </c>
      <c r="AH33" s="90">
        <f>'Cadrage macro'!Y65</f>
        <v>0</v>
      </c>
      <c r="AI33" s="90">
        <f>'Cadrage macro'!Z65</f>
        <v>0</v>
      </c>
      <c r="AJ33" s="91">
        <f>'Cadrage macro'!AA65</f>
        <v>0</v>
      </c>
      <c r="AK33" s="49">
        <f t="shared" si="20"/>
        <v>-1</v>
      </c>
      <c r="AL33" s="49" t="e">
        <f t="shared" si="21"/>
        <v>#DIV/0!</v>
      </c>
      <c r="AM33" s="49">
        <f t="shared" si="22"/>
        <v>-1</v>
      </c>
      <c r="AN33" s="49" t="e">
        <f t="shared" si="23"/>
        <v>#DIV/0!</v>
      </c>
    </row>
    <row r="34" spans="1:40" ht="15.75" thickBot="1" x14ac:dyDescent="0.3">
      <c r="A34" s="85" t="s">
        <v>52</v>
      </c>
      <c r="B34" s="86">
        <v>62216</v>
      </c>
      <c r="C34" s="86">
        <v>67613</v>
      </c>
      <c r="D34" s="87">
        <v>75792</v>
      </c>
      <c r="E34" s="87">
        <v>86500</v>
      </c>
      <c r="F34" s="87">
        <v>96013</v>
      </c>
      <c r="G34" s="88">
        <v>105413</v>
      </c>
      <c r="H34" s="49">
        <f t="shared" si="12"/>
        <v>0.69430693069306926</v>
      </c>
      <c r="I34" s="49">
        <f t="shared" si="13"/>
        <v>0.55906408530903817</v>
      </c>
      <c r="J34" s="49">
        <f t="shared" si="14"/>
        <v>2.1314936691967601E-2</v>
      </c>
      <c r="K34" s="49">
        <f t="shared" si="15"/>
        <v>2.2452634664506643E-2</v>
      </c>
      <c r="L34"/>
      <c r="M34"/>
      <c r="R34" s="85" t="s">
        <v>52</v>
      </c>
      <c r="S34" s="89">
        <v>62216</v>
      </c>
      <c r="T34" s="90">
        <f>'Cadrage macro'!K66</f>
        <v>67399.407935745607</v>
      </c>
      <c r="U34" s="90">
        <f>'Cadrage macro'!L66</f>
        <v>74749.384973465698</v>
      </c>
      <c r="V34" s="90">
        <f>'Cadrage macro'!M66</f>
        <v>81497.467168374205</v>
      </c>
      <c r="W34" s="90">
        <f>'Cadrage macro'!N66</f>
        <v>88649.069540593802</v>
      </c>
      <c r="X34" s="91">
        <f>'Cadrage macro'!O66</f>
        <v>97318.252136990603</v>
      </c>
      <c r="Y34" s="49">
        <f t="shared" si="16"/>
        <v>0.56419975789170962</v>
      </c>
      <c r="Z34" s="49">
        <f t="shared" si="17"/>
        <v>0.44390366499610434</v>
      </c>
      <c r="AA34" s="49">
        <f t="shared" si="18"/>
        <v>1.8056048681046155E-2</v>
      </c>
      <c r="AB34" s="49">
        <f t="shared" si="19"/>
        <v>1.8537236559892145E-2</v>
      </c>
      <c r="AD34" s="85" t="s">
        <v>52</v>
      </c>
      <c r="AE34" s="89">
        <v>62216</v>
      </c>
      <c r="AF34" s="90">
        <f>'Cadrage macro'!W66</f>
        <v>0</v>
      </c>
      <c r="AG34" s="90">
        <f>'Cadrage macro'!X66</f>
        <v>0</v>
      </c>
      <c r="AH34" s="90">
        <f>'Cadrage macro'!Y66</f>
        <v>0</v>
      </c>
      <c r="AI34" s="90">
        <f>'Cadrage macro'!Z66</f>
        <v>0</v>
      </c>
      <c r="AJ34" s="91">
        <f>'Cadrage macro'!AA66</f>
        <v>0</v>
      </c>
      <c r="AK34" s="49">
        <f t="shared" si="20"/>
        <v>-1</v>
      </c>
      <c r="AL34" s="49" t="e">
        <f t="shared" si="21"/>
        <v>#DIV/0!</v>
      </c>
      <c r="AM34" s="49">
        <f t="shared" si="22"/>
        <v>-1</v>
      </c>
      <c r="AN34" s="49" t="e">
        <f t="shared" si="23"/>
        <v>#DIV/0!</v>
      </c>
    </row>
    <row r="35" spans="1:40" ht="15.75" thickBot="1" x14ac:dyDescent="0.3">
      <c r="A35" s="85" t="s">
        <v>53</v>
      </c>
      <c r="B35" s="86">
        <v>35567</v>
      </c>
      <c r="C35" s="86">
        <v>36819</v>
      </c>
      <c r="D35" s="87">
        <v>39500</v>
      </c>
      <c r="E35" s="87">
        <v>42865</v>
      </c>
      <c r="F35" s="87">
        <v>45608</v>
      </c>
      <c r="G35" s="88">
        <v>48002</v>
      </c>
      <c r="H35" s="49">
        <f t="shared" si="12"/>
        <v>0.3496218404700987</v>
      </c>
      <c r="I35" s="49">
        <f t="shared" si="13"/>
        <v>0.30372905293462615</v>
      </c>
      <c r="J35" s="49">
        <f t="shared" si="14"/>
        <v>1.2065181513781775E-2</v>
      </c>
      <c r="K35" s="49">
        <f t="shared" si="15"/>
        <v>1.3349755821153275E-2</v>
      </c>
      <c r="L35"/>
      <c r="M35"/>
      <c r="R35" s="85" t="s">
        <v>53</v>
      </c>
      <c r="S35" s="89">
        <v>35567</v>
      </c>
      <c r="T35" s="90">
        <f>'Cadrage macro'!K67</f>
        <v>36702.269898787803</v>
      </c>
      <c r="U35" s="90">
        <f>'Cadrage macro'!L67</f>
        <v>38958.910790215101</v>
      </c>
      <c r="V35" s="90">
        <f>'Cadrage macro'!M67</f>
        <v>40395.295481348701</v>
      </c>
      <c r="W35" s="90">
        <f>'Cadrage macro'!N67</f>
        <v>42130.227004552202</v>
      </c>
      <c r="X35" s="91">
        <f>'Cadrage macro'!O67</f>
        <v>44410.0703869559</v>
      </c>
      <c r="Y35" s="49">
        <f t="shared" si="16"/>
        <v>0.24863132642494165</v>
      </c>
      <c r="Z35" s="49">
        <f t="shared" si="17"/>
        <v>0.21000882259935288</v>
      </c>
      <c r="AA35" s="49">
        <f t="shared" si="18"/>
        <v>8.9214817987544048E-3</v>
      </c>
      <c r="AB35" s="49">
        <f t="shared" si="19"/>
        <v>9.5769508371703616E-3</v>
      </c>
      <c r="AD35" s="85" t="s">
        <v>53</v>
      </c>
      <c r="AE35" s="89">
        <v>35567</v>
      </c>
      <c r="AF35" s="90">
        <f>'Cadrage macro'!W67</f>
        <v>0</v>
      </c>
      <c r="AG35" s="90">
        <f>'Cadrage macro'!X67</f>
        <v>0</v>
      </c>
      <c r="AH35" s="90">
        <f>'Cadrage macro'!Y67</f>
        <v>0</v>
      </c>
      <c r="AI35" s="90">
        <f>'Cadrage macro'!Z67</f>
        <v>0</v>
      </c>
      <c r="AJ35" s="91">
        <f>'Cadrage macro'!AA67</f>
        <v>0</v>
      </c>
      <c r="AK35" s="49">
        <f t="shared" si="20"/>
        <v>-1</v>
      </c>
      <c r="AL35" s="49" t="e">
        <f t="shared" si="21"/>
        <v>#DIV/0!</v>
      </c>
      <c r="AM35" s="49">
        <f t="shared" si="22"/>
        <v>-1</v>
      </c>
      <c r="AN35" s="49" t="e">
        <f t="shared" si="23"/>
        <v>#DIV/0!</v>
      </c>
    </row>
    <row r="36" spans="1:40" x14ac:dyDescent="0.25">
      <c r="A36" s="6" t="s">
        <v>90</v>
      </c>
      <c r="B36"/>
      <c r="C36"/>
      <c r="D36"/>
      <c r="E36"/>
      <c r="F36"/>
      <c r="G36"/>
      <c r="H36" s="49"/>
      <c r="I36" s="49"/>
      <c r="J36" s="49"/>
      <c r="K36" s="49"/>
      <c r="L36"/>
      <c r="M36"/>
      <c r="R36" s="6" t="s">
        <v>91</v>
      </c>
      <c r="S36"/>
      <c r="T36"/>
      <c r="U36"/>
      <c r="V36"/>
      <c r="W36"/>
      <c r="X36"/>
      <c r="Y36"/>
      <c r="Z36"/>
      <c r="AA36"/>
      <c r="AB36"/>
      <c r="AD36" s="6" t="s">
        <v>91</v>
      </c>
      <c r="AE36" s="158"/>
      <c r="AF36" s="158"/>
      <c r="AG36" s="158"/>
      <c r="AH36" s="158"/>
      <c r="AI36" s="158"/>
      <c r="AJ36" s="158"/>
      <c r="AK36" s="158"/>
      <c r="AL36" s="158"/>
      <c r="AM36" s="158"/>
      <c r="AN36" s="158"/>
    </row>
    <row r="37" spans="1:40" x14ac:dyDescent="0.25">
      <c r="A37"/>
      <c r="B37"/>
      <c r="C37"/>
      <c r="D37"/>
      <c r="E37"/>
      <c r="F37"/>
      <c r="G37"/>
      <c r="H37" s="49"/>
      <c r="I37" s="49"/>
      <c r="J37" s="49"/>
      <c r="K37" s="49"/>
      <c r="L37"/>
      <c r="M37"/>
      <c r="R37"/>
      <c r="S37"/>
      <c r="T37"/>
      <c r="U37"/>
      <c r="V37"/>
      <c r="W37"/>
      <c r="X37"/>
      <c r="Y37"/>
      <c r="Z37"/>
      <c r="AA37"/>
      <c r="AB37"/>
      <c r="AD37" s="158"/>
      <c r="AE37" s="158"/>
      <c r="AF37" s="158"/>
      <c r="AG37" s="158"/>
      <c r="AH37" s="158"/>
      <c r="AI37" s="158"/>
      <c r="AJ37" s="158"/>
      <c r="AK37" s="158"/>
      <c r="AL37" s="158"/>
      <c r="AM37" s="158"/>
      <c r="AN37" s="158"/>
    </row>
    <row r="38" spans="1:40" x14ac:dyDescent="0.25">
      <c r="A38"/>
      <c r="B38"/>
      <c r="C38"/>
      <c r="D38"/>
      <c r="E38"/>
      <c r="F38"/>
      <c r="G38"/>
      <c r="H38" s="49"/>
      <c r="I38" s="49"/>
      <c r="J38" s="49"/>
      <c r="K38" s="49"/>
      <c r="L38"/>
      <c r="M38"/>
      <c r="R38"/>
      <c r="S38"/>
      <c r="T38"/>
      <c r="U38"/>
      <c r="V38"/>
      <c r="W38"/>
      <c r="X38"/>
      <c r="Y38"/>
      <c r="Z38"/>
      <c r="AA38"/>
      <c r="AB38"/>
      <c r="AD38" s="158"/>
      <c r="AE38" s="158"/>
      <c r="AF38" s="158"/>
      <c r="AG38" s="158"/>
      <c r="AH38" s="158"/>
      <c r="AI38" s="158"/>
      <c r="AJ38" s="158"/>
      <c r="AK38" s="158"/>
      <c r="AL38" s="158"/>
      <c r="AM38" s="158"/>
      <c r="AN38" s="158"/>
    </row>
    <row r="39" spans="1:40" x14ac:dyDescent="0.25">
      <c r="A39" s="10" t="s">
        <v>92</v>
      </c>
      <c r="B39"/>
      <c r="C39"/>
      <c r="D39"/>
      <c r="E39"/>
      <c r="F39"/>
      <c r="G39"/>
      <c r="H39" s="49"/>
      <c r="I39" s="49"/>
      <c r="J39" s="49"/>
      <c r="K39" s="49"/>
      <c r="L39"/>
      <c r="M39"/>
      <c r="R39" s="10" t="s">
        <v>93</v>
      </c>
      <c r="S39"/>
      <c r="T39"/>
      <c r="U39"/>
      <c r="V39"/>
      <c r="W39"/>
      <c r="X39"/>
      <c r="Y39"/>
      <c r="Z39"/>
      <c r="AA39"/>
      <c r="AB39"/>
      <c r="AD39" s="10" t="s">
        <v>93</v>
      </c>
      <c r="AE39" s="158"/>
      <c r="AF39" s="158"/>
      <c r="AG39" s="158"/>
      <c r="AH39" s="158"/>
      <c r="AI39" s="158"/>
      <c r="AJ39" s="158"/>
      <c r="AK39" s="158"/>
      <c r="AL39" s="158"/>
      <c r="AM39" s="158"/>
      <c r="AN39" s="158"/>
    </row>
    <row r="40" spans="1:40" ht="15.75" thickBot="1" x14ac:dyDescent="0.3">
      <c r="A40"/>
      <c r="B40"/>
      <c r="C40"/>
      <c r="D40"/>
      <c r="E40"/>
      <c r="F40"/>
      <c r="G40"/>
      <c r="H40" s="806" t="s">
        <v>66</v>
      </c>
      <c r="I40" s="806"/>
      <c r="J40" s="806" t="s">
        <v>67</v>
      </c>
      <c r="K40" s="806"/>
      <c r="L40"/>
      <c r="M40"/>
      <c r="R40"/>
      <c r="S40"/>
      <c r="T40"/>
      <c r="U40"/>
      <c r="V40"/>
      <c r="W40"/>
      <c r="X40"/>
      <c r="Y40" s="806" t="s">
        <v>66</v>
      </c>
      <c r="Z40" s="806"/>
      <c r="AA40" s="806" t="s">
        <v>67</v>
      </c>
      <c r="AB40" s="806"/>
      <c r="AD40" s="158"/>
      <c r="AE40" s="158"/>
      <c r="AF40" s="158"/>
      <c r="AG40" s="158"/>
      <c r="AH40" s="158"/>
      <c r="AI40" s="158"/>
      <c r="AJ40" s="158"/>
      <c r="AK40" s="806" t="s">
        <v>66</v>
      </c>
      <c r="AL40" s="806"/>
      <c r="AM40" s="806" t="s">
        <v>67</v>
      </c>
      <c r="AN40" s="806"/>
    </row>
    <row r="41" spans="1:40" ht="15.75" thickBot="1" x14ac:dyDescent="0.3">
      <c r="A41" s="92" t="s">
        <v>94</v>
      </c>
      <c r="B41" s="82">
        <v>2010</v>
      </c>
      <c r="C41" s="83">
        <v>2015</v>
      </c>
      <c r="D41" s="83">
        <v>2020</v>
      </c>
      <c r="E41" s="82">
        <v>2025</v>
      </c>
      <c r="F41" s="82">
        <v>2030</v>
      </c>
      <c r="G41" s="84">
        <v>2035</v>
      </c>
      <c r="H41" s="10" t="s">
        <v>69</v>
      </c>
      <c r="I41" s="10" t="s">
        <v>70</v>
      </c>
      <c r="J41" s="10" t="s">
        <v>69</v>
      </c>
      <c r="K41" s="10" t="s">
        <v>70</v>
      </c>
      <c r="L41"/>
      <c r="M41"/>
      <c r="R41" s="92" t="s">
        <v>94</v>
      </c>
      <c r="S41" s="82">
        <v>2010</v>
      </c>
      <c r="T41" s="83">
        <v>2015</v>
      </c>
      <c r="U41" s="83">
        <v>2020</v>
      </c>
      <c r="V41" s="82">
        <v>2025</v>
      </c>
      <c r="W41" s="82">
        <v>2030</v>
      </c>
      <c r="X41" s="84">
        <v>2035</v>
      </c>
      <c r="Y41" s="10" t="s">
        <v>69</v>
      </c>
      <c r="Z41" s="10" t="s">
        <v>70</v>
      </c>
      <c r="AA41" s="10" t="s">
        <v>69</v>
      </c>
      <c r="AB41" s="10" t="s">
        <v>70</v>
      </c>
      <c r="AD41" s="92" t="s">
        <v>94</v>
      </c>
      <c r="AE41" s="82">
        <v>2010</v>
      </c>
      <c r="AF41" s="83">
        <v>2015</v>
      </c>
      <c r="AG41" s="83">
        <v>2020</v>
      </c>
      <c r="AH41" s="82">
        <v>2025</v>
      </c>
      <c r="AI41" s="82">
        <v>2030</v>
      </c>
      <c r="AJ41" s="84">
        <v>2035</v>
      </c>
      <c r="AK41" s="10" t="s">
        <v>69</v>
      </c>
      <c r="AL41" s="10" t="s">
        <v>70</v>
      </c>
      <c r="AM41" s="10" t="s">
        <v>69</v>
      </c>
      <c r="AN41" s="10" t="s">
        <v>70</v>
      </c>
    </row>
    <row r="42" spans="1:40" ht="15.75" thickBot="1" x14ac:dyDescent="0.3">
      <c r="A42" s="85" t="s">
        <v>71</v>
      </c>
      <c r="B42" s="70">
        <v>1</v>
      </c>
      <c r="C42" s="93">
        <v>0.95</v>
      </c>
      <c r="D42" s="93">
        <v>0.9</v>
      </c>
      <c r="E42" s="72">
        <v>0.86899999999999999</v>
      </c>
      <c r="F42" s="72">
        <v>0.83699999999999997</v>
      </c>
      <c r="G42" s="73">
        <v>0.83699999999999997</v>
      </c>
      <c r="H42" s="49">
        <f t="shared" ref="H42:H50" si="24">(G42-B42)/B42</f>
        <v>-0.16300000000000003</v>
      </c>
      <c r="I42" s="49">
        <f t="shared" ref="I42:I50" si="25">(G42-C42)/C42</f>
        <v>-0.11894736842105262</v>
      </c>
      <c r="J42" s="49">
        <f t="shared" ref="J42:J50" si="26">(G42/B42)^(1/25)-1</f>
        <v>-7.0919807086140541E-3</v>
      </c>
      <c r="K42" s="49">
        <f t="shared" ref="K42:K50" si="27">(G42/C42)^(1/20)-1</f>
        <v>-6.31189149743272E-3</v>
      </c>
      <c r="L42"/>
      <c r="M42"/>
      <c r="R42" s="85" t="s">
        <v>71</v>
      </c>
      <c r="S42" s="70">
        <v>1</v>
      </c>
      <c r="T42" s="94">
        <v>0.95</v>
      </c>
      <c r="U42" s="94">
        <v>0.9</v>
      </c>
      <c r="V42" s="74">
        <v>0.86899999999999999</v>
      </c>
      <c r="W42" s="74">
        <v>0.83699999999999997</v>
      </c>
      <c r="X42" s="75">
        <v>0.83699999999999997</v>
      </c>
      <c r="Y42" s="49">
        <f t="shared" ref="Y42:Y50" si="28">(X42-S42)/S42</f>
        <v>-0.16300000000000003</v>
      </c>
      <c r="Z42" s="49">
        <f t="shared" ref="Z42:Z50" si="29">(X42-T42)/T42</f>
        <v>-0.11894736842105262</v>
      </c>
      <c r="AA42" s="49">
        <f t="shared" ref="AA42:AA50" si="30">(X42/S42)^(1/25)-1</f>
        <v>-7.0919807086140541E-3</v>
      </c>
      <c r="AB42" s="49">
        <f t="shared" ref="AB42:AB50" si="31">(X42/T42)^(1/20)-1</f>
        <v>-6.31189149743272E-3</v>
      </c>
      <c r="AD42" s="85" t="s">
        <v>71</v>
      </c>
      <c r="AE42" s="70">
        <v>1</v>
      </c>
      <c r="AF42" s="94">
        <v>0.95</v>
      </c>
      <c r="AG42" s="94">
        <v>0.9</v>
      </c>
      <c r="AH42" s="74">
        <v>0.86899999999999999</v>
      </c>
      <c r="AI42" s="74">
        <v>0.83699999999999997</v>
      </c>
      <c r="AJ42" s="75">
        <v>0.83699999999999997</v>
      </c>
      <c r="AK42" s="49">
        <f t="shared" ref="AK42:AK50" si="32">(AJ42-AE42)/AE42</f>
        <v>-0.16300000000000003</v>
      </c>
      <c r="AL42" s="49">
        <f t="shared" ref="AL42:AL50" si="33">(AJ42-AF42)/AF42</f>
        <v>-0.11894736842105262</v>
      </c>
      <c r="AM42" s="49">
        <f t="shared" ref="AM42:AM50" si="34">(AJ42/AE42)^(1/25)-1</f>
        <v>-7.0919807086140541E-3</v>
      </c>
      <c r="AN42" s="49">
        <f t="shared" ref="AN42:AN50" si="35">(AJ42/AF42)^(1/20)-1</f>
        <v>-6.31189149743272E-3</v>
      </c>
    </row>
    <row r="43" spans="1:40" ht="15.75" thickBot="1" x14ac:dyDescent="0.3">
      <c r="A43" s="85" t="s">
        <v>75</v>
      </c>
      <c r="B43" s="70">
        <v>1</v>
      </c>
      <c r="C43" s="93">
        <v>0.96299999999999997</v>
      </c>
      <c r="D43" s="93">
        <v>0.92700000000000005</v>
      </c>
      <c r="E43" s="72">
        <v>0.89</v>
      </c>
      <c r="F43" s="72">
        <v>0.85399999999999998</v>
      </c>
      <c r="G43" s="73">
        <v>0.85399999999999998</v>
      </c>
      <c r="H43" s="49">
        <f t="shared" si="24"/>
        <v>-0.14600000000000002</v>
      </c>
      <c r="I43" s="49">
        <f t="shared" si="25"/>
        <v>-0.11318795430944963</v>
      </c>
      <c r="J43" s="49">
        <f t="shared" si="26"/>
        <v>-6.2930785204416972E-3</v>
      </c>
      <c r="K43" s="49">
        <f t="shared" si="27"/>
        <v>-5.9881102723563506E-3</v>
      </c>
      <c r="L43"/>
      <c r="M43"/>
      <c r="R43" s="85" t="s">
        <v>75</v>
      </c>
      <c r="S43" s="70">
        <v>1</v>
      </c>
      <c r="T43" s="95">
        <v>0.97</v>
      </c>
      <c r="U43" s="95">
        <v>0.94</v>
      </c>
      <c r="V43" s="77">
        <v>0.91</v>
      </c>
      <c r="W43" s="77">
        <v>0.89</v>
      </c>
      <c r="X43" s="78">
        <v>0.86</v>
      </c>
      <c r="Y43" s="49">
        <f t="shared" si="28"/>
        <v>-0.14000000000000001</v>
      </c>
      <c r="Z43" s="49">
        <f t="shared" si="29"/>
        <v>-0.11340206185567009</v>
      </c>
      <c r="AA43" s="49">
        <f t="shared" si="30"/>
        <v>-6.0147540947377287E-3</v>
      </c>
      <c r="AB43" s="49">
        <f t="shared" si="31"/>
        <v>-6.0001111162029108E-3</v>
      </c>
      <c r="AD43" s="85" t="s">
        <v>75</v>
      </c>
      <c r="AE43" s="70">
        <v>1</v>
      </c>
      <c r="AF43" s="95">
        <v>0.97</v>
      </c>
      <c r="AG43" s="95">
        <v>0.94</v>
      </c>
      <c r="AH43" s="77">
        <v>0.91</v>
      </c>
      <c r="AI43" s="77">
        <v>0.89</v>
      </c>
      <c r="AJ43" s="78">
        <v>0.86</v>
      </c>
      <c r="AK43" s="49">
        <f t="shared" si="32"/>
        <v>-0.14000000000000001</v>
      </c>
      <c r="AL43" s="49">
        <f t="shared" si="33"/>
        <v>-0.11340206185567009</v>
      </c>
      <c r="AM43" s="49">
        <f t="shared" si="34"/>
        <v>-6.0147540947377287E-3</v>
      </c>
      <c r="AN43" s="49">
        <f t="shared" si="35"/>
        <v>-6.0001111162029108E-3</v>
      </c>
    </row>
    <row r="44" spans="1:40" ht="15.75" thickBot="1" x14ac:dyDescent="0.3">
      <c r="A44" s="85" t="s">
        <v>76</v>
      </c>
      <c r="B44" s="70">
        <v>1</v>
      </c>
      <c r="C44" s="93">
        <v>0.98699999999999999</v>
      </c>
      <c r="D44" s="93">
        <v>0.97399999999999998</v>
      </c>
      <c r="E44" s="72">
        <v>0.97399999999999998</v>
      </c>
      <c r="F44" s="72">
        <v>0.97399999999999998</v>
      </c>
      <c r="G44" s="73">
        <v>0.97399999999999998</v>
      </c>
      <c r="H44" s="49">
        <f t="shared" si="24"/>
        <v>-2.6000000000000023E-2</v>
      </c>
      <c r="I44" s="49">
        <f t="shared" si="25"/>
        <v>-1.3171225937183395E-2</v>
      </c>
      <c r="J44" s="49">
        <f t="shared" si="26"/>
        <v>-1.0532040045204694E-3</v>
      </c>
      <c r="K44" s="49">
        <f t="shared" si="27"/>
        <v>-6.6271709550425051E-4</v>
      </c>
      <c r="L44"/>
      <c r="M44"/>
      <c r="R44" s="85" t="s">
        <v>76</v>
      </c>
      <c r="S44" s="70">
        <v>1</v>
      </c>
      <c r="T44" s="95">
        <v>1</v>
      </c>
      <c r="U44" s="95">
        <v>1</v>
      </c>
      <c r="V44" s="77">
        <v>1</v>
      </c>
      <c r="W44" s="77">
        <v>1</v>
      </c>
      <c r="X44" s="78">
        <v>1</v>
      </c>
      <c r="Y44" s="49">
        <f t="shared" si="28"/>
        <v>0</v>
      </c>
      <c r="Z44" s="49">
        <f t="shared" si="29"/>
        <v>0</v>
      </c>
      <c r="AA44" s="49">
        <f t="shared" si="30"/>
        <v>0</v>
      </c>
      <c r="AB44" s="49">
        <f t="shared" si="31"/>
        <v>0</v>
      </c>
      <c r="AD44" s="85" t="s">
        <v>76</v>
      </c>
      <c r="AE44" s="70">
        <v>1</v>
      </c>
      <c r="AF44" s="95">
        <v>1</v>
      </c>
      <c r="AG44" s="95">
        <v>1</v>
      </c>
      <c r="AH44" s="77">
        <v>1</v>
      </c>
      <c r="AI44" s="77">
        <v>1</v>
      </c>
      <c r="AJ44" s="78">
        <v>1</v>
      </c>
      <c r="AK44" s="49">
        <f t="shared" si="32"/>
        <v>0</v>
      </c>
      <c r="AL44" s="49">
        <f t="shared" si="33"/>
        <v>0</v>
      </c>
      <c r="AM44" s="49">
        <f t="shared" si="34"/>
        <v>0</v>
      </c>
      <c r="AN44" s="49">
        <f t="shared" si="35"/>
        <v>0</v>
      </c>
    </row>
    <row r="45" spans="1:40" ht="15.75" thickBot="1" x14ac:dyDescent="0.3">
      <c r="A45" s="85" t="s">
        <v>77</v>
      </c>
      <c r="B45" s="70">
        <v>1</v>
      </c>
      <c r="C45" s="93">
        <v>0.97899999999999998</v>
      </c>
      <c r="D45" s="93">
        <v>0.95799999999999996</v>
      </c>
      <c r="E45" s="72">
        <v>0.92600000000000005</v>
      </c>
      <c r="F45" s="72">
        <v>0.89400000000000002</v>
      </c>
      <c r="G45" s="73">
        <v>0.89400000000000002</v>
      </c>
      <c r="H45" s="49">
        <f t="shared" si="24"/>
        <v>-0.10599999999999998</v>
      </c>
      <c r="I45" s="49">
        <f t="shared" si="25"/>
        <v>-8.682328907048005E-2</v>
      </c>
      <c r="J45" s="49">
        <f t="shared" si="26"/>
        <v>-4.4719510682817987E-3</v>
      </c>
      <c r="K45" s="49">
        <f t="shared" si="27"/>
        <v>-4.5309972868613491E-3</v>
      </c>
      <c r="L45"/>
      <c r="M45"/>
      <c r="R45" s="85" t="s">
        <v>77</v>
      </c>
      <c r="S45" s="70">
        <v>1</v>
      </c>
      <c r="T45" s="95">
        <v>0.97</v>
      </c>
      <c r="U45" s="95">
        <v>0.95</v>
      </c>
      <c r="V45" s="77">
        <v>0.93</v>
      </c>
      <c r="W45" s="77">
        <v>0.91</v>
      </c>
      <c r="X45" s="78">
        <v>0.88</v>
      </c>
      <c r="Y45" s="49">
        <f t="shared" si="28"/>
        <v>-0.12</v>
      </c>
      <c r="Z45" s="49">
        <f t="shared" si="29"/>
        <v>-9.2783505154639151E-2</v>
      </c>
      <c r="AA45" s="49">
        <f t="shared" si="30"/>
        <v>-5.1002840176166409E-3</v>
      </c>
      <c r="AB45" s="49">
        <f t="shared" si="31"/>
        <v>-4.8568752529972725E-3</v>
      </c>
      <c r="AD45" s="85" t="s">
        <v>77</v>
      </c>
      <c r="AE45" s="70">
        <v>1</v>
      </c>
      <c r="AF45" s="95">
        <v>0.97</v>
      </c>
      <c r="AG45" s="95">
        <v>0.95</v>
      </c>
      <c r="AH45" s="77">
        <v>0.93</v>
      </c>
      <c r="AI45" s="77">
        <v>0.91</v>
      </c>
      <c r="AJ45" s="78">
        <v>0.88</v>
      </c>
      <c r="AK45" s="49">
        <f t="shared" si="32"/>
        <v>-0.12</v>
      </c>
      <c r="AL45" s="49">
        <f t="shared" si="33"/>
        <v>-9.2783505154639151E-2</v>
      </c>
      <c r="AM45" s="49">
        <f t="shared" si="34"/>
        <v>-5.1002840176166409E-3</v>
      </c>
      <c r="AN45" s="49">
        <f t="shared" si="35"/>
        <v>-4.8568752529972725E-3</v>
      </c>
    </row>
    <row r="46" spans="1:40" ht="15.75" thickBot="1" x14ac:dyDescent="0.3">
      <c r="A46" s="85" t="s">
        <v>78</v>
      </c>
      <c r="B46" s="70">
        <v>1</v>
      </c>
      <c r="C46" s="93">
        <v>0.96099999999999997</v>
      </c>
      <c r="D46" s="93">
        <v>0.92200000000000004</v>
      </c>
      <c r="E46" s="72">
        <v>0.92200000000000004</v>
      </c>
      <c r="F46" s="72">
        <v>0.92200000000000004</v>
      </c>
      <c r="G46" s="73">
        <v>0.92200000000000004</v>
      </c>
      <c r="H46" s="49">
        <f t="shared" si="24"/>
        <v>-7.7999999999999958E-2</v>
      </c>
      <c r="I46" s="49">
        <f t="shared" si="25"/>
        <v>-4.0582726326742896E-2</v>
      </c>
      <c r="J46" s="49">
        <f t="shared" si="26"/>
        <v>-3.2431318668235676E-3</v>
      </c>
      <c r="K46" s="49">
        <f t="shared" si="27"/>
        <v>-2.0693152795820957E-3</v>
      </c>
      <c r="L46"/>
      <c r="M46"/>
      <c r="R46" s="85" t="s">
        <v>78</v>
      </c>
      <c r="S46" s="70">
        <v>1</v>
      </c>
      <c r="T46" s="96">
        <v>1.02</v>
      </c>
      <c r="U46" s="96">
        <v>0.99</v>
      </c>
      <c r="V46" s="79">
        <v>0.97</v>
      </c>
      <c r="W46" s="79">
        <v>0.97</v>
      </c>
      <c r="X46" s="80">
        <v>0.97</v>
      </c>
      <c r="Y46" s="49">
        <f t="shared" si="28"/>
        <v>-3.0000000000000027E-2</v>
      </c>
      <c r="Z46" s="49">
        <f t="shared" si="29"/>
        <v>-4.9019607843137296E-2</v>
      </c>
      <c r="AA46" s="49">
        <f t="shared" si="30"/>
        <v>-1.2176263900687267E-3</v>
      </c>
      <c r="AB46" s="49">
        <f t="shared" si="31"/>
        <v>-2.5099365676318763E-3</v>
      </c>
      <c r="AD46" s="85" t="s">
        <v>78</v>
      </c>
      <c r="AE46" s="70">
        <v>1</v>
      </c>
      <c r="AF46" s="96">
        <v>1.02</v>
      </c>
      <c r="AG46" s="96">
        <v>0.99</v>
      </c>
      <c r="AH46" s="79">
        <v>0.97</v>
      </c>
      <c r="AI46" s="79">
        <v>0.97</v>
      </c>
      <c r="AJ46" s="80">
        <v>0.97</v>
      </c>
      <c r="AK46" s="49">
        <f t="shared" si="32"/>
        <v>-3.0000000000000027E-2</v>
      </c>
      <c r="AL46" s="49">
        <f t="shared" si="33"/>
        <v>-4.9019607843137296E-2</v>
      </c>
      <c r="AM46" s="49">
        <f t="shared" si="34"/>
        <v>-1.2176263900687267E-3</v>
      </c>
      <c r="AN46" s="49">
        <f t="shared" si="35"/>
        <v>-2.5099365676318763E-3</v>
      </c>
    </row>
    <row r="47" spans="1:40" ht="15.75" thickBot="1" x14ac:dyDescent="0.3">
      <c r="A47" s="85" t="s">
        <v>95</v>
      </c>
      <c r="B47" s="70">
        <v>1</v>
      </c>
      <c r="C47" s="93">
        <v>0.89800000000000002</v>
      </c>
      <c r="D47" s="93">
        <v>0.79600000000000004</v>
      </c>
      <c r="E47" s="72">
        <v>0.79600000000000004</v>
      </c>
      <c r="F47" s="72">
        <v>0.79600000000000004</v>
      </c>
      <c r="G47" s="73">
        <v>0.79600000000000004</v>
      </c>
      <c r="H47" s="49">
        <f t="shared" si="24"/>
        <v>-0.20399999999999996</v>
      </c>
      <c r="I47" s="49">
        <f t="shared" si="25"/>
        <v>-0.11358574610244987</v>
      </c>
      <c r="J47" s="49">
        <f t="shared" si="26"/>
        <v>-9.0847259596537056E-3</v>
      </c>
      <c r="K47" s="49">
        <f t="shared" si="27"/>
        <v>-6.0104089120437409E-3</v>
      </c>
      <c r="L47"/>
      <c r="M47"/>
      <c r="R47" s="85" t="s">
        <v>95</v>
      </c>
      <c r="S47" s="70">
        <v>1</v>
      </c>
      <c r="T47" s="94">
        <v>0.89800000000000002</v>
      </c>
      <c r="U47" s="94">
        <v>0.79600000000000004</v>
      </c>
      <c r="V47" s="74">
        <v>0.79600000000000004</v>
      </c>
      <c r="W47" s="74">
        <v>0.79600000000000004</v>
      </c>
      <c r="X47" s="75">
        <v>0.79600000000000004</v>
      </c>
      <c r="Y47" s="49">
        <f t="shared" si="28"/>
        <v>-0.20399999999999996</v>
      </c>
      <c r="Z47" s="49">
        <f t="shared" si="29"/>
        <v>-0.11358574610244987</v>
      </c>
      <c r="AA47" s="49">
        <f t="shared" si="30"/>
        <v>-9.0847259596537056E-3</v>
      </c>
      <c r="AB47" s="49">
        <f t="shared" si="31"/>
        <v>-6.0104089120437409E-3</v>
      </c>
      <c r="AD47" s="85" t="s">
        <v>95</v>
      </c>
      <c r="AE47" s="70">
        <v>1</v>
      </c>
      <c r="AF47" s="94">
        <v>0.89800000000000002</v>
      </c>
      <c r="AG47" s="94">
        <v>0.79600000000000004</v>
      </c>
      <c r="AH47" s="74">
        <v>0.79600000000000004</v>
      </c>
      <c r="AI47" s="74">
        <v>0.79600000000000004</v>
      </c>
      <c r="AJ47" s="75">
        <v>0.79600000000000004</v>
      </c>
      <c r="AK47" s="49">
        <f t="shared" si="32"/>
        <v>-0.20399999999999996</v>
      </c>
      <c r="AL47" s="49">
        <f t="shared" si="33"/>
        <v>-0.11358574610244987</v>
      </c>
      <c r="AM47" s="49">
        <f t="shared" si="34"/>
        <v>-9.0847259596537056E-3</v>
      </c>
      <c r="AN47" s="49">
        <f t="shared" si="35"/>
        <v>-6.0104089120437409E-3</v>
      </c>
    </row>
    <row r="48" spans="1:40" ht="15.75" thickBot="1" x14ac:dyDescent="0.3">
      <c r="A48" s="85" t="s">
        <v>79</v>
      </c>
      <c r="B48" s="70">
        <v>1</v>
      </c>
      <c r="C48" s="93">
        <v>0.94199999999999995</v>
      </c>
      <c r="D48" s="93">
        <v>0.88500000000000001</v>
      </c>
      <c r="E48" s="72">
        <v>0.88500000000000001</v>
      </c>
      <c r="F48" s="72">
        <v>0.88500000000000001</v>
      </c>
      <c r="G48" s="73">
        <v>0.88500000000000001</v>
      </c>
      <c r="H48" s="49">
        <f t="shared" si="24"/>
        <v>-0.11499999999999999</v>
      </c>
      <c r="I48" s="49">
        <f t="shared" si="25"/>
        <v>-6.0509554140127327E-2</v>
      </c>
      <c r="J48" s="49">
        <f t="shared" si="26"/>
        <v>-4.8747848395955806E-3</v>
      </c>
      <c r="K48" s="49">
        <f t="shared" si="27"/>
        <v>-3.116016590049786E-3</v>
      </c>
      <c r="L48"/>
      <c r="M48"/>
      <c r="R48" s="85" t="s">
        <v>79</v>
      </c>
      <c r="S48" s="70">
        <v>1</v>
      </c>
      <c r="T48" s="96">
        <v>0.99</v>
      </c>
      <c r="U48" s="96">
        <v>0.99</v>
      </c>
      <c r="V48" s="96">
        <v>0.99</v>
      </c>
      <c r="W48" s="96">
        <v>0.99</v>
      </c>
      <c r="X48" s="97">
        <v>0.99</v>
      </c>
      <c r="Y48" s="49">
        <f t="shared" si="28"/>
        <v>-1.0000000000000009E-2</v>
      </c>
      <c r="Z48" s="49">
        <f t="shared" si="29"/>
        <v>0</v>
      </c>
      <c r="AA48" s="49">
        <f t="shared" si="30"/>
        <v>-4.0193263756693742E-4</v>
      </c>
      <c r="AB48" s="49">
        <f t="shared" si="31"/>
        <v>0</v>
      </c>
      <c r="AD48" s="85" t="s">
        <v>79</v>
      </c>
      <c r="AE48" s="70">
        <v>1</v>
      </c>
      <c r="AF48" s="96">
        <v>0.99</v>
      </c>
      <c r="AG48" s="96">
        <v>0.99</v>
      </c>
      <c r="AH48" s="96">
        <v>0.99</v>
      </c>
      <c r="AI48" s="96">
        <v>0.99</v>
      </c>
      <c r="AJ48" s="97">
        <v>0.99</v>
      </c>
      <c r="AK48" s="49">
        <f t="shared" si="32"/>
        <v>-1.0000000000000009E-2</v>
      </c>
      <c r="AL48" s="49">
        <f t="shared" si="33"/>
        <v>0</v>
      </c>
      <c r="AM48" s="49">
        <f t="shared" si="34"/>
        <v>-4.0193263756693742E-4</v>
      </c>
      <c r="AN48" s="49">
        <f t="shared" si="35"/>
        <v>0</v>
      </c>
    </row>
    <row r="49" spans="1:40" ht="15.75" thickBot="1" x14ac:dyDescent="0.3">
      <c r="A49" s="85" t="s">
        <v>74</v>
      </c>
      <c r="B49" s="70">
        <v>1</v>
      </c>
      <c r="C49" s="93">
        <v>1</v>
      </c>
      <c r="D49" s="93">
        <v>1</v>
      </c>
      <c r="E49" s="72">
        <v>1</v>
      </c>
      <c r="F49" s="72">
        <v>1</v>
      </c>
      <c r="G49" s="73">
        <v>1</v>
      </c>
      <c r="H49" s="49">
        <f t="shared" si="24"/>
        <v>0</v>
      </c>
      <c r="I49" s="49">
        <f t="shared" si="25"/>
        <v>0</v>
      </c>
      <c r="J49" s="49">
        <f t="shared" si="26"/>
        <v>0</v>
      </c>
      <c r="K49" s="49">
        <f t="shared" si="27"/>
        <v>0</v>
      </c>
      <c r="L49"/>
      <c r="M49"/>
      <c r="R49" s="85" t="s">
        <v>74</v>
      </c>
      <c r="S49" s="70">
        <v>1</v>
      </c>
      <c r="T49" s="94">
        <v>1</v>
      </c>
      <c r="U49" s="94">
        <v>1</v>
      </c>
      <c r="V49" s="74">
        <v>1</v>
      </c>
      <c r="W49" s="74">
        <v>1</v>
      </c>
      <c r="X49" s="75">
        <v>1</v>
      </c>
      <c r="Y49" s="49">
        <f t="shared" si="28"/>
        <v>0</v>
      </c>
      <c r="Z49" s="49">
        <f t="shared" si="29"/>
        <v>0</v>
      </c>
      <c r="AA49" s="49">
        <f t="shared" si="30"/>
        <v>0</v>
      </c>
      <c r="AB49" s="49">
        <f t="shared" si="31"/>
        <v>0</v>
      </c>
      <c r="AD49" s="85" t="s">
        <v>74</v>
      </c>
      <c r="AE49" s="70">
        <v>1</v>
      </c>
      <c r="AF49" s="94">
        <v>1</v>
      </c>
      <c r="AG49" s="94">
        <v>1</v>
      </c>
      <c r="AH49" s="74">
        <v>1</v>
      </c>
      <c r="AI49" s="74">
        <v>1</v>
      </c>
      <c r="AJ49" s="75">
        <v>1</v>
      </c>
      <c r="AK49" s="49">
        <f t="shared" si="32"/>
        <v>0</v>
      </c>
      <c r="AL49" s="49">
        <f t="shared" si="33"/>
        <v>0</v>
      </c>
      <c r="AM49" s="49">
        <f t="shared" si="34"/>
        <v>0</v>
      </c>
      <c r="AN49" s="49">
        <f t="shared" si="35"/>
        <v>0</v>
      </c>
    </row>
    <row r="50" spans="1:40" ht="15.75" thickBot="1" x14ac:dyDescent="0.3">
      <c r="A50" s="85" t="s">
        <v>81</v>
      </c>
      <c r="B50" s="70">
        <v>1</v>
      </c>
      <c r="C50" s="93">
        <v>0.96399999999999997</v>
      </c>
      <c r="D50" s="93">
        <v>0.92800000000000005</v>
      </c>
      <c r="E50" s="72">
        <v>0.89200000000000002</v>
      </c>
      <c r="F50" s="72">
        <v>0.85599999999999998</v>
      </c>
      <c r="G50" s="73">
        <v>0.85599999999999998</v>
      </c>
      <c r="H50" s="49">
        <f t="shared" si="24"/>
        <v>-0.14400000000000002</v>
      </c>
      <c r="I50" s="49">
        <f t="shared" si="25"/>
        <v>-0.11203319502074688</v>
      </c>
      <c r="J50" s="49">
        <f t="shared" si="26"/>
        <v>-6.2000957026362435E-3</v>
      </c>
      <c r="K50" s="49">
        <f t="shared" si="27"/>
        <v>-5.923432807480089E-3</v>
      </c>
      <c r="L50"/>
      <c r="M50"/>
      <c r="R50" s="85" t="s">
        <v>81</v>
      </c>
      <c r="S50" s="70">
        <v>1</v>
      </c>
      <c r="T50" s="96">
        <v>1</v>
      </c>
      <c r="U50" s="96">
        <v>0.97</v>
      </c>
      <c r="V50" s="79">
        <v>0.94</v>
      </c>
      <c r="W50" s="79">
        <v>0.91</v>
      </c>
      <c r="X50" s="80">
        <v>0.88</v>
      </c>
      <c r="Y50" s="49">
        <f t="shared" si="28"/>
        <v>-0.12</v>
      </c>
      <c r="Z50" s="49">
        <f t="shared" si="29"/>
        <v>-0.12</v>
      </c>
      <c r="AA50" s="49">
        <f t="shared" si="30"/>
        <v>-5.1002840176166409E-3</v>
      </c>
      <c r="AB50" s="49">
        <f t="shared" si="31"/>
        <v>-6.3712853127129154E-3</v>
      </c>
      <c r="AD50" s="85" t="s">
        <v>81</v>
      </c>
      <c r="AE50" s="70">
        <v>1</v>
      </c>
      <c r="AF50" s="96">
        <v>1</v>
      </c>
      <c r="AG50" s="96">
        <v>0.97</v>
      </c>
      <c r="AH50" s="79">
        <v>0.94</v>
      </c>
      <c r="AI50" s="79">
        <v>0.91</v>
      </c>
      <c r="AJ50" s="80">
        <v>0.88</v>
      </c>
      <c r="AK50" s="49">
        <f t="shared" si="32"/>
        <v>-0.12</v>
      </c>
      <c r="AL50" s="49">
        <f t="shared" si="33"/>
        <v>-0.12</v>
      </c>
      <c r="AM50" s="49">
        <f t="shared" si="34"/>
        <v>-5.1002840176166409E-3</v>
      </c>
      <c r="AN50" s="49">
        <f t="shared" si="35"/>
        <v>-6.3712853127129154E-3</v>
      </c>
    </row>
    <row r="51" spans="1:40" x14ac:dyDescent="0.25">
      <c r="A51" s="6" t="s">
        <v>82</v>
      </c>
      <c r="B51"/>
      <c r="C51"/>
      <c r="D51"/>
      <c r="E51"/>
      <c r="F51"/>
      <c r="G51"/>
      <c r="H51" s="49"/>
      <c r="I51" s="49"/>
      <c r="J51" s="49"/>
      <c r="K51" s="49"/>
      <c r="L51"/>
      <c r="M51"/>
      <c r="R51" s="6" t="s">
        <v>83</v>
      </c>
      <c r="S51"/>
      <c r="T51"/>
      <c r="U51"/>
      <c r="V51"/>
      <c r="W51"/>
      <c r="X51"/>
      <c r="Y51"/>
      <c r="Z51"/>
      <c r="AA51"/>
      <c r="AB51"/>
      <c r="AD51" s="6" t="s">
        <v>83</v>
      </c>
      <c r="AE51" s="158"/>
      <c r="AF51" s="158"/>
      <c r="AG51" s="158"/>
      <c r="AH51" s="158"/>
      <c r="AI51" s="158"/>
      <c r="AJ51" s="158"/>
      <c r="AK51" s="158"/>
      <c r="AL51" s="158"/>
      <c r="AM51" s="158"/>
      <c r="AN51" s="158"/>
    </row>
    <row r="52" spans="1:40" x14ac:dyDescent="0.25">
      <c r="A52"/>
      <c r="B52"/>
      <c r="C52"/>
      <c r="D52"/>
      <c r="E52"/>
      <c r="F52"/>
      <c r="G52"/>
      <c r="H52" s="49"/>
      <c r="I52" s="49"/>
      <c r="J52" s="49"/>
      <c r="K52" s="49"/>
      <c r="L52"/>
      <c r="M52"/>
      <c r="R52"/>
      <c r="S52"/>
      <c r="T52"/>
      <c r="U52"/>
      <c r="V52"/>
      <c r="W52"/>
      <c r="X52"/>
      <c r="Y52"/>
      <c r="Z52"/>
      <c r="AA52"/>
      <c r="AB52"/>
      <c r="AD52" s="158"/>
      <c r="AE52" s="158"/>
      <c r="AF52" s="158"/>
      <c r="AG52" s="158"/>
      <c r="AH52" s="158"/>
      <c r="AI52" s="158"/>
      <c r="AJ52" s="158"/>
      <c r="AK52" s="158"/>
      <c r="AL52" s="158"/>
      <c r="AM52" s="158"/>
      <c r="AN52" s="158"/>
    </row>
    <row r="53" spans="1:40" x14ac:dyDescent="0.25">
      <c r="A53"/>
      <c r="B53"/>
      <c r="C53"/>
      <c r="D53"/>
      <c r="E53"/>
      <c r="F53"/>
      <c r="G53"/>
      <c r="H53" s="49"/>
      <c r="I53" s="49"/>
      <c r="J53" s="49"/>
      <c r="K53" s="49"/>
      <c r="L53"/>
      <c r="M53"/>
      <c r="R53"/>
      <c r="S53"/>
      <c r="T53"/>
      <c r="U53"/>
      <c r="V53"/>
      <c r="W53"/>
      <c r="X53"/>
      <c r="Y53"/>
      <c r="Z53"/>
      <c r="AA53"/>
      <c r="AB53"/>
      <c r="AD53" s="158"/>
      <c r="AE53" s="158"/>
      <c r="AF53" s="158"/>
      <c r="AG53" s="158"/>
      <c r="AH53" s="158"/>
      <c r="AI53" s="158"/>
      <c r="AJ53" s="158"/>
      <c r="AK53" s="158"/>
      <c r="AL53" s="158"/>
      <c r="AM53" s="158"/>
      <c r="AN53" s="158"/>
    </row>
    <row r="54" spans="1:40" x14ac:dyDescent="0.25">
      <c r="A54" s="10" t="s">
        <v>96</v>
      </c>
      <c r="B54"/>
      <c r="C54"/>
      <c r="D54"/>
      <c r="E54"/>
      <c r="F54"/>
      <c r="G54"/>
      <c r="H54" s="49"/>
      <c r="I54" s="49"/>
      <c r="J54" s="49"/>
      <c r="K54" s="49"/>
      <c r="L54"/>
      <c r="M54"/>
      <c r="R54" s="10" t="s">
        <v>97</v>
      </c>
      <c r="S54"/>
      <c r="T54"/>
      <c r="U54"/>
      <c r="V54"/>
      <c r="W54"/>
      <c r="X54"/>
      <c r="Y54"/>
      <c r="Z54"/>
      <c r="AA54"/>
      <c r="AB54"/>
      <c r="AD54" s="10" t="s">
        <v>97</v>
      </c>
      <c r="AE54" s="158"/>
      <c r="AF54" s="158"/>
      <c r="AG54" s="158"/>
      <c r="AH54" s="158"/>
      <c r="AI54" s="158"/>
      <c r="AJ54" s="158"/>
      <c r="AK54" s="158"/>
      <c r="AL54" s="158"/>
      <c r="AM54" s="158"/>
      <c r="AN54" s="158"/>
    </row>
    <row r="55" spans="1:40" ht="15.75" thickBot="1" x14ac:dyDescent="0.3">
      <c r="A55"/>
      <c r="B55"/>
      <c r="C55"/>
      <c r="D55"/>
      <c r="E55"/>
      <c r="F55"/>
      <c r="G55"/>
      <c r="H55" s="806" t="s">
        <v>66</v>
      </c>
      <c r="I55" s="806"/>
      <c r="J55" s="806" t="s">
        <v>67</v>
      </c>
      <c r="K55" s="806"/>
      <c r="L55"/>
      <c r="M55"/>
      <c r="R55"/>
      <c r="S55"/>
      <c r="T55"/>
      <c r="U55"/>
      <c r="V55"/>
      <c r="W55"/>
      <c r="X55"/>
      <c r="Y55" s="806" t="s">
        <v>66</v>
      </c>
      <c r="Z55" s="806"/>
      <c r="AA55" s="806" t="s">
        <v>67</v>
      </c>
      <c r="AB55" s="806"/>
      <c r="AD55" s="158"/>
      <c r="AE55" s="158"/>
      <c r="AF55" s="158"/>
      <c r="AG55" s="158"/>
      <c r="AH55" s="158"/>
      <c r="AI55" s="158"/>
      <c r="AJ55" s="158"/>
      <c r="AK55" s="806" t="s">
        <v>66</v>
      </c>
      <c r="AL55" s="806"/>
      <c r="AM55" s="806" t="s">
        <v>67</v>
      </c>
      <c r="AN55" s="806"/>
    </row>
    <row r="56" spans="1:40" ht="15.75" thickBot="1" x14ac:dyDescent="0.3">
      <c r="A56" s="92" t="s">
        <v>94</v>
      </c>
      <c r="B56" s="82">
        <v>2010</v>
      </c>
      <c r="C56" s="83">
        <v>2015</v>
      </c>
      <c r="D56" s="83">
        <v>2020</v>
      </c>
      <c r="E56" s="82">
        <v>2025</v>
      </c>
      <c r="F56" s="82">
        <v>2030</v>
      </c>
      <c r="G56" s="84">
        <v>2035</v>
      </c>
      <c r="H56" s="10" t="s">
        <v>69</v>
      </c>
      <c r="I56" s="10" t="s">
        <v>70</v>
      </c>
      <c r="J56" s="10" t="s">
        <v>69</v>
      </c>
      <c r="K56" s="10" t="s">
        <v>70</v>
      </c>
      <c r="L56"/>
      <c r="M56"/>
      <c r="R56" s="92" t="s">
        <v>94</v>
      </c>
      <c r="S56" s="82">
        <v>2010</v>
      </c>
      <c r="T56" s="83">
        <v>2015</v>
      </c>
      <c r="U56" s="83">
        <v>2020</v>
      </c>
      <c r="V56" s="82">
        <v>2025</v>
      </c>
      <c r="W56" s="82">
        <v>2030</v>
      </c>
      <c r="X56" s="84">
        <v>2035</v>
      </c>
      <c r="Y56" s="10" t="s">
        <v>69</v>
      </c>
      <c r="Z56" s="10" t="s">
        <v>70</v>
      </c>
      <c r="AA56" s="10" t="s">
        <v>69</v>
      </c>
      <c r="AB56" s="10" t="s">
        <v>70</v>
      </c>
      <c r="AD56" s="92" t="s">
        <v>94</v>
      </c>
      <c r="AE56" s="82">
        <v>2010</v>
      </c>
      <c r="AF56" s="83">
        <v>2015</v>
      </c>
      <c r="AG56" s="83">
        <v>2020</v>
      </c>
      <c r="AH56" s="82">
        <v>2025</v>
      </c>
      <c r="AI56" s="82">
        <v>2030</v>
      </c>
      <c r="AJ56" s="84">
        <v>2035</v>
      </c>
      <c r="AK56" s="10" t="s">
        <v>69</v>
      </c>
      <c r="AL56" s="10" t="s">
        <v>70</v>
      </c>
      <c r="AM56" s="10" t="s">
        <v>69</v>
      </c>
      <c r="AN56" s="10" t="s">
        <v>70</v>
      </c>
    </row>
    <row r="57" spans="1:40" ht="15.75" thickBot="1" x14ac:dyDescent="0.3">
      <c r="A57" s="85" t="s">
        <v>71</v>
      </c>
      <c r="B57" s="70">
        <v>1</v>
      </c>
      <c r="C57" s="93">
        <v>0.754</v>
      </c>
      <c r="D57" s="93">
        <v>0.745</v>
      </c>
      <c r="E57" s="72">
        <v>0.745</v>
      </c>
      <c r="F57" s="72">
        <v>0.745</v>
      </c>
      <c r="G57" s="73">
        <v>0.745</v>
      </c>
      <c r="H57" s="49">
        <f t="shared" ref="H57:H65" si="36">(G57-B57)/B57</f>
        <v>-0.255</v>
      </c>
      <c r="I57" s="49">
        <f t="shared" ref="I57:I65" si="37">(G57-C57)/C57</f>
        <v>-1.193633952254643E-2</v>
      </c>
      <c r="J57" s="49">
        <f t="shared" ref="J57:J65" si="38">(G57/B57)^(1/25)-1</f>
        <v>-1.1705790258900173E-2</v>
      </c>
      <c r="K57" s="49">
        <f t="shared" ref="K57:K65" si="39">(G57/C57)^(1/20)-1</f>
        <v>-6.0022727291597633E-4</v>
      </c>
      <c r="L57"/>
      <c r="M57"/>
      <c r="R57" s="85" t="s">
        <v>71</v>
      </c>
      <c r="S57" s="70">
        <v>1</v>
      </c>
      <c r="T57" s="94">
        <v>0.754</v>
      </c>
      <c r="U57" s="94">
        <v>0.745</v>
      </c>
      <c r="V57" s="74">
        <v>0.745</v>
      </c>
      <c r="W57" s="74">
        <v>0.745</v>
      </c>
      <c r="X57" s="75">
        <v>0.745</v>
      </c>
      <c r="Y57" s="49">
        <f t="shared" ref="Y57:Y65" si="40">(X57-S57)/S57</f>
        <v>-0.255</v>
      </c>
      <c r="Z57" s="49">
        <f t="shared" ref="Z57:Z65" si="41">(X57-T57)/T57</f>
        <v>-1.193633952254643E-2</v>
      </c>
      <c r="AA57" s="49">
        <f t="shared" ref="AA57:AA65" si="42">(X57/S57)^(1/25)-1</f>
        <v>-1.1705790258900173E-2</v>
      </c>
      <c r="AB57" s="49">
        <f t="shared" ref="AB57:AB65" si="43">(X57/T57)^(1/20)-1</f>
        <v>-6.0022727291597633E-4</v>
      </c>
      <c r="AD57" s="85" t="s">
        <v>71</v>
      </c>
      <c r="AE57" s="70">
        <v>1</v>
      </c>
      <c r="AF57" s="94">
        <v>0.754</v>
      </c>
      <c r="AG57" s="94">
        <v>0.745</v>
      </c>
      <c r="AH57" s="74">
        <v>0.745</v>
      </c>
      <c r="AI57" s="74">
        <v>0.745</v>
      </c>
      <c r="AJ57" s="75">
        <v>0.745</v>
      </c>
      <c r="AK57" s="49">
        <f t="shared" ref="AK57:AK65" si="44">(AJ57-AE57)/AE57</f>
        <v>-0.255</v>
      </c>
      <c r="AL57" s="49">
        <f t="shared" ref="AL57:AL65" si="45">(AJ57-AF57)/AF57</f>
        <v>-1.193633952254643E-2</v>
      </c>
      <c r="AM57" s="49">
        <f t="shared" ref="AM57:AM65" si="46">(AJ57/AE57)^(1/25)-1</f>
        <v>-1.1705790258900173E-2</v>
      </c>
      <c r="AN57" s="49">
        <f t="shared" ref="AN57:AN65" si="47">(AJ57/AF57)^(1/20)-1</f>
        <v>-6.0022727291597633E-4</v>
      </c>
    </row>
    <row r="58" spans="1:40" ht="15.75" thickBot="1" x14ac:dyDescent="0.3">
      <c r="A58" s="85" t="s">
        <v>75</v>
      </c>
      <c r="B58" s="70">
        <v>1</v>
      </c>
      <c r="C58" s="93">
        <v>0.96799999999999997</v>
      </c>
      <c r="D58" s="93">
        <v>0.93500000000000005</v>
      </c>
      <c r="E58" s="72">
        <v>0.93500000000000005</v>
      </c>
      <c r="F58" s="72">
        <v>0.93500000000000005</v>
      </c>
      <c r="G58" s="73">
        <v>0.93500000000000005</v>
      </c>
      <c r="H58" s="49">
        <f t="shared" si="36"/>
        <v>-6.4999999999999947E-2</v>
      </c>
      <c r="I58" s="49">
        <f t="shared" si="37"/>
        <v>-3.4090909090909005E-2</v>
      </c>
      <c r="J58" s="49">
        <f t="shared" si="38"/>
        <v>-2.6847396109531685E-3</v>
      </c>
      <c r="K58" s="49">
        <f t="shared" si="39"/>
        <v>-1.7327749084719013E-3</v>
      </c>
      <c r="L58"/>
      <c r="M58"/>
      <c r="R58" s="85" t="s">
        <v>75</v>
      </c>
      <c r="S58" s="70">
        <v>1</v>
      </c>
      <c r="T58" s="95">
        <v>0.97</v>
      </c>
      <c r="U58" s="95">
        <v>0.94</v>
      </c>
      <c r="V58" s="77">
        <v>0.91</v>
      </c>
      <c r="W58" s="77">
        <v>0.89</v>
      </c>
      <c r="X58" s="78">
        <v>0.86</v>
      </c>
      <c r="Y58" s="49">
        <f t="shared" si="40"/>
        <v>-0.14000000000000001</v>
      </c>
      <c r="Z58" s="49">
        <f t="shared" si="41"/>
        <v>-0.11340206185567009</v>
      </c>
      <c r="AA58" s="49">
        <f t="shared" si="42"/>
        <v>-6.0147540947377287E-3</v>
      </c>
      <c r="AB58" s="49">
        <f t="shared" si="43"/>
        <v>-6.0001111162029108E-3</v>
      </c>
      <c r="AD58" s="85" t="s">
        <v>75</v>
      </c>
      <c r="AE58" s="70">
        <v>1</v>
      </c>
      <c r="AF58" s="95">
        <v>0.97</v>
      </c>
      <c r="AG58" s="95">
        <v>0.94</v>
      </c>
      <c r="AH58" s="77">
        <v>0.91</v>
      </c>
      <c r="AI58" s="77">
        <v>0.89</v>
      </c>
      <c r="AJ58" s="78">
        <v>0.86</v>
      </c>
      <c r="AK58" s="49">
        <f t="shared" si="44"/>
        <v>-0.14000000000000001</v>
      </c>
      <c r="AL58" s="49">
        <f t="shared" si="45"/>
        <v>-0.11340206185567009</v>
      </c>
      <c r="AM58" s="49">
        <f t="shared" si="46"/>
        <v>-6.0147540947377287E-3</v>
      </c>
      <c r="AN58" s="49">
        <f t="shared" si="47"/>
        <v>-6.0001111162029108E-3</v>
      </c>
    </row>
    <row r="59" spans="1:40" ht="15.75" thickBot="1" x14ac:dyDescent="0.3">
      <c r="A59" s="85" t="s">
        <v>76</v>
      </c>
      <c r="B59" s="70">
        <v>1</v>
      </c>
      <c r="C59" s="93">
        <v>0.96899999999999997</v>
      </c>
      <c r="D59" s="93">
        <v>0.93799999999999994</v>
      </c>
      <c r="E59" s="72">
        <v>0.91100000000000003</v>
      </c>
      <c r="F59" s="72">
        <v>0.88500000000000001</v>
      </c>
      <c r="G59" s="73">
        <v>0.88500000000000001</v>
      </c>
      <c r="H59" s="49">
        <f t="shared" si="36"/>
        <v>-0.11499999999999999</v>
      </c>
      <c r="I59" s="49">
        <f t="shared" si="37"/>
        <v>-8.6687306501547948E-2</v>
      </c>
      <c r="J59" s="49">
        <f t="shared" si="38"/>
        <v>-4.8747848395955806E-3</v>
      </c>
      <c r="K59" s="49">
        <f t="shared" si="39"/>
        <v>-4.5235859689468638E-3</v>
      </c>
      <c r="L59"/>
      <c r="M59"/>
      <c r="R59" s="85" t="s">
        <v>76</v>
      </c>
      <c r="S59" s="70">
        <v>1</v>
      </c>
      <c r="T59" s="95">
        <v>0.85</v>
      </c>
      <c r="U59" s="95">
        <v>0.8</v>
      </c>
      <c r="V59" s="77">
        <v>0.8</v>
      </c>
      <c r="W59" s="77">
        <v>0.8</v>
      </c>
      <c r="X59" s="78">
        <v>0.8</v>
      </c>
      <c r="Y59" s="49">
        <f t="shared" si="40"/>
        <v>-0.19999999999999996</v>
      </c>
      <c r="Z59" s="49">
        <f t="shared" si="41"/>
        <v>-5.8823529411764629E-2</v>
      </c>
      <c r="AA59" s="49">
        <f t="shared" si="42"/>
        <v>-8.8860258702805339E-3</v>
      </c>
      <c r="AB59" s="49">
        <f t="shared" si="43"/>
        <v>-3.0266415483511944E-3</v>
      </c>
      <c r="AD59" s="85" t="s">
        <v>76</v>
      </c>
      <c r="AE59" s="70">
        <v>1</v>
      </c>
      <c r="AF59" s="95">
        <v>0.85</v>
      </c>
      <c r="AG59" s="95">
        <v>0.8</v>
      </c>
      <c r="AH59" s="77">
        <v>0.8</v>
      </c>
      <c r="AI59" s="77">
        <v>0.8</v>
      </c>
      <c r="AJ59" s="78">
        <v>0.8</v>
      </c>
      <c r="AK59" s="49">
        <f t="shared" si="44"/>
        <v>-0.19999999999999996</v>
      </c>
      <c r="AL59" s="49">
        <f t="shared" si="45"/>
        <v>-5.8823529411764629E-2</v>
      </c>
      <c r="AM59" s="49">
        <f t="shared" si="46"/>
        <v>-8.8860258702805339E-3</v>
      </c>
      <c r="AN59" s="49">
        <f t="shared" si="47"/>
        <v>-3.0266415483511944E-3</v>
      </c>
    </row>
    <row r="60" spans="1:40" ht="15.75" thickBot="1" x14ac:dyDescent="0.3">
      <c r="A60" s="85" t="s">
        <v>77</v>
      </c>
      <c r="B60" s="70">
        <v>1</v>
      </c>
      <c r="C60" s="93">
        <v>0.89300000000000002</v>
      </c>
      <c r="D60" s="93">
        <v>0.78600000000000003</v>
      </c>
      <c r="E60" s="72">
        <v>0.78600000000000003</v>
      </c>
      <c r="F60" s="72">
        <v>0.78600000000000003</v>
      </c>
      <c r="G60" s="73">
        <v>0.78600000000000003</v>
      </c>
      <c r="H60" s="49">
        <f t="shared" si="36"/>
        <v>-0.21399999999999997</v>
      </c>
      <c r="I60" s="49">
        <f t="shared" si="37"/>
        <v>-0.1198208286674132</v>
      </c>
      <c r="J60" s="49">
        <f t="shared" si="38"/>
        <v>-9.5857009079508559E-3</v>
      </c>
      <c r="K60" s="49">
        <f t="shared" si="39"/>
        <v>-6.3611709623944135E-3</v>
      </c>
      <c r="L60"/>
      <c r="M60"/>
      <c r="R60" s="85" t="s">
        <v>77</v>
      </c>
      <c r="S60" s="70">
        <v>1</v>
      </c>
      <c r="T60" s="95">
        <v>0.97</v>
      </c>
      <c r="U60" s="95">
        <v>0.95</v>
      </c>
      <c r="V60" s="77">
        <v>0.93</v>
      </c>
      <c r="W60" s="77">
        <v>0.91</v>
      </c>
      <c r="X60" s="78">
        <v>0.88</v>
      </c>
      <c r="Y60" s="49">
        <f t="shared" si="40"/>
        <v>-0.12</v>
      </c>
      <c r="Z60" s="49">
        <f t="shared" si="41"/>
        <v>-9.2783505154639151E-2</v>
      </c>
      <c r="AA60" s="49">
        <f t="shared" si="42"/>
        <v>-5.1002840176166409E-3</v>
      </c>
      <c r="AB60" s="49">
        <f t="shared" si="43"/>
        <v>-4.8568752529972725E-3</v>
      </c>
      <c r="AD60" s="85" t="s">
        <v>77</v>
      </c>
      <c r="AE60" s="70">
        <v>1</v>
      </c>
      <c r="AF60" s="95">
        <v>0.97</v>
      </c>
      <c r="AG60" s="95">
        <v>0.95</v>
      </c>
      <c r="AH60" s="77">
        <v>0.93</v>
      </c>
      <c r="AI60" s="77">
        <v>0.91</v>
      </c>
      <c r="AJ60" s="78">
        <v>0.88</v>
      </c>
      <c r="AK60" s="49">
        <f t="shared" si="44"/>
        <v>-0.12</v>
      </c>
      <c r="AL60" s="49">
        <f t="shared" si="45"/>
        <v>-9.2783505154639151E-2</v>
      </c>
      <c r="AM60" s="49">
        <f t="shared" si="46"/>
        <v>-5.1002840176166409E-3</v>
      </c>
      <c r="AN60" s="49">
        <f t="shared" si="47"/>
        <v>-4.8568752529972725E-3</v>
      </c>
    </row>
    <row r="61" spans="1:40" ht="15.75" thickBot="1" x14ac:dyDescent="0.3">
      <c r="A61" s="85" t="s">
        <v>78</v>
      </c>
      <c r="B61" s="70">
        <v>1</v>
      </c>
      <c r="C61" s="93">
        <v>0.98099999999999998</v>
      </c>
      <c r="D61" s="93">
        <v>0.96099999999999997</v>
      </c>
      <c r="E61" s="72">
        <v>0.94299999999999995</v>
      </c>
      <c r="F61" s="72">
        <v>0.92400000000000004</v>
      </c>
      <c r="G61" s="73">
        <v>0.92400000000000004</v>
      </c>
      <c r="H61" s="49">
        <f t="shared" si="36"/>
        <v>-7.5999999999999956E-2</v>
      </c>
      <c r="I61" s="49">
        <f t="shared" si="37"/>
        <v>-5.8103975535168134E-2</v>
      </c>
      <c r="J61" s="49">
        <f t="shared" si="38"/>
        <v>-3.1567352942720728E-3</v>
      </c>
      <c r="K61" s="49">
        <f t="shared" si="39"/>
        <v>-2.9885447789496089E-3</v>
      </c>
      <c r="L61"/>
      <c r="M61"/>
      <c r="R61" s="85" t="s">
        <v>78</v>
      </c>
      <c r="S61" s="70">
        <v>1</v>
      </c>
      <c r="T61" s="96">
        <v>1</v>
      </c>
      <c r="U61" s="96">
        <v>0.98</v>
      </c>
      <c r="V61" s="79">
        <v>0.96</v>
      </c>
      <c r="W61" s="79">
        <v>0.96</v>
      </c>
      <c r="X61" s="80">
        <v>0.96</v>
      </c>
      <c r="Y61" s="49">
        <f t="shared" si="40"/>
        <v>-4.0000000000000036E-2</v>
      </c>
      <c r="Z61" s="49">
        <f t="shared" si="41"/>
        <v>-4.0000000000000036E-2</v>
      </c>
      <c r="AA61" s="49">
        <f t="shared" si="42"/>
        <v>-1.6315473579483486E-3</v>
      </c>
      <c r="AB61" s="49">
        <f t="shared" si="43"/>
        <v>-2.0390180984776185E-3</v>
      </c>
      <c r="AD61" s="85" t="s">
        <v>78</v>
      </c>
      <c r="AE61" s="70">
        <v>1</v>
      </c>
      <c r="AF61" s="96">
        <v>1</v>
      </c>
      <c r="AG61" s="96">
        <v>0.98</v>
      </c>
      <c r="AH61" s="79">
        <v>0.96</v>
      </c>
      <c r="AI61" s="79">
        <v>0.96</v>
      </c>
      <c r="AJ61" s="80">
        <v>0.96</v>
      </c>
      <c r="AK61" s="49">
        <f t="shared" si="44"/>
        <v>-4.0000000000000036E-2</v>
      </c>
      <c r="AL61" s="49">
        <f t="shared" si="45"/>
        <v>-4.0000000000000036E-2</v>
      </c>
      <c r="AM61" s="49">
        <f t="shared" si="46"/>
        <v>-1.6315473579483486E-3</v>
      </c>
      <c r="AN61" s="49">
        <f t="shared" si="47"/>
        <v>-2.0390180984776185E-3</v>
      </c>
    </row>
    <row r="62" spans="1:40" ht="15.75" thickBot="1" x14ac:dyDescent="0.3">
      <c r="A62" s="85" t="s">
        <v>95</v>
      </c>
      <c r="B62" s="70">
        <v>1</v>
      </c>
      <c r="C62" s="93">
        <v>1</v>
      </c>
      <c r="D62" s="93">
        <v>1</v>
      </c>
      <c r="E62" s="72">
        <v>1</v>
      </c>
      <c r="F62" s="72">
        <v>1</v>
      </c>
      <c r="G62" s="73">
        <v>1</v>
      </c>
      <c r="H62" s="49">
        <f t="shared" si="36"/>
        <v>0</v>
      </c>
      <c r="I62" s="49">
        <f t="shared" si="37"/>
        <v>0</v>
      </c>
      <c r="J62" s="49">
        <f t="shared" si="38"/>
        <v>0</v>
      </c>
      <c r="K62" s="49">
        <f t="shared" si="39"/>
        <v>0</v>
      </c>
      <c r="L62"/>
      <c r="M62"/>
      <c r="R62" s="85" t="s">
        <v>95</v>
      </c>
      <c r="S62" s="70">
        <v>1</v>
      </c>
      <c r="T62" s="94">
        <v>1</v>
      </c>
      <c r="U62" s="94">
        <v>1</v>
      </c>
      <c r="V62" s="74">
        <v>1</v>
      </c>
      <c r="W62" s="74">
        <v>1</v>
      </c>
      <c r="X62" s="75">
        <v>1</v>
      </c>
      <c r="Y62" s="49">
        <f t="shared" si="40"/>
        <v>0</v>
      </c>
      <c r="Z62" s="49">
        <f t="shared" si="41"/>
        <v>0</v>
      </c>
      <c r="AA62" s="49">
        <f t="shared" si="42"/>
        <v>0</v>
      </c>
      <c r="AB62" s="49">
        <f t="shared" si="43"/>
        <v>0</v>
      </c>
      <c r="AD62" s="85" t="s">
        <v>95</v>
      </c>
      <c r="AE62" s="70">
        <v>1</v>
      </c>
      <c r="AF62" s="94">
        <v>1</v>
      </c>
      <c r="AG62" s="94">
        <v>1</v>
      </c>
      <c r="AH62" s="74">
        <v>1</v>
      </c>
      <c r="AI62" s="74">
        <v>1</v>
      </c>
      <c r="AJ62" s="75">
        <v>1</v>
      </c>
      <c r="AK62" s="49">
        <f t="shared" si="44"/>
        <v>0</v>
      </c>
      <c r="AL62" s="49">
        <f t="shared" si="45"/>
        <v>0</v>
      </c>
      <c r="AM62" s="49">
        <f t="shared" si="46"/>
        <v>0</v>
      </c>
      <c r="AN62" s="49">
        <f t="shared" si="47"/>
        <v>0</v>
      </c>
    </row>
    <row r="63" spans="1:40" ht="15.75" thickBot="1" x14ac:dyDescent="0.3">
      <c r="A63" s="85" t="s">
        <v>79</v>
      </c>
      <c r="B63" s="70">
        <v>1</v>
      </c>
      <c r="C63" s="93">
        <v>0.91700000000000004</v>
      </c>
      <c r="D63" s="93">
        <v>0.83399999999999996</v>
      </c>
      <c r="E63" s="72">
        <v>0.83399999999999996</v>
      </c>
      <c r="F63" s="72">
        <v>0.83399999999999996</v>
      </c>
      <c r="G63" s="73">
        <v>0.83399999999999996</v>
      </c>
      <c r="H63" s="49">
        <f t="shared" si="36"/>
        <v>-0.16600000000000004</v>
      </c>
      <c r="I63" s="49">
        <f t="shared" si="37"/>
        <v>-9.0512540894220367E-2</v>
      </c>
      <c r="J63" s="49">
        <f t="shared" si="38"/>
        <v>-7.2345785951997144E-3</v>
      </c>
      <c r="K63" s="49">
        <f t="shared" si="39"/>
        <v>-4.7324699034242412E-3</v>
      </c>
      <c r="L63"/>
      <c r="M63"/>
      <c r="R63" s="85" t="s">
        <v>79</v>
      </c>
      <c r="S63" s="70">
        <v>1</v>
      </c>
      <c r="T63" s="96">
        <v>1</v>
      </c>
      <c r="U63" s="96">
        <v>1</v>
      </c>
      <c r="V63" s="79">
        <v>1</v>
      </c>
      <c r="W63" s="79">
        <v>1</v>
      </c>
      <c r="X63" s="80">
        <v>1</v>
      </c>
      <c r="Y63" s="49">
        <f t="shared" si="40"/>
        <v>0</v>
      </c>
      <c r="Z63" s="49">
        <f t="shared" si="41"/>
        <v>0</v>
      </c>
      <c r="AA63" s="49">
        <f t="shared" si="42"/>
        <v>0</v>
      </c>
      <c r="AB63" s="49">
        <f t="shared" si="43"/>
        <v>0</v>
      </c>
      <c r="AD63" s="85" t="s">
        <v>79</v>
      </c>
      <c r="AE63" s="70">
        <v>1</v>
      </c>
      <c r="AF63" s="96">
        <v>1</v>
      </c>
      <c r="AG63" s="96">
        <v>1</v>
      </c>
      <c r="AH63" s="79">
        <v>1</v>
      </c>
      <c r="AI63" s="79">
        <v>1</v>
      </c>
      <c r="AJ63" s="80">
        <v>1</v>
      </c>
      <c r="AK63" s="49">
        <f t="shared" si="44"/>
        <v>0</v>
      </c>
      <c r="AL63" s="49">
        <f t="shared" si="45"/>
        <v>0</v>
      </c>
      <c r="AM63" s="49">
        <f t="shared" si="46"/>
        <v>0</v>
      </c>
      <c r="AN63" s="49">
        <f t="shared" si="47"/>
        <v>0</v>
      </c>
    </row>
    <row r="64" spans="1:40" ht="15.75" thickBot="1" x14ac:dyDescent="0.3">
      <c r="A64" s="85" t="s">
        <v>74</v>
      </c>
      <c r="B64" s="70">
        <v>1</v>
      </c>
      <c r="C64" s="93">
        <v>1</v>
      </c>
      <c r="D64" s="93">
        <v>1</v>
      </c>
      <c r="E64" s="72">
        <v>1</v>
      </c>
      <c r="F64" s="72">
        <v>1</v>
      </c>
      <c r="G64" s="73">
        <v>1</v>
      </c>
      <c r="H64" s="49">
        <f t="shared" si="36"/>
        <v>0</v>
      </c>
      <c r="I64" s="49">
        <f t="shared" si="37"/>
        <v>0</v>
      </c>
      <c r="J64" s="49">
        <f t="shared" si="38"/>
        <v>0</v>
      </c>
      <c r="K64" s="49">
        <f t="shared" si="39"/>
        <v>0</v>
      </c>
      <c r="L64"/>
      <c r="M64"/>
      <c r="R64" s="85" t="s">
        <v>74</v>
      </c>
      <c r="S64" s="70">
        <v>1</v>
      </c>
      <c r="T64" s="94">
        <v>1</v>
      </c>
      <c r="U64" s="94">
        <v>1</v>
      </c>
      <c r="V64" s="74">
        <v>1</v>
      </c>
      <c r="W64" s="74">
        <v>1</v>
      </c>
      <c r="X64" s="75">
        <v>1</v>
      </c>
      <c r="Y64" s="49">
        <f t="shared" si="40"/>
        <v>0</v>
      </c>
      <c r="Z64" s="49">
        <f t="shared" si="41"/>
        <v>0</v>
      </c>
      <c r="AA64" s="49">
        <f t="shared" si="42"/>
        <v>0</v>
      </c>
      <c r="AB64" s="49">
        <f t="shared" si="43"/>
        <v>0</v>
      </c>
      <c r="AD64" s="85" t="s">
        <v>74</v>
      </c>
      <c r="AE64" s="70">
        <v>1</v>
      </c>
      <c r="AF64" s="94">
        <v>1</v>
      </c>
      <c r="AG64" s="94">
        <v>1</v>
      </c>
      <c r="AH64" s="74">
        <v>1</v>
      </c>
      <c r="AI64" s="74">
        <v>1</v>
      </c>
      <c r="AJ64" s="75">
        <v>1</v>
      </c>
      <c r="AK64" s="49">
        <f t="shared" si="44"/>
        <v>0</v>
      </c>
      <c r="AL64" s="49">
        <f t="shared" si="45"/>
        <v>0</v>
      </c>
      <c r="AM64" s="49">
        <f t="shared" si="46"/>
        <v>0</v>
      </c>
      <c r="AN64" s="49">
        <f t="shared" si="47"/>
        <v>0</v>
      </c>
    </row>
    <row r="65" spans="1:40" ht="15.75" thickBot="1" x14ac:dyDescent="0.3">
      <c r="A65" s="85" t="s">
        <v>81</v>
      </c>
      <c r="B65" s="70">
        <v>1</v>
      </c>
      <c r="C65" s="93">
        <v>1</v>
      </c>
      <c r="D65" s="93">
        <v>1</v>
      </c>
      <c r="E65" s="72">
        <v>1</v>
      </c>
      <c r="F65" s="72">
        <v>1</v>
      </c>
      <c r="G65" s="73">
        <v>1</v>
      </c>
      <c r="H65" s="49">
        <f t="shared" si="36"/>
        <v>0</v>
      </c>
      <c r="I65" s="49">
        <f t="shared" si="37"/>
        <v>0</v>
      </c>
      <c r="J65" s="49">
        <f t="shared" si="38"/>
        <v>0</v>
      </c>
      <c r="K65" s="49">
        <f t="shared" si="39"/>
        <v>0</v>
      </c>
      <c r="L65"/>
      <c r="M65"/>
      <c r="R65" s="85" t="s">
        <v>81</v>
      </c>
      <c r="S65" s="70">
        <v>1</v>
      </c>
      <c r="T65" s="96">
        <v>1</v>
      </c>
      <c r="U65" s="96">
        <v>1</v>
      </c>
      <c r="V65" s="79">
        <v>1</v>
      </c>
      <c r="W65" s="79">
        <v>1</v>
      </c>
      <c r="X65" s="80">
        <v>1</v>
      </c>
      <c r="Y65" s="49">
        <f t="shared" si="40"/>
        <v>0</v>
      </c>
      <c r="Z65" s="49">
        <f t="shared" si="41"/>
        <v>0</v>
      </c>
      <c r="AA65" s="49">
        <f t="shared" si="42"/>
        <v>0</v>
      </c>
      <c r="AB65" s="49">
        <f t="shared" si="43"/>
        <v>0</v>
      </c>
      <c r="AD65" s="85" t="s">
        <v>81</v>
      </c>
      <c r="AE65" s="70">
        <v>1</v>
      </c>
      <c r="AF65" s="96">
        <v>1</v>
      </c>
      <c r="AG65" s="96">
        <v>1</v>
      </c>
      <c r="AH65" s="79">
        <v>1</v>
      </c>
      <c r="AI65" s="79">
        <v>1</v>
      </c>
      <c r="AJ65" s="80">
        <v>1</v>
      </c>
      <c r="AK65" s="49">
        <f t="shared" si="44"/>
        <v>0</v>
      </c>
      <c r="AL65" s="49">
        <f t="shared" si="45"/>
        <v>0</v>
      </c>
      <c r="AM65" s="49">
        <f t="shared" si="46"/>
        <v>0</v>
      </c>
      <c r="AN65" s="49">
        <f t="shared" si="47"/>
        <v>0</v>
      </c>
    </row>
    <row r="66" spans="1:40" x14ac:dyDescent="0.25">
      <c r="A66" s="6" t="s">
        <v>82</v>
      </c>
      <c r="B66" s="98"/>
      <c r="C66" s="98"/>
      <c r="D66" s="99"/>
      <c r="E66" s="99"/>
      <c r="F66" s="98"/>
      <c r="G66" s="98"/>
      <c r="H66" s="49"/>
      <c r="I66" s="49"/>
      <c r="J66" s="49"/>
      <c r="K66" s="49"/>
      <c r="L66"/>
      <c r="M66"/>
      <c r="R66" s="6" t="s">
        <v>83</v>
      </c>
      <c r="S66" s="98"/>
      <c r="T66" s="98"/>
      <c r="U66" s="99"/>
      <c r="V66" s="99"/>
      <c r="W66" s="98"/>
      <c r="X66" s="98"/>
      <c r="Y66" s="98"/>
      <c r="Z66"/>
      <c r="AA66"/>
      <c r="AB66"/>
      <c r="AD66" s="6" t="s">
        <v>83</v>
      </c>
      <c r="AE66" s="98"/>
      <c r="AF66" s="98"/>
      <c r="AG66" s="99"/>
      <c r="AH66" s="99"/>
      <c r="AI66" s="98"/>
      <c r="AJ66" s="98"/>
      <c r="AK66" s="98"/>
      <c r="AL66" s="158"/>
      <c r="AM66" s="158"/>
      <c r="AN66" s="158"/>
    </row>
    <row r="67" spans="1:40" x14ac:dyDescent="0.25">
      <c r="A67"/>
      <c r="B67"/>
      <c r="C67"/>
      <c r="D67"/>
      <c r="E67"/>
      <c r="F67"/>
      <c r="G67"/>
      <c r="H67" s="49"/>
      <c r="I67" s="49"/>
      <c r="J67" s="49"/>
      <c r="K67" s="49"/>
      <c r="L67"/>
      <c r="M67"/>
      <c r="R67"/>
      <c r="S67"/>
      <c r="T67"/>
      <c r="U67"/>
      <c r="V67"/>
      <c r="W67"/>
      <c r="X67"/>
      <c r="Y67"/>
      <c r="Z67"/>
      <c r="AA67"/>
      <c r="AB67"/>
      <c r="AD67" s="158"/>
      <c r="AE67" s="158"/>
      <c r="AF67" s="158"/>
      <c r="AG67" s="158"/>
      <c r="AH67" s="158"/>
      <c r="AI67" s="158"/>
      <c r="AJ67" s="158"/>
      <c r="AK67" s="158"/>
      <c r="AL67" s="158"/>
      <c r="AM67" s="158"/>
      <c r="AN67" s="158"/>
    </row>
    <row r="68" spans="1:40" x14ac:dyDescent="0.25">
      <c r="A68"/>
      <c r="B68"/>
      <c r="C68"/>
      <c r="D68"/>
      <c r="E68"/>
      <c r="F68"/>
      <c r="G68"/>
      <c r="H68" s="49"/>
      <c r="I68" s="49"/>
      <c r="J68" s="49"/>
      <c r="K68" s="49"/>
      <c r="L68"/>
      <c r="M68"/>
      <c r="R68"/>
      <c r="S68"/>
      <c r="T68"/>
      <c r="U68"/>
      <c r="V68"/>
      <c r="W68"/>
      <c r="X68"/>
      <c r="Y68"/>
      <c r="Z68"/>
      <c r="AA68"/>
      <c r="AB68"/>
      <c r="AD68" s="158"/>
      <c r="AE68" s="158"/>
      <c r="AF68" s="158"/>
      <c r="AG68" s="158"/>
      <c r="AH68" s="158"/>
      <c r="AI68" s="158"/>
      <c r="AJ68" s="158"/>
      <c r="AK68" s="158"/>
      <c r="AL68" s="158"/>
      <c r="AM68" s="158"/>
      <c r="AN68" s="158"/>
    </row>
    <row r="69" spans="1:40" x14ac:dyDescent="0.25">
      <c r="A69" s="10" t="s">
        <v>98</v>
      </c>
      <c r="B69"/>
      <c r="C69"/>
      <c r="D69"/>
      <c r="E69"/>
      <c r="F69"/>
      <c r="G69"/>
      <c r="H69" s="49"/>
      <c r="I69" s="49"/>
      <c r="J69" s="49"/>
      <c r="K69" s="49"/>
      <c r="L69"/>
      <c r="M69"/>
      <c r="R69" s="10" t="s">
        <v>99</v>
      </c>
      <c r="S69"/>
      <c r="T69"/>
      <c r="U69"/>
      <c r="V69"/>
      <c r="W69"/>
      <c r="X69"/>
      <c r="Y69"/>
      <c r="Z69"/>
      <c r="AA69"/>
      <c r="AB69"/>
      <c r="AD69" s="10" t="s">
        <v>99</v>
      </c>
      <c r="AE69" s="158"/>
      <c r="AF69" s="158"/>
      <c r="AG69" s="158"/>
      <c r="AH69" s="158"/>
      <c r="AI69" s="158"/>
      <c r="AJ69" s="158"/>
      <c r="AK69" s="158"/>
      <c r="AL69" s="158"/>
      <c r="AM69" s="158"/>
      <c r="AN69" s="158"/>
    </row>
    <row r="70" spans="1:40" ht="15.75" thickBot="1" x14ac:dyDescent="0.3">
      <c r="A70"/>
      <c r="B70"/>
      <c r="C70"/>
      <c r="D70"/>
      <c r="E70"/>
      <c r="F70"/>
      <c r="G70"/>
      <c r="H70" s="806" t="s">
        <v>66</v>
      </c>
      <c r="I70" s="806"/>
      <c r="J70" s="806" t="s">
        <v>67</v>
      </c>
      <c r="K70" s="806"/>
      <c r="L70"/>
      <c r="M70"/>
      <c r="R70"/>
      <c r="S70"/>
      <c r="T70"/>
      <c r="U70"/>
      <c r="V70"/>
      <c r="W70"/>
      <c r="X70"/>
      <c r="Y70" s="806" t="s">
        <v>66</v>
      </c>
      <c r="Z70" s="806"/>
      <c r="AA70" s="806" t="s">
        <v>67</v>
      </c>
      <c r="AB70" s="806"/>
      <c r="AD70" s="158"/>
      <c r="AE70" s="158"/>
      <c r="AF70" s="158"/>
      <c r="AG70" s="158"/>
      <c r="AH70" s="158"/>
      <c r="AI70" s="158"/>
      <c r="AJ70" s="158"/>
      <c r="AK70" s="806" t="s">
        <v>66</v>
      </c>
      <c r="AL70" s="806"/>
      <c r="AM70" s="806" t="s">
        <v>67</v>
      </c>
      <c r="AN70" s="806"/>
    </row>
    <row r="71" spans="1:40" ht="15.75" thickBot="1" x14ac:dyDescent="0.3">
      <c r="A71" s="92" t="s">
        <v>94</v>
      </c>
      <c r="B71" s="82">
        <v>2010</v>
      </c>
      <c r="C71" s="82">
        <v>2015</v>
      </c>
      <c r="D71" s="82">
        <v>2020</v>
      </c>
      <c r="E71" s="82">
        <v>2025</v>
      </c>
      <c r="F71" s="83">
        <v>2030</v>
      </c>
      <c r="G71" s="100">
        <v>2035</v>
      </c>
      <c r="H71" s="10" t="s">
        <v>69</v>
      </c>
      <c r="I71" s="10" t="s">
        <v>70</v>
      </c>
      <c r="J71" s="10" t="s">
        <v>69</v>
      </c>
      <c r="K71" s="10" t="s">
        <v>70</v>
      </c>
      <c r="L71"/>
      <c r="M71"/>
      <c r="R71" s="92" t="s">
        <v>94</v>
      </c>
      <c r="S71" s="82">
        <v>2010</v>
      </c>
      <c r="T71" s="82">
        <v>2015</v>
      </c>
      <c r="U71" s="82">
        <v>2020</v>
      </c>
      <c r="V71" s="82">
        <v>2025</v>
      </c>
      <c r="W71" s="83">
        <v>2030</v>
      </c>
      <c r="X71" s="100">
        <v>2035</v>
      </c>
      <c r="Y71" s="10" t="s">
        <v>69</v>
      </c>
      <c r="Z71" s="10" t="s">
        <v>70</v>
      </c>
      <c r="AA71" s="10" t="s">
        <v>69</v>
      </c>
      <c r="AB71" s="10" t="s">
        <v>70</v>
      </c>
      <c r="AD71" s="92" t="s">
        <v>94</v>
      </c>
      <c r="AE71" s="82">
        <v>2010</v>
      </c>
      <c r="AF71" s="82">
        <v>2015</v>
      </c>
      <c r="AG71" s="82">
        <v>2020</v>
      </c>
      <c r="AH71" s="82">
        <v>2025</v>
      </c>
      <c r="AI71" s="83">
        <v>2030</v>
      </c>
      <c r="AJ71" s="100">
        <v>2035</v>
      </c>
      <c r="AK71" s="10" t="s">
        <v>69</v>
      </c>
      <c r="AL71" s="10" t="s">
        <v>70</v>
      </c>
      <c r="AM71" s="10" t="s">
        <v>69</v>
      </c>
      <c r="AN71" s="10" t="s">
        <v>70</v>
      </c>
    </row>
    <row r="72" spans="1:40" ht="15.75" thickBot="1" x14ac:dyDescent="0.3">
      <c r="A72" s="85" t="s">
        <v>100</v>
      </c>
      <c r="B72" s="70">
        <v>1</v>
      </c>
      <c r="C72" s="101">
        <v>1</v>
      </c>
      <c r="D72" s="101">
        <v>1</v>
      </c>
      <c r="E72" s="70">
        <v>1</v>
      </c>
      <c r="F72" s="70">
        <v>1</v>
      </c>
      <c r="G72" s="71">
        <v>1</v>
      </c>
      <c r="H72" s="49">
        <f t="shared" ref="H72:H77" si="48">(G72-B72)/B72</f>
        <v>0</v>
      </c>
      <c r="I72" s="49">
        <f t="shared" ref="I72:I77" si="49">(G72-C72)/C72</f>
        <v>0</v>
      </c>
      <c r="J72" s="49">
        <f t="shared" ref="J72:J77" si="50">(G72/B72)^(1/25)-1</f>
        <v>0</v>
      </c>
      <c r="K72" s="49">
        <f t="shared" ref="K72:K77" si="51">(G72/C72)^(1/20)-1</f>
        <v>0</v>
      </c>
      <c r="L72"/>
      <c r="M72"/>
      <c r="R72" s="85" t="s">
        <v>100</v>
      </c>
      <c r="S72" s="70">
        <v>1</v>
      </c>
      <c r="T72" s="102">
        <v>1</v>
      </c>
      <c r="U72" s="102">
        <v>1</v>
      </c>
      <c r="V72" s="103">
        <v>1</v>
      </c>
      <c r="W72" s="103">
        <v>1</v>
      </c>
      <c r="X72" s="104">
        <v>1</v>
      </c>
      <c r="Y72" s="49">
        <f t="shared" ref="Y72:Y77" si="52">(X72-S72)/S72</f>
        <v>0</v>
      </c>
      <c r="Z72" s="49">
        <f t="shared" ref="Z72:Z77" si="53">(X72-T72)/T72</f>
        <v>0</v>
      </c>
      <c r="AA72" s="49">
        <f t="shared" ref="AA72:AA77" si="54">(X72/S72)^(1/25)-1</f>
        <v>0</v>
      </c>
      <c r="AB72" s="49">
        <f t="shared" ref="AB72:AB77" si="55">(X72/T72)^(1/20)-1</f>
        <v>0</v>
      </c>
      <c r="AD72" s="85" t="s">
        <v>100</v>
      </c>
      <c r="AE72" s="70">
        <v>1</v>
      </c>
      <c r="AF72" s="102">
        <v>1</v>
      </c>
      <c r="AG72" s="102">
        <v>1</v>
      </c>
      <c r="AH72" s="103">
        <v>1</v>
      </c>
      <c r="AI72" s="103">
        <v>1</v>
      </c>
      <c r="AJ72" s="104">
        <v>1</v>
      </c>
      <c r="AK72" s="49">
        <f t="shared" ref="AK72:AK77" si="56">(AJ72-AE72)/AE72</f>
        <v>0</v>
      </c>
      <c r="AL72" s="49">
        <f t="shared" ref="AL72:AL77" si="57">(AJ72-AF72)/AF72</f>
        <v>0</v>
      </c>
      <c r="AM72" s="49">
        <f t="shared" ref="AM72:AM77" si="58">(AJ72/AE72)^(1/25)-1</f>
        <v>0</v>
      </c>
      <c r="AN72" s="49">
        <f t="shared" ref="AN72:AN77" si="59">(AJ72/AF72)^(1/20)-1</f>
        <v>0</v>
      </c>
    </row>
    <row r="73" spans="1:40" ht="15.75" thickBot="1" x14ac:dyDescent="0.3">
      <c r="A73" s="85" t="s">
        <v>101</v>
      </c>
      <c r="B73" s="70">
        <v>1</v>
      </c>
      <c r="C73" s="101">
        <v>0.98099999999999998</v>
      </c>
      <c r="D73" s="101">
        <v>0.96199999999999997</v>
      </c>
      <c r="E73" s="70">
        <v>0.94299999999999995</v>
      </c>
      <c r="F73" s="70">
        <v>0.92400000000000004</v>
      </c>
      <c r="G73" s="71">
        <v>0.90500000000000003</v>
      </c>
      <c r="H73" s="49">
        <f t="shared" si="48"/>
        <v>-9.4999999999999973E-2</v>
      </c>
      <c r="I73" s="49">
        <f t="shared" si="49"/>
        <v>-7.7471967380224216E-2</v>
      </c>
      <c r="J73" s="49">
        <f t="shared" si="50"/>
        <v>-3.9848527305151871E-3</v>
      </c>
      <c r="K73" s="49">
        <f t="shared" si="51"/>
        <v>-4.0237586947743376E-3</v>
      </c>
      <c r="L73"/>
      <c r="M73"/>
      <c r="R73" s="85" t="s">
        <v>101</v>
      </c>
      <c r="S73" s="70">
        <v>1</v>
      </c>
      <c r="T73" s="105">
        <v>0.94</v>
      </c>
      <c r="U73" s="105">
        <v>0.85</v>
      </c>
      <c r="V73" s="106">
        <v>0.8</v>
      </c>
      <c r="W73" s="106">
        <v>0.76</v>
      </c>
      <c r="X73" s="107">
        <v>0.72</v>
      </c>
      <c r="Y73" s="49">
        <f t="shared" si="52"/>
        <v>-0.28000000000000003</v>
      </c>
      <c r="Z73" s="49">
        <f t="shared" si="53"/>
        <v>-0.23404255319148934</v>
      </c>
      <c r="AA73" s="49">
        <f t="shared" si="54"/>
        <v>-1.3054207640892712E-2</v>
      </c>
      <c r="AB73" s="49">
        <f t="shared" si="55"/>
        <v>-1.3242963187839574E-2</v>
      </c>
      <c r="AD73" s="85" t="s">
        <v>101</v>
      </c>
      <c r="AE73" s="70">
        <v>1</v>
      </c>
      <c r="AF73" s="105">
        <v>0.94</v>
      </c>
      <c r="AG73" s="105">
        <v>0.85</v>
      </c>
      <c r="AH73" s="106">
        <v>0.8</v>
      </c>
      <c r="AI73" s="106">
        <v>0.76</v>
      </c>
      <c r="AJ73" s="107">
        <v>0.72</v>
      </c>
      <c r="AK73" s="49">
        <f t="shared" si="56"/>
        <v>-0.28000000000000003</v>
      </c>
      <c r="AL73" s="49">
        <f t="shared" si="57"/>
        <v>-0.23404255319148934</v>
      </c>
      <c r="AM73" s="49">
        <f t="shared" si="58"/>
        <v>-1.3054207640892712E-2</v>
      </c>
      <c r="AN73" s="49">
        <f t="shared" si="59"/>
        <v>-1.3242963187839574E-2</v>
      </c>
    </row>
    <row r="74" spans="1:40" ht="15.75" thickBot="1" x14ac:dyDescent="0.3">
      <c r="A74" s="85" t="s">
        <v>102</v>
      </c>
      <c r="B74" s="70">
        <v>1</v>
      </c>
      <c r="C74" s="101">
        <v>0.98499999999999999</v>
      </c>
      <c r="D74" s="101">
        <v>0.96899999999999997</v>
      </c>
      <c r="E74" s="70">
        <v>0.95399999999999996</v>
      </c>
      <c r="F74" s="70">
        <v>0.94</v>
      </c>
      <c r="G74" s="71">
        <v>0.92500000000000004</v>
      </c>
      <c r="H74" s="49">
        <f t="shared" si="48"/>
        <v>-7.4999999999999956E-2</v>
      </c>
      <c r="I74" s="49">
        <f t="shared" si="49"/>
        <v>-6.0913705583756285E-2</v>
      </c>
      <c r="J74" s="49">
        <f t="shared" si="50"/>
        <v>-3.1136043076960274E-3</v>
      </c>
      <c r="K74" s="49">
        <f t="shared" si="51"/>
        <v>-3.137463026854026E-3</v>
      </c>
      <c r="L74"/>
      <c r="M74"/>
      <c r="R74" s="85" t="s">
        <v>102</v>
      </c>
      <c r="S74" s="70">
        <v>1</v>
      </c>
      <c r="T74" s="102">
        <v>0.98499999999999999</v>
      </c>
      <c r="U74" s="102">
        <v>0.96899999999999997</v>
      </c>
      <c r="V74" s="103">
        <v>0.95399999999999996</v>
      </c>
      <c r="W74" s="103">
        <v>0.94</v>
      </c>
      <c r="X74" s="104">
        <v>0.92500000000000004</v>
      </c>
      <c r="Y74" s="49">
        <f t="shared" si="52"/>
        <v>-7.4999999999999956E-2</v>
      </c>
      <c r="Z74" s="49">
        <f t="shared" si="53"/>
        <v>-6.0913705583756285E-2</v>
      </c>
      <c r="AA74" s="49">
        <f t="shared" si="54"/>
        <v>-3.1136043076960274E-3</v>
      </c>
      <c r="AB74" s="49">
        <f t="shared" si="55"/>
        <v>-3.137463026854026E-3</v>
      </c>
      <c r="AD74" s="85" t="s">
        <v>102</v>
      </c>
      <c r="AE74" s="70">
        <v>1</v>
      </c>
      <c r="AF74" s="102">
        <v>0.98499999999999999</v>
      </c>
      <c r="AG74" s="102">
        <v>0.96899999999999997</v>
      </c>
      <c r="AH74" s="103">
        <v>0.95399999999999996</v>
      </c>
      <c r="AI74" s="103">
        <v>0.94</v>
      </c>
      <c r="AJ74" s="104">
        <v>0.92500000000000004</v>
      </c>
      <c r="AK74" s="49">
        <f t="shared" si="56"/>
        <v>-7.4999999999999956E-2</v>
      </c>
      <c r="AL74" s="49">
        <f t="shared" si="57"/>
        <v>-6.0913705583756285E-2</v>
      </c>
      <c r="AM74" s="49">
        <f t="shared" si="58"/>
        <v>-3.1136043076960274E-3</v>
      </c>
      <c r="AN74" s="49">
        <f t="shared" si="59"/>
        <v>-3.137463026854026E-3</v>
      </c>
    </row>
    <row r="75" spans="1:40" ht="15.75" thickBot="1" x14ac:dyDescent="0.3">
      <c r="A75" s="85" t="s">
        <v>103</v>
      </c>
      <c r="B75" s="70">
        <v>1</v>
      </c>
      <c r="C75" s="101">
        <v>0.98199999999999998</v>
      </c>
      <c r="D75" s="101">
        <v>0.96299999999999997</v>
      </c>
      <c r="E75" s="70">
        <v>0.94499999999999995</v>
      </c>
      <c r="F75" s="70">
        <v>0.92600000000000005</v>
      </c>
      <c r="G75" s="71">
        <v>0.90800000000000003</v>
      </c>
      <c r="H75" s="49">
        <f t="shared" si="48"/>
        <v>-9.1999999999999971E-2</v>
      </c>
      <c r="I75" s="49">
        <f t="shared" si="49"/>
        <v>-7.5356415478615033E-2</v>
      </c>
      <c r="J75" s="49">
        <f t="shared" si="50"/>
        <v>-3.8529941115308386E-3</v>
      </c>
      <c r="K75" s="49">
        <f t="shared" si="51"/>
        <v>-3.9096836951098002E-3</v>
      </c>
      <c r="L75"/>
      <c r="M75"/>
      <c r="R75" s="85" t="s">
        <v>103</v>
      </c>
      <c r="S75" s="70">
        <v>1</v>
      </c>
      <c r="T75" s="102">
        <v>0.98199999999999998</v>
      </c>
      <c r="U75" s="102">
        <v>0.96299999999999997</v>
      </c>
      <c r="V75" s="103">
        <v>0.94499999999999995</v>
      </c>
      <c r="W75" s="103">
        <v>0.92600000000000005</v>
      </c>
      <c r="X75" s="104">
        <v>0.90800000000000003</v>
      </c>
      <c r="Y75" s="49">
        <f t="shared" si="52"/>
        <v>-9.1999999999999971E-2</v>
      </c>
      <c r="Z75" s="49">
        <f t="shared" si="53"/>
        <v>-7.5356415478615033E-2</v>
      </c>
      <c r="AA75" s="49">
        <f t="shared" si="54"/>
        <v>-3.8529941115308386E-3</v>
      </c>
      <c r="AB75" s="49">
        <f t="shared" si="55"/>
        <v>-3.9096836951098002E-3</v>
      </c>
      <c r="AD75" s="85" t="s">
        <v>103</v>
      </c>
      <c r="AE75" s="70">
        <v>1</v>
      </c>
      <c r="AF75" s="102">
        <v>0.98199999999999998</v>
      </c>
      <c r="AG75" s="102">
        <v>0.96299999999999997</v>
      </c>
      <c r="AH75" s="103">
        <v>0.94499999999999995</v>
      </c>
      <c r="AI75" s="103">
        <v>0.92600000000000005</v>
      </c>
      <c r="AJ75" s="104">
        <v>0.90800000000000003</v>
      </c>
      <c r="AK75" s="49">
        <f t="shared" si="56"/>
        <v>-9.1999999999999971E-2</v>
      </c>
      <c r="AL75" s="49">
        <f t="shared" si="57"/>
        <v>-7.5356415478615033E-2</v>
      </c>
      <c r="AM75" s="49">
        <f t="shared" si="58"/>
        <v>-3.8529941115308386E-3</v>
      </c>
      <c r="AN75" s="49">
        <f t="shared" si="59"/>
        <v>-3.9096836951098002E-3</v>
      </c>
    </row>
    <row r="76" spans="1:40" ht="15.75" thickBot="1" x14ac:dyDescent="0.3">
      <c r="A76" s="85" t="s">
        <v>52</v>
      </c>
      <c r="B76" s="70">
        <v>1</v>
      </c>
      <c r="C76" s="101">
        <v>0.92800000000000005</v>
      </c>
      <c r="D76" s="101">
        <v>0.85599999999999998</v>
      </c>
      <c r="E76" s="70">
        <v>0.78300000000000003</v>
      </c>
      <c r="F76" s="70">
        <v>0.71</v>
      </c>
      <c r="G76" s="71">
        <v>0.64400000000000002</v>
      </c>
      <c r="H76" s="49">
        <f t="shared" si="48"/>
        <v>-0.35599999999999998</v>
      </c>
      <c r="I76" s="49">
        <f t="shared" si="49"/>
        <v>-0.30603448275862072</v>
      </c>
      <c r="J76" s="49">
        <f t="shared" si="50"/>
        <v>-1.7448247293077368E-2</v>
      </c>
      <c r="K76" s="49">
        <f t="shared" si="51"/>
        <v>-1.8100826295209815E-2</v>
      </c>
      <c r="L76"/>
      <c r="M76"/>
      <c r="R76" s="85" t="s">
        <v>52</v>
      </c>
      <c r="S76" s="70">
        <v>1</v>
      </c>
      <c r="T76" s="102">
        <v>0.92800000000000005</v>
      </c>
      <c r="U76" s="102">
        <v>0.85599999999999998</v>
      </c>
      <c r="V76" s="103">
        <v>0.78300000000000003</v>
      </c>
      <c r="W76" s="103">
        <v>0.71</v>
      </c>
      <c r="X76" s="104">
        <v>0.64400000000000002</v>
      </c>
      <c r="Y76" s="49">
        <f t="shared" si="52"/>
        <v>-0.35599999999999998</v>
      </c>
      <c r="Z76" s="49">
        <f t="shared" si="53"/>
        <v>-0.30603448275862072</v>
      </c>
      <c r="AA76" s="49">
        <f t="shared" si="54"/>
        <v>-1.7448247293077368E-2</v>
      </c>
      <c r="AB76" s="49">
        <f t="shared" si="55"/>
        <v>-1.8100826295209815E-2</v>
      </c>
      <c r="AD76" s="85" t="s">
        <v>52</v>
      </c>
      <c r="AE76" s="70">
        <v>1</v>
      </c>
      <c r="AF76" s="102">
        <v>0.92800000000000005</v>
      </c>
      <c r="AG76" s="102">
        <v>0.85599999999999998</v>
      </c>
      <c r="AH76" s="103">
        <v>0.78300000000000003</v>
      </c>
      <c r="AI76" s="103">
        <v>0.71</v>
      </c>
      <c r="AJ76" s="104">
        <v>0.64400000000000002</v>
      </c>
      <c r="AK76" s="49">
        <f t="shared" si="56"/>
        <v>-0.35599999999999998</v>
      </c>
      <c r="AL76" s="49">
        <f t="shared" si="57"/>
        <v>-0.30603448275862072</v>
      </c>
      <c r="AM76" s="49">
        <f t="shared" si="58"/>
        <v>-1.7448247293077368E-2</v>
      </c>
      <c r="AN76" s="49">
        <f t="shared" si="59"/>
        <v>-1.8100826295209815E-2</v>
      </c>
    </row>
    <row r="77" spans="1:40" ht="15.75" thickBot="1" x14ac:dyDescent="0.3">
      <c r="A77" s="85" t="s">
        <v>53</v>
      </c>
      <c r="B77" s="70">
        <v>1</v>
      </c>
      <c r="C77" s="101">
        <v>0.98699999999999999</v>
      </c>
      <c r="D77" s="101">
        <v>0.97399999999999998</v>
      </c>
      <c r="E77" s="70">
        <v>0.96099999999999997</v>
      </c>
      <c r="F77" s="70">
        <v>0.94699999999999995</v>
      </c>
      <c r="G77" s="71">
        <v>0.93400000000000005</v>
      </c>
      <c r="H77" s="49">
        <f t="shared" si="48"/>
        <v>-6.5999999999999948E-2</v>
      </c>
      <c r="I77" s="49">
        <f t="shared" si="49"/>
        <v>-5.3698074974670655E-2</v>
      </c>
      <c r="J77" s="49">
        <f t="shared" si="50"/>
        <v>-2.7274274231092743E-3</v>
      </c>
      <c r="K77" s="49">
        <f t="shared" si="51"/>
        <v>-2.7558756436767418E-3</v>
      </c>
      <c r="L77"/>
      <c r="M77"/>
      <c r="R77" s="85" t="s">
        <v>53</v>
      </c>
      <c r="S77" s="70">
        <v>1</v>
      </c>
      <c r="T77" s="102">
        <v>0.98699999999999999</v>
      </c>
      <c r="U77" s="102">
        <v>0.97399999999999998</v>
      </c>
      <c r="V77" s="103">
        <v>0.96099999999999997</v>
      </c>
      <c r="W77" s="103">
        <v>0.94699999999999995</v>
      </c>
      <c r="X77" s="104">
        <v>0.93400000000000005</v>
      </c>
      <c r="Y77" s="49">
        <f t="shared" si="52"/>
        <v>-6.5999999999999948E-2</v>
      </c>
      <c r="Z77" s="49">
        <f t="shared" si="53"/>
        <v>-5.3698074974670655E-2</v>
      </c>
      <c r="AA77" s="49">
        <f t="shared" si="54"/>
        <v>-2.7274274231092743E-3</v>
      </c>
      <c r="AB77" s="49">
        <f t="shared" si="55"/>
        <v>-2.7558756436767418E-3</v>
      </c>
      <c r="AD77" s="85" t="s">
        <v>53</v>
      </c>
      <c r="AE77" s="70">
        <v>1</v>
      </c>
      <c r="AF77" s="102">
        <v>0.98699999999999999</v>
      </c>
      <c r="AG77" s="102">
        <v>0.97399999999999998</v>
      </c>
      <c r="AH77" s="103">
        <v>0.96099999999999997</v>
      </c>
      <c r="AI77" s="103">
        <v>0.94699999999999995</v>
      </c>
      <c r="AJ77" s="104">
        <v>0.93400000000000005</v>
      </c>
      <c r="AK77" s="49">
        <f t="shared" si="56"/>
        <v>-6.5999999999999948E-2</v>
      </c>
      <c r="AL77" s="49">
        <f t="shared" si="57"/>
        <v>-5.3698074974670655E-2</v>
      </c>
      <c r="AM77" s="49">
        <f t="shared" si="58"/>
        <v>-2.7274274231092743E-3</v>
      </c>
      <c r="AN77" s="49">
        <f t="shared" si="59"/>
        <v>-2.7558756436767418E-3</v>
      </c>
    </row>
    <row r="78" spans="1:40" x14ac:dyDescent="0.25">
      <c r="A78" s="6" t="s">
        <v>104</v>
      </c>
      <c r="B78"/>
      <c r="C78"/>
      <c r="D78"/>
      <c r="E78"/>
      <c r="F78"/>
      <c r="G78"/>
      <c r="H78" s="49"/>
      <c r="I78" s="49"/>
      <c r="J78" s="49"/>
      <c r="K78" s="49"/>
      <c r="L78"/>
      <c r="M78"/>
      <c r="R78" s="6" t="s">
        <v>105</v>
      </c>
      <c r="S78"/>
      <c r="T78"/>
      <c r="U78"/>
      <c r="V78"/>
      <c r="W78"/>
      <c r="X78"/>
      <c r="Y78"/>
      <c r="Z78"/>
      <c r="AA78"/>
      <c r="AB78"/>
      <c r="AD78" s="6" t="s">
        <v>105</v>
      </c>
      <c r="AE78" s="158"/>
      <c r="AF78" s="158"/>
      <c r="AG78" s="158"/>
      <c r="AH78" s="158"/>
      <c r="AI78" s="158"/>
      <c r="AJ78" s="158"/>
      <c r="AK78" s="158"/>
      <c r="AL78" s="158"/>
      <c r="AM78" s="158"/>
      <c r="AN78" s="158"/>
    </row>
    <row r="79" spans="1:40" x14ac:dyDescent="0.25">
      <c r="A79"/>
      <c r="B79"/>
      <c r="C79"/>
      <c r="D79"/>
      <c r="E79"/>
      <c r="F79"/>
      <c r="G79"/>
      <c r="H79" s="49"/>
      <c r="I79" s="49"/>
      <c r="J79" s="49"/>
      <c r="K79" s="49"/>
      <c r="L79"/>
      <c r="M79"/>
      <c r="R79"/>
      <c r="S79"/>
      <c r="T79"/>
      <c r="U79"/>
      <c r="V79"/>
      <c r="W79"/>
      <c r="X79"/>
      <c r="Y79"/>
      <c r="Z79"/>
      <c r="AA79"/>
      <c r="AB79"/>
      <c r="AD79" s="158"/>
      <c r="AE79" s="158"/>
      <c r="AF79" s="158"/>
      <c r="AG79" s="158"/>
      <c r="AH79" s="158"/>
      <c r="AI79" s="158"/>
      <c r="AJ79" s="158"/>
      <c r="AK79" s="158"/>
      <c r="AL79" s="158"/>
      <c r="AM79" s="158"/>
      <c r="AN79" s="158"/>
    </row>
    <row r="80" spans="1:40" x14ac:dyDescent="0.25">
      <c r="A80"/>
      <c r="B80"/>
      <c r="C80"/>
      <c r="D80"/>
      <c r="E80"/>
      <c r="F80"/>
      <c r="G80"/>
      <c r="H80" s="49"/>
      <c r="I80" s="49"/>
      <c r="J80" s="49"/>
      <c r="K80" s="49"/>
      <c r="L80"/>
      <c r="M80"/>
      <c r="R80"/>
      <c r="S80"/>
      <c r="T80"/>
      <c r="U80"/>
      <c r="V80"/>
      <c r="W80"/>
      <c r="X80"/>
      <c r="Y80"/>
      <c r="Z80"/>
      <c r="AA80"/>
      <c r="AB80"/>
      <c r="AD80" s="158"/>
      <c r="AE80" s="158"/>
      <c r="AF80" s="158"/>
      <c r="AG80" s="158"/>
      <c r="AH80" s="158"/>
      <c r="AI80" s="158"/>
      <c r="AJ80" s="158"/>
      <c r="AK80" s="158"/>
      <c r="AL80" s="158"/>
      <c r="AM80" s="158"/>
      <c r="AN80" s="158"/>
    </row>
    <row r="81" spans="1:1025" x14ac:dyDescent="0.25">
      <c r="A81" s="10" t="s">
        <v>106</v>
      </c>
      <c r="B81"/>
      <c r="C81"/>
      <c r="D81"/>
      <c r="E81"/>
      <c r="F81"/>
      <c r="G81"/>
      <c r="H81" s="49"/>
      <c r="I81" s="49"/>
      <c r="J81" s="49"/>
      <c r="K81" s="49"/>
      <c r="L81"/>
      <c r="M81"/>
      <c r="R81" s="10" t="s">
        <v>107</v>
      </c>
      <c r="S81"/>
      <c r="T81"/>
      <c r="U81"/>
      <c r="V81"/>
      <c r="W81"/>
      <c r="X81"/>
      <c r="Y81"/>
      <c r="Z81"/>
      <c r="AA81"/>
      <c r="AB81"/>
      <c r="AD81" s="10" t="s">
        <v>107</v>
      </c>
      <c r="AE81" s="158"/>
      <c r="AF81" s="158"/>
      <c r="AG81" s="158"/>
      <c r="AH81" s="158"/>
      <c r="AI81" s="158"/>
      <c r="AJ81" s="158"/>
      <c r="AK81" s="158"/>
      <c r="AL81" s="158"/>
      <c r="AM81" s="158"/>
      <c r="AN81" s="158"/>
    </row>
    <row r="82" spans="1:1025" ht="15.75" thickBot="1" x14ac:dyDescent="0.3">
      <c r="A82"/>
      <c r="B82"/>
      <c r="C82"/>
      <c r="D82"/>
      <c r="E82"/>
      <c r="F82"/>
      <c r="G82"/>
      <c r="H82" s="806" t="s">
        <v>66</v>
      </c>
      <c r="I82" s="806"/>
      <c r="J82" s="806" t="s">
        <v>67</v>
      </c>
      <c r="K82" s="806"/>
      <c r="L82"/>
      <c r="M82"/>
      <c r="R82"/>
      <c r="S82"/>
      <c r="T82"/>
      <c r="U82"/>
      <c r="V82"/>
      <c r="W82"/>
      <c r="X82"/>
      <c r="Y82" s="806" t="s">
        <v>66</v>
      </c>
      <c r="Z82" s="806"/>
      <c r="AA82" s="806" t="s">
        <v>67</v>
      </c>
      <c r="AB82" s="806"/>
      <c r="AD82" s="158"/>
      <c r="AE82" s="158"/>
      <c r="AF82" s="158"/>
      <c r="AG82" s="158"/>
      <c r="AH82" s="158"/>
      <c r="AI82" s="158"/>
      <c r="AJ82" s="158"/>
      <c r="AK82" s="806" t="s">
        <v>66</v>
      </c>
      <c r="AL82" s="806"/>
      <c r="AM82" s="806" t="s">
        <v>67</v>
      </c>
      <c r="AN82" s="806"/>
    </row>
    <row r="83" spans="1:1025" ht="15.75" thickBot="1" x14ac:dyDescent="0.3">
      <c r="A83" s="92" t="s">
        <v>94</v>
      </c>
      <c r="B83" s="82">
        <v>2010</v>
      </c>
      <c r="C83" s="82">
        <v>2015</v>
      </c>
      <c r="D83" s="82">
        <v>2020</v>
      </c>
      <c r="E83" s="82">
        <v>2025</v>
      </c>
      <c r="F83" s="83">
        <v>2030</v>
      </c>
      <c r="G83" s="100">
        <v>2035</v>
      </c>
      <c r="H83" s="10" t="s">
        <v>69</v>
      </c>
      <c r="I83" s="10" t="s">
        <v>70</v>
      </c>
      <c r="J83" s="10" t="s">
        <v>69</v>
      </c>
      <c r="K83" s="10" t="s">
        <v>70</v>
      </c>
      <c r="L83"/>
      <c r="M83"/>
      <c r="R83" s="92" t="s">
        <v>94</v>
      </c>
      <c r="S83" s="82">
        <v>2010</v>
      </c>
      <c r="T83" s="82">
        <v>2015</v>
      </c>
      <c r="U83" s="82">
        <v>2020</v>
      </c>
      <c r="V83" s="82">
        <v>2025</v>
      </c>
      <c r="W83" s="83">
        <v>2030</v>
      </c>
      <c r="X83" s="100">
        <v>2035</v>
      </c>
      <c r="Y83" s="10" t="s">
        <v>69</v>
      </c>
      <c r="Z83" s="10" t="s">
        <v>70</v>
      </c>
      <c r="AA83" s="10" t="s">
        <v>69</v>
      </c>
      <c r="AB83" s="10" t="s">
        <v>70</v>
      </c>
      <c r="AD83" s="92" t="s">
        <v>94</v>
      </c>
      <c r="AE83" s="82">
        <v>2010</v>
      </c>
      <c r="AF83" s="82">
        <v>2015</v>
      </c>
      <c r="AG83" s="82">
        <v>2020</v>
      </c>
      <c r="AH83" s="82">
        <v>2025</v>
      </c>
      <c r="AI83" s="83">
        <v>2030</v>
      </c>
      <c r="AJ83" s="100">
        <v>2035</v>
      </c>
      <c r="AK83" s="10" t="s">
        <v>69</v>
      </c>
      <c r="AL83" s="10" t="s">
        <v>70</v>
      </c>
      <c r="AM83" s="10" t="s">
        <v>69</v>
      </c>
      <c r="AN83" s="10" t="s">
        <v>70</v>
      </c>
    </row>
    <row r="84" spans="1:1025" ht="15.75" thickBot="1" x14ac:dyDescent="0.3">
      <c r="A84" s="85" t="s">
        <v>100</v>
      </c>
      <c r="B84" s="70">
        <v>1</v>
      </c>
      <c r="C84" s="101">
        <v>0.98799999999999999</v>
      </c>
      <c r="D84" s="101">
        <v>0.97699999999999998</v>
      </c>
      <c r="E84" s="70">
        <v>0.96499999999999997</v>
      </c>
      <c r="F84" s="70">
        <v>0.95399999999999996</v>
      </c>
      <c r="G84" s="71">
        <v>0.94199999999999995</v>
      </c>
      <c r="H84" s="49">
        <f t="shared" ref="H84:H89" si="60">(G84-B84)/B84</f>
        <v>-5.8000000000000052E-2</v>
      </c>
      <c r="I84" s="49">
        <f t="shared" ref="I84:I89" si="61">(G84-C84)/C84</f>
        <v>-4.6558704453441339E-2</v>
      </c>
      <c r="J84" s="49">
        <f t="shared" ref="J84:J89" si="62">(G84/B84)^(1/25)-1</f>
        <v>-2.3871463997712228E-3</v>
      </c>
      <c r="K84" s="49">
        <f t="shared" ref="K84:K89" si="63">(G84/C84)^(1/20)-1</f>
        <v>-2.3810319942403346E-3</v>
      </c>
      <c r="L84"/>
      <c r="M84"/>
      <c r="R84" s="85" t="s">
        <v>100</v>
      </c>
      <c r="S84" s="70">
        <v>1</v>
      </c>
      <c r="T84" s="102">
        <v>0.98799999999999999</v>
      </c>
      <c r="U84" s="102">
        <v>0.97699999999999998</v>
      </c>
      <c r="V84" s="103">
        <v>0.96499999999999997</v>
      </c>
      <c r="W84" s="103">
        <v>0.95399999999999996</v>
      </c>
      <c r="X84" s="104">
        <v>0.94199999999999995</v>
      </c>
      <c r="Y84" s="49">
        <f t="shared" ref="Y84:Y89" si="64">(X84-S84)/S84</f>
        <v>-5.8000000000000052E-2</v>
      </c>
      <c r="Z84" s="49">
        <f t="shared" ref="Z84:Z89" si="65">(X84-T84)/T84</f>
        <v>-4.6558704453441339E-2</v>
      </c>
      <c r="AA84" s="49">
        <f t="shared" ref="AA84:AA89" si="66">(X84/S84)^(1/25)-1</f>
        <v>-2.3871463997712228E-3</v>
      </c>
      <c r="AB84" s="49">
        <f t="shared" ref="AB84:AB89" si="67">(X84/T84)^(1/20)-1</f>
        <v>-2.3810319942403346E-3</v>
      </c>
      <c r="AD84" s="85" t="s">
        <v>100</v>
      </c>
      <c r="AE84" s="70">
        <v>1</v>
      </c>
      <c r="AF84" s="102">
        <v>0.98799999999999999</v>
      </c>
      <c r="AG84" s="102">
        <v>0.97699999999999998</v>
      </c>
      <c r="AH84" s="103">
        <v>0.96499999999999997</v>
      </c>
      <c r="AI84" s="103">
        <v>0.95399999999999996</v>
      </c>
      <c r="AJ84" s="104">
        <v>0.94199999999999995</v>
      </c>
      <c r="AK84" s="49">
        <f t="shared" ref="AK84:AK89" si="68">(AJ84-AE84)/AE84</f>
        <v>-5.8000000000000052E-2</v>
      </c>
      <c r="AL84" s="49">
        <f t="shared" ref="AL84:AL89" si="69">(AJ84-AF84)/AF84</f>
        <v>-4.6558704453441339E-2</v>
      </c>
      <c r="AM84" s="49">
        <f t="shared" ref="AM84:AM89" si="70">(AJ84/AE84)^(1/25)-1</f>
        <v>-2.3871463997712228E-3</v>
      </c>
      <c r="AN84" s="49">
        <f t="shared" ref="AN84:AN89" si="71">(AJ84/AF84)^(1/20)-1</f>
        <v>-2.3810319942403346E-3</v>
      </c>
    </row>
    <row r="85" spans="1:1025" ht="15.75" thickBot="1" x14ac:dyDescent="0.3">
      <c r="A85" s="85" t="s">
        <v>101</v>
      </c>
      <c r="B85" s="70">
        <v>1</v>
      </c>
      <c r="C85" s="101">
        <v>0.97599999999999998</v>
      </c>
      <c r="D85" s="101">
        <v>0.95199999999999996</v>
      </c>
      <c r="E85" s="70">
        <v>0.92800000000000005</v>
      </c>
      <c r="F85" s="70">
        <v>0.90400000000000003</v>
      </c>
      <c r="G85" s="71">
        <v>0.88</v>
      </c>
      <c r="H85" s="49">
        <f t="shared" si="60"/>
        <v>-0.12</v>
      </c>
      <c r="I85" s="49">
        <f t="shared" si="61"/>
        <v>-9.8360655737704888E-2</v>
      </c>
      <c r="J85" s="49">
        <f t="shared" si="62"/>
        <v>-5.1002840176166409E-3</v>
      </c>
      <c r="K85" s="49">
        <f t="shared" si="63"/>
        <v>-5.1636562024330868E-3</v>
      </c>
      <c r="L85"/>
      <c r="M85"/>
      <c r="R85" s="85" t="s">
        <v>101</v>
      </c>
      <c r="S85" s="70">
        <v>1</v>
      </c>
      <c r="T85" s="105">
        <v>0.94</v>
      </c>
      <c r="U85" s="105">
        <v>0.84</v>
      </c>
      <c r="V85" s="106">
        <v>0.78</v>
      </c>
      <c r="W85" s="106">
        <v>0.74</v>
      </c>
      <c r="X85" s="107">
        <v>0.71</v>
      </c>
      <c r="Y85" s="49">
        <f t="shared" si="64"/>
        <v>-0.29000000000000004</v>
      </c>
      <c r="Z85" s="49">
        <f t="shared" si="65"/>
        <v>-0.24468085106382978</v>
      </c>
      <c r="AA85" s="49">
        <f t="shared" si="66"/>
        <v>-1.3606199727313362E-2</v>
      </c>
      <c r="AB85" s="49">
        <f t="shared" si="67"/>
        <v>-1.3932773097876328E-2</v>
      </c>
      <c r="AD85" s="85" t="s">
        <v>101</v>
      </c>
      <c r="AE85" s="70">
        <v>1</v>
      </c>
      <c r="AF85" s="105">
        <v>0.94</v>
      </c>
      <c r="AG85" s="105">
        <v>0.84</v>
      </c>
      <c r="AH85" s="106">
        <v>0.78</v>
      </c>
      <c r="AI85" s="106">
        <v>0.74</v>
      </c>
      <c r="AJ85" s="107">
        <v>0.71</v>
      </c>
      <c r="AK85" s="49">
        <f t="shared" si="68"/>
        <v>-0.29000000000000004</v>
      </c>
      <c r="AL85" s="49">
        <f t="shared" si="69"/>
        <v>-0.24468085106382978</v>
      </c>
      <c r="AM85" s="49">
        <f t="shared" si="70"/>
        <v>-1.3606199727313362E-2</v>
      </c>
      <c r="AN85" s="49">
        <f t="shared" si="71"/>
        <v>-1.3932773097876328E-2</v>
      </c>
    </row>
    <row r="86" spans="1:1025" ht="15.75" thickBot="1" x14ac:dyDescent="0.3">
      <c r="A86" s="85" t="s">
        <v>102</v>
      </c>
      <c r="B86" s="70">
        <v>1</v>
      </c>
      <c r="C86" s="101">
        <v>0.98499999999999999</v>
      </c>
      <c r="D86" s="101">
        <v>0.97</v>
      </c>
      <c r="E86" s="70">
        <v>0.95499999999999996</v>
      </c>
      <c r="F86" s="70">
        <v>0.94099999999999995</v>
      </c>
      <c r="G86" s="71">
        <v>0.92600000000000005</v>
      </c>
      <c r="H86" s="49">
        <f t="shared" si="60"/>
        <v>-7.3999999999999955E-2</v>
      </c>
      <c r="I86" s="49">
        <f t="shared" si="61"/>
        <v>-5.9898477157360346E-2</v>
      </c>
      <c r="J86" s="49">
        <f t="shared" si="62"/>
        <v>-3.0705180608824323E-3</v>
      </c>
      <c r="K86" s="49">
        <f t="shared" si="63"/>
        <v>-3.0836062163664968E-3</v>
      </c>
      <c r="L86"/>
      <c r="M86"/>
      <c r="R86" s="85" t="s">
        <v>102</v>
      </c>
      <c r="S86" s="70">
        <v>1</v>
      </c>
      <c r="T86" s="102">
        <v>0.98499999999999999</v>
      </c>
      <c r="U86" s="102">
        <v>0.97</v>
      </c>
      <c r="V86" s="103">
        <v>0.95499999999999996</v>
      </c>
      <c r="W86" s="103">
        <v>0.94099999999999995</v>
      </c>
      <c r="X86" s="104">
        <v>0.92600000000000005</v>
      </c>
      <c r="Y86" s="49">
        <f t="shared" si="64"/>
        <v>-7.3999999999999955E-2</v>
      </c>
      <c r="Z86" s="49">
        <f t="shared" si="65"/>
        <v>-5.9898477157360346E-2</v>
      </c>
      <c r="AA86" s="49">
        <f t="shared" si="66"/>
        <v>-3.0705180608824323E-3</v>
      </c>
      <c r="AB86" s="49">
        <f t="shared" si="67"/>
        <v>-3.0836062163664968E-3</v>
      </c>
      <c r="AD86" s="85" t="s">
        <v>102</v>
      </c>
      <c r="AE86" s="70">
        <v>1</v>
      </c>
      <c r="AF86" s="102">
        <v>0.98499999999999999</v>
      </c>
      <c r="AG86" s="102">
        <v>0.97</v>
      </c>
      <c r="AH86" s="103">
        <v>0.95499999999999996</v>
      </c>
      <c r="AI86" s="103">
        <v>0.94099999999999995</v>
      </c>
      <c r="AJ86" s="104">
        <v>0.92600000000000005</v>
      </c>
      <c r="AK86" s="49">
        <f t="shared" si="68"/>
        <v>-7.3999999999999955E-2</v>
      </c>
      <c r="AL86" s="49">
        <f t="shared" si="69"/>
        <v>-5.9898477157360346E-2</v>
      </c>
      <c r="AM86" s="49">
        <f t="shared" si="70"/>
        <v>-3.0705180608824323E-3</v>
      </c>
      <c r="AN86" s="49">
        <f t="shared" si="71"/>
        <v>-3.0836062163664968E-3</v>
      </c>
    </row>
    <row r="87" spans="1:1025" ht="15.75" thickBot="1" x14ac:dyDescent="0.3">
      <c r="A87" s="85" t="s">
        <v>103</v>
      </c>
      <c r="B87" s="70">
        <v>1</v>
      </c>
      <c r="C87" s="101">
        <v>0.97099999999999997</v>
      </c>
      <c r="D87" s="101">
        <v>0.94199999999999995</v>
      </c>
      <c r="E87" s="70">
        <v>0.91400000000000003</v>
      </c>
      <c r="F87" s="70">
        <v>0.88500000000000001</v>
      </c>
      <c r="G87" s="71">
        <v>0.85699999999999998</v>
      </c>
      <c r="H87" s="49">
        <f t="shared" si="60"/>
        <v>-0.14300000000000002</v>
      </c>
      <c r="I87" s="49">
        <f t="shared" si="61"/>
        <v>-0.11740473738414005</v>
      </c>
      <c r="J87" s="49">
        <f t="shared" si="62"/>
        <v>-6.1536824756134312E-3</v>
      </c>
      <c r="K87" s="49">
        <f t="shared" si="63"/>
        <v>-6.2249715654617566E-3</v>
      </c>
      <c r="L87"/>
      <c r="M87"/>
      <c r="R87" s="85" t="s">
        <v>103</v>
      </c>
      <c r="S87" s="70">
        <v>1</v>
      </c>
      <c r="T87" s="102">
        <v>0.97099999999999997</v>
      </c>
      <c r="U87" s="102">
        <v>0.94199999999999995</v>
      </c>
      <c r="V87" s="103">
        <v>0.91400000000000003</v>
      </c>
      <c r="W87" s="103">
        <v>0.88500000000000001</v>
      </c>
      <c r="X87" s="104">
        <v>0.85699999999999998</v>
      </c>
      <c r="Y87" s="49">
        <f t="shared" si="64"/>
        <v>-0.14300000000000002</v>
      </c>
      <c r="Z87" s="49">
        <f t="shared" si="65"/>
        <v>-0.11740473738414005</v>
      </c>
      <c r="AA87" s="49">
        <f t="shared" si="66"/>
        <v>-6.1536824756134312E-3</v>
      </c>
      <c r="AB87" s="49">
        <f t="shared" si="67"/>
        <v>-6.2249715654617566E-3</v>
      </c>
      <c r="AD87" s="85" t="s">
        <v>103</v>
      </c>
      <c r="AE87" s="70">
        <v>1</v>
      </c>
      <c r="AF87" s="102">
        <v>0.97099999999999997</v>
      </c>
      <c r="AG87" s="102">
        <v>0.94199999999999995</v>
      </c>
      <c r="AH87" s="103">
        <v>0.91400000000000003</v>
      </c>
      <c r="AI87" s="103">
        <v>0.88500000000000001</v>
      </c>
      <c r="AJ87" s="104">
        <v>0.85699999999999998</v>
      </c>
      <c r="AK87" s="49">
        <f t="shared" si="68"/>
        <v>-0.14300000000000002</v>
      </c>
      <c r="AL87" s="49">
        <f t="shared" si="69"/>
        <v>-0.11740473738414005</v>
      </c>
      <c r="AM87" s="49">
        <f t="shared" si="70"/>
        <v>-6.1536824756134312E-3</v>
      </c>
      <c r="AN87" s="49">
        <f t="shared" si="71"/>
        <v>-6.2249715654617566E-3</v>
      </c>
    </row>
    <row r="88" spans="1:1025" ht="15.75" thickBot="1" x14ac:dyDescent="0.3">
      <c r="A88" s="85" t="s">
        <v>52</v>
      </c>
      <c r="B88" s="70">
        <v>1</v>
      </c>
      <c r="C88" s="101">
        <v>0.97799999999999998</v>
      </c>
      <c r="D88" s="101">
        <v>0.95699999999999996</v>
      </c>
      <c r="E88" s="70">
        <v>0.93500000000000005</v>
      </c>
      <c r="F88" s="70">
        <v>0.91300000000000003</v>
      </c>
      <c r="G88" s="71">
        <v>0.89200000000000002</v>
      </c>
      <c r="H88" s="49">
        <f t="shared" si="60"/>
        <v>-0.10799999999999998</v>
      </c>
      <c r="I88" s="49">
        <f t="shared" si="61"/>
        <v>-8.7934560327198333E-2</v>
      </c>
      <c r="J88" s="49">
        <f t="shared" si="62"/>
        <v>-4.5611321544035688E-3</v>
      </c>
      <c r="K88" s="49">
        <f t="shared" si="63"/>
        <v>-4.5916030837910293E-3</v>
      </c>
      <c r="L88"/>
      <c r="M88"/>
      <c r="R88" s="85" t="s">
        <v>52</v>
      </c>
      <c r="S88" s="70">
        <v>1</v>
      </c>
      <c r="T88" s="102">
        <v>0.97799999999999998</v>
      </c>
      <c r="U88" s="102">
        <v>0.95699999999999996</v>
      </c>
      <c r="V88" s="103">
        <v>0.93500000000000005</v>
      </c>
      <c r="W88" s="103">
        <v>0.91300000000000003</v>
      </c>
      <c r="X88" s="104">
        <v>0.89200000000000002</v>
      </c>
      <c r="Y88" s="49">
        <f t="shared" si="64"/>
        <v>-0.10799999999999998</v>
      </c>
      <c r="Z88" s="49">
        <f t="shared" si="65"/>
        <v>-8.7934560327198333E-2</v>
      </c>
      <c r="AA88" s="49">
        <f t="shared" si="66"/>
        <v>-4.5611321544035688E-3</v>
      </c>
      <c r="AB88" s="49">
        <f t="shared" si="67"/>
        <v>-4.5916030837910293E-3</v>
      </c>
      <c r="AD88" s="85" t="s">
        <v>52</v>
      </c>
      <c r="AE88" s="70">
        <v>1</v>
      </c>
      <c r="AF88" s="102">
        <v>0.97799999999999998</v>
      </c>
      <c r="AG88" s="102">
        <v>0.95699999999999996</v>
      </c>
      <c r="AH88" s="103">
        <v>0.93500000000000005</v>
      </c>
      <c r="AI88" s="103">
        <v>0.91300000000000003</v>
      </c>
      <c r="AJ88" s="104">
        <v>0.89200000000000002</v>
      </c>
      <c r="AK88" s="49">
        <f t="shared" si="68"/>
        <v>-0.10799999999999998</v>
      </c>
      <c r="AL88" s="49">
        <f t="shared" si="69"/>
        <v>-8.7934560327198333E-2</v>
      </c>
      <c r="AM88" s="49">
        <f t="shared" si="70"/>
        <v>-4.5611321544035688E-3</v>
      </c>
      <c r="AN88" s="49">
        <f t="shared" si="71"/>
        <v>-4.5916030837910293E-3</v>
      </c>
    </row>
    <row r="89" spans="1:1025" ht="15.75" thickBot="1" x14ac:dyDescent="0.3">
      <c r="A89" s="85" t="s">
        <v>53</v>
      </c>
      <c r="B89" s="70">
        <v>1</v>
      </c>
      <c r="C89" s="101">
        <v>0.97699999999999998</v>
      </c>
      <c r="D89" s="101">
        <v>0.95499999999999996</v>
      </c>
      <c r="E89" s="70">
        <v>0.93200000000000005</v>
      </c>
      <c r="F89" s="70">
        <v>0.91</v>
      </c>
      <c r="G89" s="71">
        <v>0.88800000000000001</v>
      </c>
      <c r="H89" s="49">
        <f t="shared" si="60"/>
        <v>-0.11199999999999999</v>
      </c>
      <c r="I89" s="49">
        <f t="shared" si="61"/>
        <v>-9.109518935516886E-2</v>
      </c>
      <c r="J89" s="49">
        <f t="shared" si="62"/>
        <v>-4.7400716727624692E-3</v>
      </c>
      <c r="K89" s="49">
        <f t="shared" si="63"/>
        <v>-4.7643597125600623E-3</v>
      </c>
      <c r="L89"/>
      <c r="M89"/>
      <c r="R89" s="85" t="s">
        <v>53</v>
      </c>
      <c r="S89" s="70">
        <v>1</v>
      </c>
      <c r="T89" s="102">
        <v>0.97699999999999998</v>
      </c>
      <c r="U89" s="102">
        <v>0.95499999999999996</v>
      </c>
      <c r="V89" s="103">
        <v>0.93200000000000005</v>
      </c>
      <c r="W89" s="103">
        <v>0.91</v>
      </c>
      <c r="X89" s="104">
        <v>0.88800000000000001</v>
      </c>
      <c r="Y89" s="49">
        <f t="shared" si="64"/>
        <v>-0.11199999999999999</v>
      </c>
      <c r="Z89" s="49">
        <f t="shared" si="65"/>
        <v>-9.109518935516886E-2</v>
      </c>
      <c r="AA89" s="49">
        <f t="shared" si="66"/>
        <v>-4.7400716727624692E-3</v>
      </c>
      <c r="AB89" s="49">
        <f t="shared" si="67"/>
        <v>-4.7643597125600623E-3</v>
      </c>
      <c r="AD89" s="85" t="s">
        <v>53</v>
      </c>
      <c r="AE89" s="70">
        <v>1</v>
      </c>
      <c r="AF89" s="102">
        <v>0.97699999999999998</v>
      </c>
      <c r="AG89" s="102">
        <v>0.95499999999999996</v>
      </c>
      <c r="AH89" s="103">
        <v>0.93200000000000005</v>
      </c>
      <c r="AI89" s="103">
        <v>0.91</v>
      </c>
      <c r="AJ89" s="104">
        <v>0.88800000000000001</v>
      </c>
      <c r="AK89" s="49">
        <f t="shared" si="68"/>
        <v>-0.11199999999999999</v>
      </c>
      <c r="AL89" s="49">
        <f t="shared" si="69"/>
        <v>-9.109518935516886E-2</v>
      </c>
      <c r="AM89" s="49">
        <f t="shared" si="70"/>
        <v>-4.7400716727624692E-3</v>
      </c>
      <c r="AN89" s="49">
        <f t="shared" si="71"/>
        <v>-4.7643597125600623E-3</v>
      </c>
    </row>
    <row r="90" spans="1:1025" x14ac:dyDescent="0.25">
      <c r="A90" s="6" t="s">
        <v>108</v>
      </c>
      <c r="K90"/>
      <c r="L90"/>
      <c r="M90"/>
      <c r="R90" s="6" t="s">
        <v>109</v>
      </c>
      <c r="AB90"/>
      <c r="AD90" s="6" t="s">
        <v>109</v>
      </c>
      <c r="AN90" s="158"/>
    </row>
    <row r="91" spans="1:1025" x14ac:dyDescent="0.25">
      <c r="K91"/>
      <c r="L91"/>
      <c r="M91"/>
      <c r="AB91"/>
      <c r="AN91" s="158"/>
    </row>
    <row r="92" spans="1:1025" s="158" customFormat="1" x14ac:dyDescent="0.25">
      <c r="A92" s="6"/>
      <c r="B92" s="6"/>
      <c r="C92" s="6"/>
      <c r="D92" s="6"/>
      <c r="E92" s="6"/>
      <c r="F92" s="6"/>
      <c r="G92" s="6"/>
      <c r="H92" s="6"/>
      <c r="I92" s="6"/>
      <c r="J92" s="6"/>
      <c r="N92" s="56"/>
      <c r="O92" s="56"/>
      <c r="P92" s="57"/>
      <c r="Q92" s="6"/>
      <c r="R92" s="6"/>
      <c r="S92" s="6"/>
      <c r="T92" s="6"/>
      <c r="U92" s="6"/>
      <c r="V92" s="6"/>
      <c r="W92" s="6"/>
      <c r="X92" s="6"/>
      <c r="Y92" s="6"/>
      <c r="Z92" s="6"/>
      <c r="AA92" s="6"/>
      <c r="AC92" s="6"/>
      <c r="AD92" s="873" t="s">
        <v>979</v>
      </c>
      <c r="AE92" s="6"/>
      <c r="AF92" s="6"/>
      <c r="AG92" s="6"/>
      <c r="AH92" s="6"/>
      <c r="AI92" s="6"/>
      <c r="AJ92" s="6"/>
      <c r="AK92" s="6"/>
      <c r="AL92" s="6"/>
      <c r="AM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c r="CD92" s="6"/>
      <c r="CE92" s="6"/>
      <c r="CF92" s="6"/>
      <c r="CG92" s="6"/>
      <c r="CH92" s="6"/>
      <c r="CI92" s="6"/>
      <c r="CJ92" s="6"/>
      <c r="CK92" s="6"/>
      <c r="CL92" s="6"/>
      <c r="CM92" s="6"/>
      <c r="CN92" s="6"/>
      <c r="CO92" s="6"/>
      <c r="CP92" s="6"/>
      <c r="CQ92" s="6"/>
      <c r="CR92" s="6"/>
      <c r="CS92" s="6"/>
      <c r="CT92" s="6"/>
      <c r="CU92" s="6"/>
      <c r="CV92" s="6"/>
      <c r="CW92" s="6"/>
      <c r="CX92" s="6"/>
      <c r="CY92" s="6"/>
      <c r="CZ92" s="6"/>
      <c r="DA92" s="6"/>
      <c r="DB92" s="6"/>
      <c r="DC92" s="6"/>
      <c r="DD92" s="6"/>
      <c r="DE92" s="6"/>
      <c r="DF92" s="6"/>
      <c r="DG92" s="6"/>
      <c r="DH92" s="6"/>
      <c r="DI92" s="6"/>
      <c r="DJ92" s="6"/>
      <c r="DK92" s="6"/>
      <c r="DL92" s="6"/>
      <c r="DM92" s="6"/>
      <c r="DN92" s="6"/>
      <c r="DO92" s="6"/>
      <c r="DP92" s="6"/>
      <c r="DQ92" s="6"/>
      <c r="DR92" s="6"/>
      <c r="DS92" s="6"/>
      <c r="DT92" s="6"/>
      <c r="DU92" s="6"/>
      <c r="DV92" s="6"/>
      <c r="DW92" s="6"/>
      <c r="DX92" s="6"/>
      <c r="DY92" s="6"/>
      <c r="DZ92" s="6"/>
      <c r="EA92" s="6"/>
      <c r="EB92" s="6"/>
      <c r="EC92" s="6"/>
      <c r="ED92" s="6"/>
      <c r="EE92" s="6"/>
      <c r="EF92" s="6"/>
      <c r="EG92" s="6"/>
      <c r="EH92" s="6"/>
      <c r="EI92" s="6"/>
      <c r="EJ92" s="6"/>
      <c r="EK92" s="6"/>
      <c r="EL92" s="6"/>
      <c r="EM92" s="6"/>
      <c r="EN92" s="6"/>
      <c r="EO92" s="6"/>
      <c r="EP92" s="6"/>
      <c r="EQ92" s="6"/>
      <c r="ER92" s="6"/>
      <c r="ES92" s="6"/>
      <c r="ET92" s="6"/>
      <c r="EU92" s="6"/>
      <c r="EV92" s="6"/>
      <c r="EW92" s="6"/>
      <c r="EX92" s="6"/>
      <c r="EY92" s="6"/>
      <c r="EZ92" s="6"/>
      <c r="FA92" s="6"/>
      <c r="FB92" s="6"/>
      <c r="FC92" s="6"/>
      <c r="FD92" s="6"/>
      <c r="FE92" s="6"/>
      <c r="FF92" s="6"/>
      <c r="FG92" s="6"/>
      <c r="FH92" s="6"/>
      <c r="FI92" s="6"/>
      <c r="FJ92" s="6"/>
      <c r="FK92" s="6"/>
      <c r="FL92" s="6"/>
      <c r="FM92" s="6"/>
      <c r="FN92" s="6"/>
      <c r="FO92" s="6"/>
      <c r="FP92" s="6"/>
      <c r="FQ92" s="6"/>
      <c r="FR92" s="6"/>
      <c r="FS92" s="6"/>
      <c r="FT92" s="6"/>
      <c r="FU92" s="6"/>
      <c r="FV92" s="6"/>
      <c r="FW92" s="6"/>
      <c r="FX92" s="6"/>
      <c r="FY92" s="6"/>
      <c r="FZ92" s="6"/>
      <c r="GA92" s="6"/>
      <c r="GB92" s="6"/>
      <c r="GC92" s="6"/>
      <c r="GD92" s="6"/>
      <c r="GE92" s="6"/>
      <c r="GF92" s="6"/>
      <c r="GG92" s="6"/>
      <c r="GH92" s="6"/>
      <c r="GI92" s="6"/>
      <c r="GJ92" s="6"/>
      <c r="GK92" s="6"/>
      <c r="GL92" s="6"/>
      <c r="GM92" s="6"/>
      <c r="GN92" s="6"/>
      <c r="GO92" s="6"/>
      <c r="GP92" s="6"/>
      <c r="GQ92" s="6"/>
      <c r="GR92" s="6"/>
      <c r="GS92" s="6"/>
      <c r="GT92" s="6"/>
      <c r="GU92" s="6"/>
      <c r="GV92" s="6"/>
      <c r="GW92" s="6"/>
      <c r="GX92" s="6"/>
      <c r="GY92" s="6"/>
      <c r="GZ92" s="6"/>
      <c r="HA92" s="6"/>
      <c r="HB92" s="6"/>
      <c r="HC92" s="6"/>
      <c r="HD92" s="6"/>
      <c r="HE92" s="6"/>
      <c r="HF92" s="6"/>
      <c r="HG92" s="6"/>
      <c r="HH92" s="6"/>
      <c r="HI92" s="6"/>
      <c r="HJ92" s="6"/>
      <c r="HK92" s="6"/>
      <c r="HL92" s="6"/>
      <c r="HM92" s="6"/>
      <c r="HN92" s="6"/>
      <c r="HO92" s="6"/>
      <c r="HP92" s="6"/>
      <c r="HQ92" s="6"/>
      <c r="HR92" s="6"/>
      <c r="HS92" s="6"/>
      <c r="HT92" s="6"/>
      <c r="HU92" s="6"/>
      <c r="HV92" s="6"/>
      <c r="HW92" s="6"/>
      <c r="HX92" s="6"/>
      <c r="HY92" s="6"/>
      <c r="HZ92" s="6"/>
      <c r="IA92" s="6"/>
      <c r="IB92" s="6"/>
      <c r="IC92" s="6"/>
      <c r="ID92" s="6"/>
      <c r="IE92" s="6"/>
      <c r="IF92" s="6"/>
      <c r="IG92" s="6"/>
      <c r="IH92" s="6"/>
      <c r="II92" s="6"/>
      <c r="IJ92" s="6"/>
      <c r="IK92" s="6"/>
      <c r="IL92" s="6"/>
      <c r="IM92" s="6"/>
      <c r="IN92" s="6"/>
      <c r="IO92" s="6"/>
      <c r="IP92" s="6"/>
      <c r="IQ92" s="6"/>
      <c r="IR92" s="6"/>
      <c r="IS92" s="6"/>
      <c r="IT92" s="6"/>
      <c r="IU92" s="6"/>
      <c r="IV92" s="6"/>
      <c r="IW92" s="6"/>
      <c r="IX92" s="6"/>
      <c r="IY92" s="6"/>
      <c r="IZ92" s="6"/>
      <c r="JA92" s="6"/>
      <c r="JB92" s="6"/>
      <c r="JC92" s="6"/>
      <c r="JD92" s="6"/>
      <c r="JE92" s="6"/>
      <c r="JF92" s="6"/>
      <c r="JG92" s="6"/>
      <c r="JH92" s="6"/>
      <c r="JI92" s="6"/>
      <c r="JJ92" s="6"/>
      <c r="JK92" s="6"/>
      <c r="JL92" s="6"/>
      <c r="JM92" s="6"/>
      <c r="JN92" s="6"/>
      <c r="JO92" s="6"/>
      <c r="JP92" s="6"/>
      <c r="JQ92" s="6"/>
      <c r="JR92" s="6"/>
      <c r="JS92" s="6"/>
      <c r="JT92" s="6"/>
      <c r="JU92" s="6"/>
      <c r="JV92" s="6"/>
      <c r="JW92" s="6"/>
      <c r="JX92" s="6"/>
      <c r="JY92" s="6"/>
      <c r="JZ92" s="6"/>
      <c r="KA92" s="6"/>
      <c r="KB92" s="6"/>
      <c r="KC92" s="6"/>
      <c r="KD92" s="6"/>
      <c r="KE92" s="6"/>
      <c r="KF92" s="6"/>
      <c r="KG92" s="6"/>
      <c r="KH92" s="6"/>
      <c r="KI92" s="6"/>
      <c r="KJ92" s="6"/>
      <c r="KK92" s="6"/>
      <c r="KL92" s="6"/>
      <c r="KM92" s="6"/>
      <c r="KN92" s="6"/>
      <c r="KO92" s="6"/>
      <c r="KP92" s="6"/>
      <c r="KQ92" s="6"/>
      <c r="KR92" s="6"/>
      <c r="KS92" s="6"/>
      <c r="KT92" s="6"/>
      <c r="KU92" s="6"/>
      <c r="KV92" s="6"/>
      <c r="KW92" s="6"/>
      <c r="KX92" s="6"/>
      <c r="KY92" s="6"/>
      <c r="KZ92" s="6"/>
      <c r="LA92" s="6"/>
      <c r="LB92" s="6"/>
      <c r="LC92" s="6"/>
      <c r="LD92" s="6"/>
      <c r="LE92" s="6"/>
      <c r="LF92" s="6"/>
      <c r="LG92" s="6"/>
      <c r="LH92" s="6"/>
      <c r="LI92" s="6"/>
      <c r="LJ92" s="6"/>
      <c r="LK92" s="6"/>
      <c r="LL92" s="6"/>
      <c r="LM92" s="6"/>
      <c r="LN92" s="6"/>
      <c r="LO92" s="6"/>
      <c r="LP92" s="6"/>
      <c r="LQ92" s="6"/>
      <c r="LR92" s="6"/>
      <c r="LS92" s="6"/>
      <c r="LT92" s="6"/>
      <c r="LU92" s="6"/>
      <c r="LV92" s="6"/>
      <c r="LW92" s="6"/>
      <c r="LX92" s="6"/>
      <c r="LY92" s="6"/>
      <c r="LZ92" s="6"/>
      <c r="MA92" s="6"/>
      <c r="MB92" s="6"/>
      <c r="MC92" s="6"/>
      <c r="MD92" s="6"/>
      <c r="ME92" s="6"/>
      <c r="MF92" s="6"/>
      <c r="MG92" s="6"/>
      <c r="MH92" s="6"/>
      <c r="MI92" s="6"/>
      <c r="MJ92" s="6"/>
      <c r="MK92" s="6"/>
      <c r="ML92" s="6"/>
      <c r="MM92" s="6"/>
      <c r="MN92" s="6"/>
      <c r="MO92" s="6"/>
      <c r="MP92" s="6"/>
      <c r="MQ92" s="6"/>
      <c r="MR92" s="6"/>
      <c r="MS92" s="6"/>
      <c r="MT92" s="6"/>
      <c r="MU92" s="6"/>
      <c r="MV92" s="6"/>
      <c r="MW92" s="6"/>
      <c r="MX92" s="6"/>
      <c r="MY92" s="6"/>
      <c r="MZ92" s="6"/>
      <c r="NA92" s="6"/>
      <c r="NB92" s="6"/>
      <c r="NC92" s="6"/>
      <c r="ND92" s="6"/>
      <c r="NE92" s="6"/>
      <c r="NF92" s="6"/>
      <c r="NG92" s="6"/>
      <c r="NH92" s="6"/>
      <c r="NI92" s="6"/>
      <c r="NJ92" s="6"/>
      <c r="NK92" s="6"/>
      <c r="NL92" s="6"/>
      <c r="NM92" s="6"/>
      <c r="NN92" s="6"/>
      <c r="NO92" s="6"/>
      <c r="NP92" s="6"/>
      <c r="NQ92" s="6"/>
      <c r="NR92" s="6"/>
      <c r="NS92" s="6"/>
      <c r="NT92" s="6"/>
      <c r="NU92" s="6"/>
      <c r="NV92" s="6"/>
      <c r="NW92" s="6"/>
      <c r="NX92" s="6"/>
      <c r="NY92" s="6"/>
      <c r="NZ92" s="6"/>
      <c r="OA92" s="6"/>
      <c r="OB92" s="6"/>
      <c r="OC92" s="6"/>
      <c r="OD92" s="6"/>
      <c r="OE92" s="6"/>
      <c r="OF92" s="6"/>
      <c r="OG92" s="6"/>
      <c r="OH92" s="6"/>
      <c r="OI92" s="6"/>
      <c r="OJ92" s="6"/>
      <c r="OK92" s="6"/>
      <c r="OL92" s="6"/>
      <c r="OM92" s="6"/>
      <c r="ON92" s="6"/>
      <c r="OO92" s="6"/>
      <c r="OP92" s="6"/>
      <c r="OQ92" s="6"/>
      <c r="OR92" s="6"/>
      <c r="OS92" s="6"/>
      <c r="OT92" s="6"/>
      <c r="OU92" s="6"/>
      <c r="OV92" s="6"/>
      <c r="OW92" s="6"/>
      <c r="OX92" s="6"/>
      <c r="OY92" s="6"/>
      <c r="OZ92" s="6"/>
      <c r="PA92" s="6"/>
      <c r="PB92" s="6"/>
      <c r="PC92" s="6"/>
      <c r="PD92" s="6"/>
      <c r="PE92" s="6"/>
      <c r="PF92" s="6"/>
      <c r="PG92" s="6"/>
      <c r="PH92" s="6"/>
      <c r="PI92" s="6"/>
      <c r="PJ92" s="6"/>
      <c r="PK92" s="6"/>
      <c r="PL92" s="6"/>
      <c r="PM92" s="6"/>
      <c r="PN92" s="6"/>
      <c r="PO92" s="6"/>
      <c r="PP92" s="6"/>
      <c r="PQ92" s="6"/>
      <c r="PR92" s="6"/>
      <c r="PS92" s="6"/>
      <c r="PT92" s="6"/>
      <c r="PU92" s="6"/>
      <c r="PV92" s="6"/>
      <c r="PW92" s="6"/>
      <c r="PX92" s="6"/>
      <c r="PY92" s="6"/>
      <c r="PZ92" s="6"/>
      <c r="QA92" s="6"/>
      <c r="QB92" s="6"/>
      <c r="QC92" s="6"/>
      <c r="QD92" s="6"/>
      <c r="QE92" s="6"/>
      <c r="QF92" s="6"/>
      <c r="QG92" s="6"/>
      <c r="QH92" s="6"/>
      <c r="QI92" s="6"/>
      <c r="QJ92" s="6"/>
      <c r="QK92" s="6"/>
      <c r="QL92" s="6"/>
      <c r="QM92" s="6"/>
      <c r="QN92" s="6"/>
      <c r="QO92" s="6"/>
      <c r="QP92" s="6"/>
      <c r="QQ92" s="6"/>
      <c r="QR92" s="6"/>
      <c r="QS92" s="6"/>
      <c r="QT92" s="6"/>
      <c r="QU92" s="6"/>
      <c r="QV92" s="6"/>
      <c r="QW92" s="6"/>
      <c r="QX92" s="6"/>
      <c r="QY92" s="6"/>
      <c r="QZ92" s="6"/>
      <c r="RA92" s="6"/>
      <c r="RB92" s="6"/>
      <c r="RC92" s="6"/>
      <c r="RD92" s="6"/>
      <c r="RE92" s="6"/>
      <c r="RF92" s="6"/>
      <c r="RG92" s="6"/>
      <c r="RH92" s="6"/>
      <c r="RI92" s="6"/>
      <c r="RJ92" s="6"/>
      <c r="RK92" s="6"/>
      <c r="RL92" s="6"/>
      <c r="RM92" s="6"/>
      <c r="RN92" s="6"/>
      <c r="RO92" s="6"/>
      <c r="RP92" s="6"/>
      <c r="RQ92" s="6"/>
      <c r="RR92" s="6"/>
      <c r="RS92" s="6"/>
      <c r="RT92" s="6"/>
      <c r="RU92" s="6"/>
      <c r="RV92" s="6"/>
      <c r="RW92" s="6"/>
      <c r="RX92" s="6"/>
      <c r="RY92" s="6"/>
      <c r="RZ92" s="6"/>
      <c r="SA92" s="6"/>
      <c r="SB92" s="6"/>
      <c r="SC92" s="6"/>
      <c r="SD92" s="6"/>
      <c r="SE92" s="6"/>
      <c r="SF92" s="6"/>
      <c r="SG92" s="6"/>
      <c r="SH92" s="6"/>
      <c r="SI92" s="6"/>
      <c r="SJ92" s="6"/>
      <c r="SK92" s="6"/>
      <c r="SL92" s="6"/>
      <c r="SM92" s="6"/>
      <c r="SN92" s="6"/>
      <c r="SO92" s="6"/>
      <c r="SP92" s="6"/>
      <c r="SQ92" s="6"/>
      <c r="SR92" s="6"/>
      <c r="SS92" s="6"/>
      <c r="ST92" s="6"/>
      <c r="SU92" s="6"/>
      <c r="SV92" s="6"/>
      <c r="SW92" s="6"/>
      <c r="SX92" s="6"/>
      <c r="SY92" s="6"/>
      <c r="SZ92" s="6"/>
      <c r="TA92" s="6"/>
      <c r="TB92" s="6"/>
      <c r="TC92" s="6"/>
      <c r="TD92" s="6"/>
      <c r="TE92" s="6"/>
      <c r="TF92" s="6"/>
      <c r="TG92" s="6"/>
      <c r="TH92" s="6"/>
      <c r="TI92" s="6"/>
      <c r="TJ92" s="6"/>
      <c r="TK92" s="6"/>
      <c r="TL92" s="6"/>
      <c r="TM92" s="6"/>
      <c r="TN92" s="6"/>
      <c r="TO92" s="6"/>
      <c r="TP92" s="6"/>
      <c r="TQ92" s="6"/>
      <c r="TR92" s="6"/>
      <c r="TS92" s="6"/>
      <c r="TT92" s="6"/>
      <c r="TU92" s="6"/>
      <c r="TV92" s="6"/>
      <c r="TW92" s="6"/>
      <c r="TX92" s="6"/>
      <c r="TY92" s="6"/>
      <c r="TZ92" s="6"/>
      <c r="UA92" s="6"/>
      <c r="UB92" s="6"/>
      <c r="UC92" s="6"/>
      <c r="UD92" s="6"/>
      <c r="UE92" s="6"/>
      <c r="UF92" s="6"/>
      <c r="UG92" s="6"/>
      <c r="UH92" s="6"/>
      <c r="UI92" s="6"/>
      <c r="UJ92" s="6"/>
      <c r="UK92" s="6"/>
      <c r="UL92" s="6"/>
      <c r="UM92" s="6"/>
      <c r="UN92" s="6"/>
      <c r="UO92" s="6"/>
      <c r="UP92" s="6"/>
      <c r="UQ92" s="6"/>
      <c r="UR92" s="6"/>
      <c r="US92" s="6"/>
      <c r="UT92" s="6"/>
      <c r="UU92" s="6"/>
      <c r="UV92" s="6"/>
      <c r="UW92" s="6"/>
      <c r="UX92" s="6"/>
      <c r="UY92" s="6"/>
      <c r="UZ92" s="6"/>
      <c r="VA92" s="6"/>
      <c r="VB92" s="6"/>
      <c r="VC92" s="6"/>
      <c r="VD92" s="6"/>
      <c r="VE92" s="6"/>
      <c r="VF92" s="6"/>
      <c r="VG92" s="6"/>
      <c r="VH92" s="6"/>
      <c r="VI92" s="6"/>
      <c r="VJ92" s="6"/>
      <c r="VK92" s="6"/>
      <c r="VL92" s="6"/>
      <c r="VM92" s="6"/>
      <c r="VN92" s="6"/>
      <c r="VO92" s="6"/>
      <c r="VP92" s="6"/>
      <c r="VQ92" s="6"/>
      <c r="VR92" s="6"/>
      <c r="VS92" s="6"/>
      <c r="VT92" s="6"/>
      <c r="VU92" s="6"/>
      <c r="VV92" s="6"/>
      <c r="VW92" s="6"/>
      <c r="VX92" s="6"/>
      <c r="VY92" s="6"/>
      <c r="VZ92" s="6"/>
      <c r="WA92" s="6"/>
      <c r="WB92" s="6"/>
      <c r="WC92" s="6"/>
      <c r="WD92" s="6"/>
      <c r="WE92" s="6"/>
      <c r="WF92" s="6"/>
      <c r="WG92" s="6"/>
      <c r="WH92" s="6"/>
      <c r="WI92" s="6"/>
      <c r="WJ92" s="6"/>
      <c r="WK92" s="6"/>
      <c r="WL92" s="6"/>
      <c r="WM92" s="6"/>
      <c r="WN92" s="6"/>
      <c r="WO92" s="6"/>
      <c r="WP92" s="6"/>
      <c r="WQ92" s="6"/>
      <c r="WR92" s="6"/>
      <c r="WS92" s="6"/>
      <c r="WT92" s="6"/>
      <c r="WU92" s="6"/>
      <c r="WV92" s="6"/>
      <c r="WW92" s="6"/>
      <c r="WX92" s="6"/>
      <c r="WY92" s="6"/>
      <c r="WZ92" s="6"/>
      <c r="XA92" s="6"/>
      <c r="XB92" s="6"/>
      <c r="XC92" s="6"/>
      <c r="XD92" s="6"/>
      <c r="XE92" s="6"/>
      <c r="XF92" s="6"/>
      <c r="XG92" s="6"/>
      <c r="XH92" s="6"/>
      <c r="XI92" s="6"/>
      <c r="XJ92" s="6"/>
      <c r="XK92" s="6"/>
      <c r="XL92" s="6"/>
      <c r="XM92" s="6"/>
      <c r="XN92" s="6"/>
      <c r="XO92" s="6"/>
      <c r="XP92" s="6"/>
      <c r="XQ92" s="6"/>
      <c r="XR92" s="6"/>
      <c r="XS92" s="6"/>
      <c r="XT92" s="6"/>
      <c r="XU92" s="6"/>
      <c r="XV92" s="6"/>
      <c r="XW92" s="6"/>
      <c r="XX92" s="6"/>
      <c r="XY92" s="6"/>
      <c r="XZ92" s="6"/>
      <c r="YA92" s="6"/>
      <c r="YB92" s="6"/>
      <c r="YC92" s="6"/>
      <c r="YD92" s="6"/>
      <c r="YE92" s="6"/>
      <c r="YF92" s="6"/>
      <c r="YG92" s="6"/>
      <c r="YH92" s="6"/>
      <c r="YI92" s="6"/>
      <c r="YJ92" s="6"/>
      <c r="YK92" s="6"/>
      <c r="YL92" s="6"/>
      <c r="YM92" s="6"/>
      <c r="YN92" s="6"/>
      <c r="YO92" s="6"/>
      <c r="YP92" s="6"/>
      <c r="YQ92" s="6"/>
      <c r="YR92" s="6"/>
      <c r="YS92" s="6"/>
      <c r="YT92" s="6"/>
      <c r="YU92" s="6"/>
      <c r="YV92" s="6"/>
      <c r="YW92" s="6"/>
      <c r="YX92" s="6"/>
      <c r="YY92" s="6"/>
      <c r="YZ92" s="6"/>
      <c r="ZA92" s="6"/>
      <c r="ZB92" s="6"/>
      <c r="ZC92" s="6"/>
      <c r="ZD92" s="6"/>
      <c r="ZE92" s="6"/>
      <c r="ZF92" s="6"/>
      <c r="ZG92" s="6"/>
      <c r="ZH92" s="6"/>
      <c r="ZI92" s="6"/>
      <c r="ZJ92" s="6"/>
      <c r="ZK92" s="6"/>
      <c r="ZL92" s="6"/>
      <c r="ZM92" s="6"/>
      <c r="ZN92" s="6"/>
      <c r="ZO92" s="6"/>
      <c r="ZP92" s="6"/>
      <c r="ZQ92" s="6"/>
      <c r="ZR92" s="6"/>
      <c r="ZS92" s="6"/>
      <c r="ZT92" s="6"/>
      <c r="ZU92" s="6"/>
      <c r="ZV92" s="6"/>
      <c r="ZW92" s="6"/>
      <c r="ZX92" s="6"/>
      <c r="ZY92" s="6"/>
      <c r="ZZ92" s="6"/>
      <c r="AAA92" s="6"/>
      <c r="AAB92" s="6"/>
      <c r="AAC92" s="6"/>
      <c r="AAD92" s="6"/>
      <c r="AAE92" s="6"/>
      <c r="AAF92" s="6"/>
      <c r="AAG92" s="6"/>
      <c r="AAH92" s="6"/>
      <c r="AAI92" s="6"/>
      <c r="AAJ92" s="6"/>
      <c r="AAK92" s="6"/>
      <c r="AAL92" s="6"/>
      <c r="AAM92" s="6"/>
      <c r="AAN92" s="6"/>
      <c r="AAO92" s="6"/>
      <c r="AAP92" s="6"/>
      <c r="AAQ92" s="6"/>
      <c r="AAR92" s="6"/>
      <c r="AAS92" s="6"/>
      <c r="AAT92" s="6"/>
      <c r="AAU92" s="6"/>
      <c r="AAV92" s="6"/>
      <c r="AAW92" s="6"/>
      <c r="AAX92" s="6"/>
      <c r="AAY92" s="6"/>
      <c r="AAZ92" s="6"/>
      <c r="ABA92" s="6"/>
      <c r="ABB92" s="6"/>
      <c r="ABC92" s="6"/>
      <c r="ABD92" s="6"/>
      <c r="ABE92" s="6"/>
      <c r="ABF92" s="6"/>
      <c r="ABG92" s="6"/>
      <c r="ABH92" s="6"/>
      <c r="ABI92" s="6"/>
      <c r="ABJ92" s="6"/>
      <c r="ABK92" s="6"/>
      <c r="ABL92" s="6"/>
      <c r="ABM92" s="6"/>
      <c r="ABN92" s="6"/>
      <c r="ABO92" s="6"/>
      <c r="ABP92" s="6"/>
      <c r="ABQ92" s="6"/>
      <c r="ABR92" s="6"/>
      <c r="ABS92" s="6"/>
      <c r="ABT92" s="6"/>
      <c r="ABU92" s="6"/>
      <c r="ABV92" s="6"/>
      <c r="ABW92" s="6"/>
      <c r="ABX92" s="6"/>
      <c r="ABY92" s="6"/>
      <c r="ABZ92" s="6"/>
      <c r="ACA92" s="6"/>
      <c r="ACB92" s="6"/>
      <c r="ACC92" s="6"/>
      <c r="ACD92" s="6"/>
      <c r="ACE92" s="6"/>
      <c r="ACF92" s="6"/>
      <c r="ACG92" s="6"/>
      <c r="ACH92" s="6"/>
      <c r="ACI92" s="6"/>
      <c r="ACJ92" s="6"/>
      <c r="ACK92" s="6"/>
      <c r="ACL92" s="6"/>
      <c r="ACM92" s="6"/>
      <c r="ACN92" s="6"/>
      <c r="ACO92" s="6"/>
      <c r="ACP92" s="6"/>
      <c r="ACQ92" s="6"/>
      <c r="ACR92" s="6"/>
      <c r="ACS92" s="6"/>
      <c r="ACT92" s="6"/>
      <c r="ACU92" s="6"/>
      <c r="ACV92" s="6"/>
      <c r="ACW92" s="6"/>
      <c r="ACX92" s="6"/>
      <c r="ACY92" s="6"/>
      <c r="ACZ92" s="6"/>
      <c r="ADA92" s="6"/>
      <c r="ADB92" s="6"/>
      <c r="ADC92" s="6"/>
      <c r="ADD92" s="6"/>
      <c r="ADE92" s="6"/>
      <c r="ADF92" s="6"/>
      <c r="ADG92" s="6"/>
      <c r="ADH92" s="6"/>
      <c r="ADI92" s="6"/>
      <c r="ADJ92" s="6"/>
      <c r="ADK92" s="6"/>
      <c r="ADL92" s="6"/>
      <c r="ADM92" s="6"/>
      <c r="ADN92" s="6"/>
      <c r="ADO92" s="6"/>
      <c r="ADP92" s="6"/>
      <c r="ADQ92" s="6"/>
      <c r="ADR92" s="6"/>
      <c r="ADS92" s="6"/>
      <c r="ADT92" s="6"/>
      <c r="ADU92" s="6"/>
      <c r="ADV92" s="6"/>
      <c r="ADW92" s="6"/>
      <c r="ADX92" s="6"/>
      <c r="ADY92" s="6"/>
      <c r="ADZ92" s="6"/>
      <c r="AEA92" s="6"/>
      <c r="AEB92" s="6"/>
      <c r="AEC92" s="6"/>
      <c r="AED92" s="6"/>
      <c r="AEE92" s="6"/>
      <c r="AEF92" s="6"/>
      <c r="AEG92" s="6"/>
      <c r="AEH92" s="6"/>
      <c r="AEI92" s="6"/>
      <c r="AEJ92" s="6"/>
      <c r="AEK92" s="6"/>
      <c r="AEL92" s="6"/>
      <c r="AEM92" s="6"/>
      <c r="AEN92" s="6"/>
      <c r="AEO92" s="6"/>
      <c r="AEP92" s="6"/>
      <c r="AEQ92" s="6"/>
      <c r="AER92" s="6"/>
      <c r="AES92" s="6"/>
      <c r="AET92" s="6"/>
      <c r="AEU92" s="6"/>
      <c r="AEV92" s="6"/>
      <c r="AEW92" s="6"/>
      <c r="AEX92" s="6"/>
      <c r="AEY92" s="6"/>
      <c r="AEZ92" s="6"/>
      <c r="AFA92" s="6"/>
      <c r="AFB92" s="6"/>
      <c r="AFC92" s="6"/>
      <c r="AFD92" s="6"/>
      <c r="AFE92" s="6"/>
      <c r="AFF92" s="6"/>
      <c r="AFG92" s="6"/>
      <c r="AFH92" s="6"/>
      <c r="AFI92" s="6"/>
      <c r="AFJ92" s="6"/>
      <c r="AFK92" s="6"/>
      <c r="AFL92" s="6"/>
      <c r="AFM92" s="6"/>
      <c r="AFN92" s="6"/>
      <c r="AFO92" s="6"/>
      <c r="AFP92" s="6"/>
      <c r="AFQ92" s="6"/>
      <c r="AFR92" s="6"/>
      <c r="AFS92" s="6"/>
      <c r="AFT92" s="6"/>
      <c r="AFU92" s="6"/>
      <c r="AFV92" s="6"/>
      <c r="AFW92" s="6"/>
      <c r="AFX92" s="6"/>
      <c r="AFY92" s="6"/>
      <c r="AFZ92" s="6"/>
      <c r="AGA92" s="6"/>
      <c r="AGB92" s="6"/>
      <c r="AGC92" s="6"/>
      <c r="AGD92" s="6"/>
      <c r="AGE92" s="6"/>
      <c r="AGF92" s="6"/>
      <c r="AGG92" s="6"/>
      <c r="AGH92" s="6"/>
      <c r="AGI92" s="6"/>
      <c r="AGJ92" s="6"/>
      <c r="AGK92" s="6"/>
      <c r="AGL92" s="6"/>
      <c r="AGM92" s="6"/>
      <c r="AGN92" s="6"/>
      <c r="AGO92" s="6"/>
      <c r="AGP92" s="6"/>
      <c r="AGQ92" s="6"/>
      <c r="AGR92" s="6"/>
      <c r="AGS92" s="6"/>
      <c r="AGT92" s="6"/>
      <c r="AGU92" s="6"/>
      <c r="AGV92" s="6"/>
      <c r="AGW92" s="6"/>
      <c r="AGX92" s="6"/>
      <c r="AGY92" s="6"/>
      <c r="AGZ92" s="6"/>
      <c r="AHA92" s="6"/>
      <c r="AHB92" s="6"/>
      <c r="AHC92" s="6"/>
      <c r="AHD92" s="6"/>
      <c r="AHE92" s="6"/>
      <c r="AHF92" s="6"/>
      <c r="AHG92" s="6"/>
      <c r="AHH92" s="6"/>
      <c r="AHI92" s="6"/>
      <c r="AHJ92" s="6"/>
      <c r="AHK92" s="6"/>
      <c r="AHL92" s="6"/>
      <c r="AHM92" s="6"/>
      <c r="AHN92" s="6"/>
      <c r="AHO92" s="6"/>
      <c r="AHP92" s="6"/>
      <c r="AHQ92" s="6"/>
      <c r="AHR92" s="6"/>
      <c r="AHS92" s="6"/>
      <c r="AHT92" s="6"/>
      <c r="AHU92" s="6"/>
      <c r="AHV92" s="6"/>
      <c r="AHW92" s="6"/>
      <c r="AHX92" s="6"/>
      <c r="AHY92" s="6"/>
      <c r="AHZ92" s="6"/>
      <c r="AIA92" s="6"/>
      <c r="AIB92" s="6"/>
      <c r="AIC92" s="6"/>
      <c r="AID92" s="6"/>
      <c r="AIE92" s="6"/>
      <c r="AIF92" s="6"/>
      <c r="AIG92" s="6"/>
      <c r="AIH92" s="6"/>
      <c r="AII92" s="6"/>
      <c r="AIJ92" s="6"/>
      <c r="AIK92" s="6"/>
      <c r="AIL92" s="6"/>
      <c r="AIM92" s="6"/>
      <c r="AIN92" s="6"/>
      <c r="AIO92" s="6"/>
      <c r="AIP92" s="6"/>
      <c r="AIQ92" s="6"/>
      <c r="AIR92" s="6"/>
      <c r="AIS92" s="6"/>
      <c r="AIT92" s="6"/>
      <c r="AIU92" s="6"/>
      <c r="AIV92" s="6"/>
      <c r="AIW92" s="6"/>
      <c r="AIX92" s="6"/>
      <c r="AIY92" s="6"/>
      <c r="AIZ92" s="6"/>
      <c r="AJA92" s="6"/>
      <c r="AJB92" s="6"/>
      <c r="AJC92" s="6"/>
      <c r="AJD92" s="6"/>
      <c r="AJE92" s="6"/>
      <c r="AJF92" s="6"/>
      <c r="AJG92" s="6"/>
      <c r="AJH92" s="6"/>
      <c r="AJI92" s="6"/>
      <c r="AJJ92" s="6"/>
      <c r="AJK92" s="6"/>
      <c r="AJL92" s="6"/>
      <c r="AJM92" s="6"/>
      <c r="AJN92" s="6"/>
      <c r="AJO92" s="6"/>
      <c r="AJP92" s="6"/>
      <c r="AJQ92" s="6"/>
      <c r="AJR92" s="6"/>
      <c r="AJS92" s="6"/>
      <c r="AJT92" s="6"/>
      <c r="AJU92" s="6"/>
      <c r="AJV92" s="6"/>
      <c r="AJW92" s="6"/>
      <c r="AJX92" s="6"/>
      <c r="AJY92" s="6"/>
      <c r="AJZ92" s="6"/>
      <c r="AKA92" s="6"/>
      <c r="AKB92" s="6"/>
      <c r="AKC92" s="6"/>
      <c r="AKD92" s="6"/>
      <c r="AKE92" s="6"/>
      <c r="AKF92" s="6"/>
      <c r="AKG92" s="6"/>
      <c r="AKH92" s="6"/>
      <c r="AKI92" s="6"/>
      <c r="AKJ92" s="6"/>
      <c r="AKK92" s="6"/>
      <c r="AKL92" s="6"/>
      <c r="AKM92" s="6"/>
      <c r="AKN92" s="6"/>
      <c r="AKO92" s="6"/>
      <c r="AKP92" s="6"/>
      <c r="AKQ92" s="6"/>
      <c r="AKR92" s="6"/>
      <c r="AKS92" s="6"/>
      <c r="AKT92" s="6"/>
      <c r="AKU92" s="6"/>
      <c r="AKV92" s="6"/>
      <c r="AKW92" s="6"/>
      <c r="AKX92" s="6"/>
      <c r="AKY92" s="6"/>
      <c r="AKZ92" s="6"/>
      <c r="ALA92" s="6"/>
      <c r="ALB92" s="6"/>
      <c r="ALC92" s="6"/>
      <c r="ALD92" s="6"/>
      <c r="ALE92" s="6"/>
      <c r="ALF92" s="6"/>
      <c r="ALG92" s="6"/>
      <c r="ALH92" s="6"/>
      <c r="ALI92" s="6"/>
      <c r="ALJ92" s="6"/>
      <c r="ALK92" s="6"/>
      <c r="ALL92" s="6"/>
      <c r="ALM92" s="6"/>
      <c r="ALN92" s="6"/>
      <c r="ALO92" s="6"/>
      <c r="ALP92" s="6"/>
      <c r="ALQ92" s="6"/>
      <c r="ALR92" s="6"/>
      <c r="ALS92" s="6"/>
      <c r="ALT92" s="6"/>
      <c r="ALU92" s="6"/>
      <c r="ALV92" s="6"/>
      <c r="ALW92" s="6"/>
      <c r="ALX92" s="6"/>
      <c r="ALY92" s="6"/>
      <c r="ALZ92" s="6"/>
      <c r="AMA92" s="6"/>
      <c r="AMB92" s="6"/>
      <c r="AMC92" s="6"/>
      <c r="AMD92" s="6"/>
      <c r="AME92" s="6"/>
      <c r="AMF92" s="6"/>
      <c r="AMG92" s="6"/>
      <c r="AMH92" s="6"/>
      <c r="AMI92" s="6"/>
      <c r="AMJ92" s="6"/>
      <c r="AMK92" s="6"/>
    </row>
    <row r="93" spans="1:1025" s="158" customFormat="1" x14ac:dyDescent="0.25">
      <c r="A93" s="6"/>
      <c r="B93" s="6"/>
      <c r="C93" s="6"/>
      <c r="D93" s="6"/>
      <c r="E93" s="6"/>
      <c r="F93" s="6"/>
      <c r="G93" s="6"/>
      <c r="H93" s="6"/>
      <c r="I93" s="6"/>
      <c r="J93" s="6"/>
      <c r="N93" s="56"/>
      <c r="O93" s="56"/>
      <c r="P93" s="57"/>
      <c r="Q93" s="6"/>
      <c r="R93" s="6"/>
      <c r="S93" s="6"/>
      <c r="T93" s="6"/>
      <c r="U93" s="6"/>
      <c r="V93" s="6"/>
      <c r="W93" s="6"/>
      <c r="X93" s="6"/>
      <c r="Y93" s="6"/>
      <c r="Z93" s="6"/>
      <c r="AA93" s="6"/>
      <c r="AC93" s="6"/>
      <c r="AD93" s="6"/>
      <c r="AE93" s="6"/>
      <c r="AF93" s="6"/>
      <c r="AG93" s="6"/>
      <c r="AH93" s="6"/>
      <c r="AI93" s="6"/>
      <c r="AJ93" s="6"/>
      <c r="AK93" s="6"/>
      <c r="AL93" s="6"/>
      <c r="AM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c r="CT93" s="6"/>
      <c r="CU93" s="6"/>
      <c r="CV93" s="6"/>
      <c r="CW93" s="6"/>
      <c r="CX93" s="6"/>
      <c r="CY93" s="6"/>
      <c r="CZ93" s="6"/>
      <c r="DA93" s="6"/>
      <c r="DB93" s="6"/>
      <c r="DC93" s="6"/>
      <c r="DD93" s="6"/>
      <c r="DE93" s="6"/>
      <c r="DF93" s="6"/>
      <c r="DG93" s="6"/>
      <c r="DH93" s="6"/>
      <c r="DI93" s="6"/>
      <c r="DJ93" s="6"/>
      <c r="DK93" s="6"/>
      <c r="DL93" s="6"/>
      <c r="DM93" s="6"/>
      <c r="DN93" s="6"/>
      <c r="DO93" s="6"/>
      <c r="DP93" s="6"/>
      <c r="DQ93" s="6"/>
      <c r="DR93" s="6"/>
      <c r="DS93" s="6"/>
      <c r="DT93" s="6"/>
      <c r="DU93" s="6"/>
      <c r="DV93" s="6"/>
      <c r="DW93" s="6"/>
      <c r="DX93" s="6"/>
      <c r="DY93" s="6"/>
      <c r="DZ93" s="6"/>
      <c r="EA93" s="6"/>
      <c r="EB93" s="6"/>
      <c r="EC93" s="6"/>
      <c r="ED93" s="6"/>
      <c r="EE93" s="6"/>
      <c r="EF93" s="6"/>
      <c r="EG93" s="6"/>
      <c r="EH93" s="6"/>
      <c r="EI93" s="6"/>
      <c r="EJ93" s="6"/>
      <c r="EK93" s="6"/>
      <c r="EL93" s="6"/>
      <c r="EM93" s="6"/>
      <c r="EN93" s="6"/>
      <c r="EO93" s="6"/>
      <c r="EP93" s="6"/>
      <c r="EQ93" s="6"/>
      <c r="ER93" s="6"/>
      <c r="ES93" s="6"/>
      <c r="ET93" s="6"/>
      <c r="EU93" s="6"/>
      <c r="EV93" s="6"/>
      <c r="EW93" s="6"/>
      <c r="EX93" s="6"/>
      <c r="EY93" s="6"/>
      <c r="EZ93" s="6"/>
      <c r="FA93" s="6"/>
      <c r="FB93" s="6"/>
      <c r="FC93" s="6"/>
      <c r="FD93" s="6"/>
      <c r="FE93" s="6"/>
      <c r="FF93" s="6"/>
      <c r="FG93" s="6"/>
      <c r="FH93" s="6"/>
      <c r="FI93" s="6"/>
      <c r="FJ93" s="6"/>
      <c r="FK93" s="6"/>
      <c r="FL93" s="6"/>
      <c r="FM93" s="6"/>
      <c r="FN93" s="6"/>
      <c r="FO93" s="6"/>
      <c r="FP93" s="6"/>
      <c r="FQ93" s="6"/>
      <c r="FR93" s="6"/>
      <c r="FS93" s="6"/>
      <c r="FT93" s="6"/>
      <c r="FU93" s="6"/>
      <c r="FV93" s="6"/>
      <c r="FW93" s="6"/>
      <c r="FX93" s="6"/>
      <c r="FY93" s="6"/>
      <c r="FZ93" s="6"/>
      <c r="GA93" s="6"/>
      <c r="GB93" s="6"/>
      <c r="GC93" s="6"/>
      <c r="GD93" s="6"/>
      <c r="GE93" s="6"/>
      <c r="GF93" s="6"/>
      <c r="GG93" s="6"/>
      <c r="GH93" s="6"/>
      <c r="GI93" s="6"/>
      <c r="GJ93" s="6"/>
      <c r="GK93" s="6"/>
      <c r="GL93" s="6"/>
      <c r="GM93" s="6"/>
      <c r="GN93" s="6"/>
      <c r="GO93" s="6"/>
      <c r="GP93" s="6"/>
      <c r="GQ93" s="6"/>
      <c r="GR93" s="6"/>
      <c r="GS93" s="6"/>
      <c r="GT93" s="6"/>
      <c r="GU93" s="6"/>
      <c r="GV93" s="6"/>
      <c r="GW93" s="6"/>
      <c r="GX93" s="6"/>
      <c r="GY93" s="6"/>
      <c r="GZ93" s="6"/>
      <c r="HA93" s="6"/>
      <c r="HB93" s="6"/>
      <c r="HC93" s="6"/>
      <c r="HD93" s="6"/>
      <c r="HE93" s="6"/>
      <c r="HF93" s="6"/>
      <c r="HG93" s="6"/>
      <c r="HH93" s="6"/>
      <c r="HI93" s="6"/>
      <c r="HJ93" s="6"/>
      <c r="HK93" s="6"/>
      <c r="HL93" s="6"/>
      <c r="HM93" s="6"/>
      <c r="HN93" s="6"/>
      <c r="HO93" s="6"/>
      <c r="HP93" s="6"/>
      <c r="HQ93" s="6"/>
      <c r="HR93" s="6"/>
      <c r="HS93" s="6"/>
      <c r="HT93" s="6"/>
      <c r="HU93" s="6"/>
      <c r="HV93" s="6"/>
      <c r="HW93" s="6"/>
      <c r="HX93" s="6"/>
      <c r="HY93" s="6"/>
      <c r="HZ93" s="6"/>
      <c r="IA93" s="6"/>
      <c r="IB93" s="6"/>
      <c r="IC93" s="6"/>
      <c r="ID93" s="6"/>
      <c r="IE93" s="6"/>
      <c r="IF93" s="6"/>
      <c r="IG93" s="6"/>
      <c r="IH93" s="6"/>
      <c r="II93" s="6"/>
      <c r="IJ93" s="6"/>
      <c r="IK93" s="6"/>
      <c r="IL93" s="6"/>
      <c r="IM93" s="6"/>
      <c r="IN93" s="6"/>
      <c r="IO93" s="6"/>
      <c r="IP93" s="6"/>
      <c r="IQ93" s="6"/>
      <c r="IR93" s="6"/>
      <c r="IS93" s="6"/>
      <c r="IT93" s="6"/>
      <c r="IU93" s="6"/>
      <c r="IV93" s="6"/>
      <c r="IW93" s="6"/>
      <c r="IX93" s="6"/>
      <c r="IY93" s="6"/>
      <c r="IZ93" s="6"/>
      <c r="JA93" s="6"/>
      <c r="JB93" s="6"/>
      <c r="JC93" s="6"/>
      <c r="JD93" s="6"/>
      <c r="JE93" s="6"/>
      <c r="JF93" s="6"/>
      <c r="JG93" s="6"/>
      <c r="JH93" s="6"/>
      <c r="JI93" s="6"/>
      <c r="JJ93" s="6"/>
      <c r="JK93" s="6"/>
      <c r="JL93" s="6"/>
      <c r="JM93" s="6"/>
      <c r="JN93" s="6"/>
      <c r="JO93" s="6"/>
      <c r="JP93" s="6"/>
      <c r="JQ93" s="6"/>
      <c r="JR93" s="6"/>
      <c r="JS93" s="6"/>
      <c r="JT93" s="6"/>
      <c r="JU93" s="6"/>
      <c r="JV93" s="6"/>
      <c r="JW93" s="6"/>
      <c r="JX93" s="6"/>
      <c r="JY93" s="6"/>
      <c r="JZ93" s="6"/>
      <c r="KA93" s="6"/>
      <c r="KB93" s="6"/>
      <c r="KC93" s="6"/>
      <c r="KD93" s="6"/>
      <c r="KE93" s="6"/>
      <c r="KF93" s="6"/>
      <c r="KG93" s="6"/>
      <c r="KH93" s="6"/>
      <c r="KI93" s="6"/>
      <c r="KJ93" s="6"/>
      <c r="KK93" s="6"/>
      <c r="KL93" s="6"/>
      <c r="KM93" s="6"/>
      <c r="KN93" s="6"/>
      <c r="KO93" s="6"/>
      <c r="KP93" s="6"/>
      <c r="KQ93" s="6"/>
      <c r="KR93" s="6"/>
      <c r="KS93" s="6"/>
      <c r="KT93" s="6"/>
      <c r="KU93" s="6"/>
      <c r="KV93" s="6"/>
      <c r="KW93" s="6"/>
      <c r="KX93" s="6"/>
      <c r="KY93" s="6"/>
      <c r="KZ93" s="6"/>
      <c r="LA93" s="6"/>
      <c r="LB93" s="6"/>
      <c r="LC93" s="6"/>
      <c r="LD93" s="6"/>
      <c r="LE93" s="6"/>
      <c r="LF93" s="6"/>
      <c r="LG93" s="6"/>
      <c r="LH93" s="6"/>
      <c r="LI93" s="6"/>
      <c r="LJ93" s="6"/>
      <c r="LK93" s="6"/>
      <c r="LL93" s="6"/>
      <c r="LM93" s="6"/>
      <c r="LN93" s="6"/>
      <c r="LO93" s="6"/>
      <c r="LP93" s="6"/>
      <c r="LQ93" s="6"/>
      <c r="LR93" s="6"/>
      <c r="LS93" s="6"/>
      <c r="LT93" s="6"/>
      <c r="LU93" s="6"/>
      <c r="LV93" s="6"/>
      <c r="LW93" s="6"/>
      <c r="LX93" s="6"/>
      <c r="LY93" s="6"/>
      <c r="LZ93" s="6"/>
      <c r="MA93" s="6"/>
      <c r="MB93" s="6"/>
      <c r="MC93" s="6"/>
      <c r="MD93" s="6"/>
      <c r="ME93" s="6"/>
      <c r="MF93" s="6"/>
      <c r="MG93" s="6"/>
      <c r="MH93" s="6"/>
      <c r="MI93" s="6"/>
      <c r="MJ93" s="6"/>
      <c r="MK93" s="6"/>
      <c r="ML93" s="6"/>
      <c r="MM93" s="6"/>
      <c r="MN93" s="6"/>
      <c r="MO93" s="6"/>
      <c r="MP93" s="6"/>
      <c r="MQ93" s="6"/>
      <c r="MR93" s="6"/>
      <c r="MS93" s="6"/>
      <c r="MT93" s="6"/>
      <c r="MU93" s="6"/>
      <c r="MV93" s="6"/>
      <c r="MW93" s="6"/>
      <c r="MX93" s="6"/>
      <c r="MY93" s="6"/>
      <c r="MZ93" s="6"/>
      <c r="NA93" s="6"/>
      <c r="NB93" s="6"/>
      <c r="NC93" s="6"/>
      <c r="ND93" s="6"/>
      <c r="NE93" s="6"/>
      <c r="NF93" s="6"/>
      <c r="NG93" s="6"/>
      <c r="NH93" s="6"/>
      <c r="NI93" s="6"/>
      <c r="NJ93" s="6"/>
      <c r="NK93" s="6"/>
      <c r="NL93" s="6"/>
      <c r="NM93" s="6"/>
      <c r="NN93" s="6"/>
      <c r="NO93" s="6"/>
      <c r="NP93" s="6"/>
      <c r="NQ93" s="6"/>
      <c r="NR93" s="6"/>
      <c r="NS93" s="6"/>
      <c r="NT93" s="6"/>
      <c r="NU93" s="6"/>
      <c r="NV93" s="6"/>
      <c r="NW93" s="6"/>
      <c r="NX93" s="6"/>
      <c r="NY93" s="6"/>
      <c r="NZ93" s="6"/>
      <c r="OA93" s="6"/>
      <c r="OB93" s="6"/>
      <c r="OC93" s="6"/>
      <c r="OD93" s="6"/>
      <c r="OE93" s="6"/>
      <c r="OF93" s="6"/>
      <c r="OG93" s="6"/>
      <c r="OH93" s="6"/>
      <c r="OI93" s="6"/>
      <c r="OJ93" s="6"/>
      <c r="OK93" s="6"/>
      <c r="OL93" s="6"/>
      <c r="OM93" s="6"/>
      <c r="ON93" s="6"/>
      <c r="OO93" s="6"/>
      <c r="OP93" s="6"/>
      <c r="OQ93" s="6"/>
      <c r="OR93" s="6"/>
      <c r="OS93" s="6"/>
      <c r="OT93" s="6"/>
      <c r="OU93" s="6"/>
      <c r="OV93" s="6"/>
      <c r="OW93" s="6"/>
      <c r="OX93" s="6"/>
      <c r="OY93" s="6"/>
      <c r="OZ93" s="6"/>
      <c r="PA93" s="6"/>
      <c r="PB93" s="6"/>
      <c r="PC93" s="6"/>
      <c r="PD93" s="6"/>
      <c r="PE93" s="6"/>
      <c r="PF93" s="6"/>
      <c r="PG93" s="6"/>
      <c r="PH93" s="6"/>
      <c r="PI93" s="6"/>
      <c r="PJ93" s="6"/>
      <c r="PK93" s="6"/>
      <c r="PL93" s="6"/>
      <c r="PM93" s="6"/>
      <c r="PN93" s="6"/>
      <c r="PO93" s="6"/>
      <c r="PP93" s="6"/>
      <c r="PQ93" s="6"/>
      <c r="PR93" s="6"/>
      <c r="PS93" s="6"/>
      <c r="PT93" s="6"/>
      <c r="PU93" s="6"/>
      <c r="PV93" s="6"/>
      <c r="PW93" s="6"/>
      <c r="PX93" s="6"/>
      <c r="PY93" s="6"/>
      <c r="PZ93" s="6"/>
      <c r="QA93" s="6"/>
      <c r="QB93" s="6"/>
      <c r="QC93" s="6"/>
      <c r="QD93" s="6"/>
      <c r="QE93" s="6"/>
      <c r="QF93" s="6"/>
      <c r="QG93" s="6"/>
      <c r="QH93" s="6"/>
      <c r="QI93" s="6"/>
      <c r="QJ93" s="6"/>
      <c r="QK93" s="6"/>
      <c r="QL93" s="6"/>
      <c r="QM93" s="6"/>
      <c r="QN93" s="6"/>
      <c r="QO93" s="6"/>
      <c r="QP93" s="6"/>
      <c r="QQ93" s="6"/>
      <c r="QR93" s="6"/>
      <c r="QS93" s="6"/>
      <c r="QT93" s="6"/>
      <c r="QU93" s="6"/>
      <c r="QV93" s="6"/>
      <c r="QW93" s="6"/>
      <c r="QX93" s="6"/>
      <c r="QY93" s="6"/>
      <c r="QZ93" s="6"/>
      <c r="RA93" s="6"/>
      <c r="RB93" s="6"/>
      <c r="RC93" s="6"/>
      <c r="RD93" s="6"/>
      <c r="RE93" s="6"/>
      <c r="RF93" s="6"/>
      <c r="RG93" s="6"/>
      <c r="RH93" s="6"/>
      <c r="RI93" s="6"/>
      <c r="RJ93" s="6"/>
      <c r="RK93" s="6"/>
      <c r="RL93" s="6"/>
      <c r="RM93" s="6"/>
      <c r="RN93" s="6"/>
      <c r="RO93" s="6"/>
      <c r="RP93" s="6"/>
      <c r="RQ93" s="6"/>
      <c r="RR93" s="6"/>
      <c r="RS93" s="6"/>
      <c r="RT93" s="6"/>
      <c r="RU93" s="6"/>
      <c r="RV93" s="6"/>
      <c r="RW93" s="6"/>
      <c r="RX93" s="6"/>
      <c r="RY93" s="6"/>
      <c r="RZ93" s="6"/>
      <c r="SA93" s="6"/>
      <c r="SB93" s="6"/>
      <c r="SC93" s="6"/>
      <c r="SD93" s="6"/>
      <c r="SE93" s="6"/>
      <c r="SF93" s="6"/>
      <c r="SG93" s="6"/>
      <c r="SH93" s="6"/>
      <c r="SI93" s="6"/>
      <c r="SJ93" s="6"/>
      <c r="SK93" s="6"/>
      <c r="SL93" s="6"/>
      <c r="SM93" s="6"/>
      <c r="SN93" s="6"/>
      <c r="SO93" s="6"/>
      <c r="SP93" s="6"/>
      <c r="SQ93" s="6"/>
      <c r="SR93" s="6"/>
      <c r="SS93" s="6"/>
      <c r="ST93" s="6"/>
      <c r="SU93" s="6"/>
      <c r="SV93" s="6"/>
      <c r="SW93" s="6"/>
      <c r="SX93" s="6"/>
      <c r="SY93" s="6"/>
      <c r="SZ93" s="6"/>
      <c r="TA93" s="6"/>
      <c r="TB93" s="6"/>
      <c r="TC93" s="6"/>
      <c r="TD93" s="6"/>
      <c r="TE93" s="6"/>
      <c r="TF93" s="6"/>
      <c r="TG93" s="6"/>
      <c r="TH93" s="6"/>
      <c r="TI93" s="6"/>
      <c r="TJ93" s="6"/>
      <c r="TK93" s="6"/>
      <c r="TL93" s="6"/>
      <c r="TM93" s="6"/>
      <c r="TN93" s="6"/>
      <c r="TO93" s="6"/>
      <c r="TP93" s="6"/>
      <c r="TQ93" s="6"/>
      <c r="TR93" s="6"/>
      <c r="TS93" s="6"/>
      <c r="TT93" s="6"/>
      <c r="TU93" s="6"/>
      <c r="TV93" s="6"/>
      <c r="TW93" s="6"/>
      <c r="TX93" s="6"/>
      <c r="TY93" s="6"/>
      <c r="TZ93" s="6"/>
      <c r="UA93" s="6"/>
      <c r="UB93" s="6"/>
      <c r="UC93" s="6"/>
      <c r="UD93" s="6"/>
      <c r="UE93" s="6"/>
      <c r="UF93" s="6"/>
      <c r="UG93" s="6"/>
      <c r="UH93" s="6"/>
      <c r="UI93" s="6"/>
      <c r="UJ93" s="6"/>
      <c r="UK93" s="6"/>
      <c r="UL93" s="6"/>
      <c r="UM93" s="6"/>
      <c r="UN93" s="6"/>
      <c r="UO93" s="6"/>
      <c r="UP93" s="6"/>
      <c r="UQ93" s="6"/>
      <c r="UR93" s="6"/>
      <c r="US93" s="6"/>
      <c r="UT93" s="6"/>
      <c r="UU93" s="6"/>
      <c r="UV93" s="6"/>
      <c r="UW93" s="6"/>
      <c r="UX93" s="6"/>
      <c r="UY93" s="6"/>
      <c r="UZ93" s="6"/>
      <c r="VA93" s="6"/>
      <c r="VB93" s="6"/>
      <c r="VC93" s="6"/>
      <c r="VD93" s="6"/>
      <c r="VE93" s="6"/>
      <c r="VF93" s="6"/>
      <c r="VG93" s="6"/>
      <c r="VH93" s="6"/>
      <c r="VI93" s="6"/>
      <c r="VJ93" s="6"/>
      <c r="VK93" s="6"/>
      <c r="VL93" s="6"/>
      <c r="VM93" s="6"/>
      <c r="VN93" s="6"/>
      <c r="VO93" s="6"/>
      <c r="VP93" s="6"/>
      <c r="VQ93" s="6"/>
      <c r="VR93" s="6"/>
      <c r="VS93" s="6"/>
      <c r="VT93" s="6"/>
      <c r="VU93" s="6"/>
      <c r="VV93" s="6"/>
      <c r="VW93" s="6"/>
      <c r="VX93" s="6"/>
      <c r="VY93" s="6"/>
      <c r="VZ93" s="6"/>
      <c r="WA93" s="6"/>
      <c r="WB93" s="6"/>
      <c r="WC93" s="6"/>
      <c r="WD93" s="6"/>
      <c r="WE93" s="6"/>
      <c r="WF93" s="6"/>
      <c r="WG93" s="6"/>
      <c r="WH93" s="6"/>
      <c r="WI93" s="6"/>
      <c r="WJ93" s="6"/>
      <c r="WK93" s="6"/>
      <c r="WL93" s="6"/>
      <c r="WM93" s="6"/>
      <c r="WN93" s="6"/>
      <c r="WO93" s="6"/>
      <c r="WP93" s="6"/>
      <c r="WQ93" s="6"/>
      <c r="WR93" s="6"/>
      <c r="WS93" s="6"/>
      <c r="WT93" s="6"/>
      <c r="WU93" s="6"/>
      <c r="WV93" s="6"/>
      <c r="WW93" s="6"/>
      <c r="WX93" s="6"/>
      <c r="WY93" s="6"/>
      <c r="WZ93" s="6"/>
      <c r="XA93" s="6"/>
      <c r="XB93" s="6"/>
      <c r="XC93" s="6"/>
      <c r="XD93" s="6"/>
      <c r="XE93" s="6"/>
      <c r="XF93" s="6"/>
      <c r="XG93" s="6"/>
      <c r="XH93" s="6"/>
      <c r="XI93" s="6"/>
      <c r="XJ93" s="6"/>
      <c r="XK93" s="6"/>
      <c r="XL93" s="6"/>
      <c r="XM93" s="6"/>
      <c r="XN93" s="6"/>
      <c r="XO93" s="6"/>
      <c r="XP93" s="6"/>
      <c r="XQ93" s="6"/>
      <c r="XR93" s="6"/>
      <c r="XS93" s="6"/>
      <c r="XT93" s="6"/>
      <c r="XU93" s="6"/>
      <c r="XV93" s="6"/>
      <c r="XW93" s="6"/>
      <c r="XX93" s="6"/>
      <c r="XY93" s="6"/>
      <c r="XZ93" s="6"/>
      <c r="YA93" s="6"/>
      <c r="YB93" s="6"/>
      <c r="YC93" s="6"/>
      <c r="YD93" s="6"/>
      <c r="YE93" s="6"/>
      <c r="YF93" s="6"/>
      <c r="YG93" s="6"/>
      <c r="YH93" s="6"/>
      <c r="YI93" s="6"/>
      <c r="YJ93" s="6"/>
      <c r="YK93" s="6"/>
      <c r="YL93" s="6"/>
      <c r="YM93" s="6"/>
      <c r="YN93" s="6"/>
      <c r="YO93" s="6"/>
      <c r="YP93" s="6"/>
      <c r="YQ93" s="6"/>
      <c r="YR93" s="6"/>
      <c r="YS93" s="6"/>
      <c r="YT93" s="6"/>
      <c r="YU93" s="6"/>
      <c r="YV93" s="6"/>
      <c r="YW93" s="6"/>
      <c r="YX93" s="6"/>
      <c r="YY93" s="6"/>
      <c r="YZ93" s="6"/>
      <c r="ZA93" s="6"/>
      <c r="ZB93" s="6"/>
      <c r="ZC93" s="6"/>
      <c r="ZD93" s="6"/>
      <c r="ZE93" s="6"/>
      <c r="ZF93" s="6"/>
      <c r="ZG93" s="6"/>
      <c r="ZH93" s="6"/>
      <c r="ZI93" s="6"/>
      <c r="ZJ93" s="6"/>
      <c r="ZK93" s="6"/>
      <c r="ZL93" s="6"/>
      <c r="ZM93" s="6"/>
      <c r="ZN93" s="6"/>
      <c r="ZO93" s="6"/>
      <c r="ZP93" s="6"/>
      <c r="ZQ93" s="6"/>
      <c r="ZR93" s="6"/>
      <c r="ZS93" s="6"/>
      <c r="ZT93" s="6"/>
      <c r="ZU93" s="6"/>
      <c r="ZV93" s="6"/>
      <c r="ZW93" s="6"/>
      <c r="ZX93" s="6"/>
      <c r="ZY93" s="6"/>
      <c r="ZZ93" s="6"/>
      <c r="AAA93" s="6"/>
      <c r="AAB93" s="6"/>
      <c r="AAC93" s="6"/>
      <c r="AAD93" s="6"/>
      <c r="AAE93" s="6"/>
      <c r="AAF93" s="6"/>
      <c r="AAG93" s="6"/>
      <c r="AAH93" s="6"/>
      <c r="AAI93" s="6"/>
      <c r="AAJ93" s="6"/>
      <c r="AAK93" s="6"/>
      <c r="AAL93" s="6"/>
      <c r="AAM93" s="6"/>
      <c r="AAN93" s="6"/>
      <c r="AAO93" s="6"/>
      <c r="AAP93" s="6"/>
      <c r="AAQ93" s="6"/>
      <c r="AAR93" s="6"/>
      <c r="AAS93" s="6"/>
      <c r="AAT93" s="6"/>
      <c r="AAU93" s="6"/>
      <c r="AAV93" s="6"/>
      <c r="AAW93" s="6"/>
      <c r="AAX93" s="6"/>
      <c r="AAY93" s="6"/>
      <c r="AAZ93" s="6"/>
      <c r="ABA93" s="6"/>
      <c r="ABB93" s="6"/>
      <c r="ABC93" s="6"/>
      <c r="ABD93" s="6"/>
      <c r="ABE93" s="6"/>
      <c r="ABF93" s="6"/>
      <c r="ABG93" s="6"/>
      <c r="ABH93" s="6"/>
      <c r="ABI93" s="6"/>
      <c r="ABJ93" s="6"/>
      <c r="ABK93" s="6"/>
      <c r="ABL93" s="6"/>
      <c r="ABM93" s="6"/>
      <c r="ABN93" s="6"/>
      <c r="ABO93" s="6"/>
      <c r="ABP93" s="6"/>
      <c r="ABQ93" s="6"/>
      <c r="ABR93" s="6"/>
      <c r="ABS93" s="6"/>
      <c r="ABT93" s="6"/>
      <c r="ABU93" s="6"/>
      <c r="ABV93" s="6"/>
      <c r="ABW93" s="6"/>
      <c r="ABX93" s="6"/>
      <c r="ABY93" s="6"/>
      <c r="ABZ93" s="6"/>
      <c r="ACA93" s="6"/>
      <c r="ACB93" s="6"/>
      <c r="ACC93" s="6"/>
      <c r="ACD93" s="6"/>
      <c r="ACE93" s="6"/>
      <c r="ACF93" s="6"/>
      <c r="ACG93" s="6"/>
      <c r="ACH93" s="6"/>
      <c r="ACI93" s="6"/>
      <c r="ACJ93" s="6"/>
      <c r="ACK93" s="6"/>
      <c r="ACL93" s="6"/>
      <c r="ACM93" s="6"/>
      <c r="ACN93" s="6"/>
      <c r="ACO93" s="6"/>
      <c r="ACP93" s="6"/>
      <c r="ACQ93" s="6"/>
      <c r="ACR93" s="6"/>
      <c r="ACS93" s="6"/>
      <c r="ACT93" s="6"/>
      <c r="ACU93" s="6"/>
      <c r="ACV93" s="6"/>
      <c r="ACW93" s="6"/>
      <c r="ACX93" s="6"/>
      <c r="ACY93" s="6"/>
      <c r="ACZ93" s="6"/>
      <c r="ADA93" s="6"/>
      <c r="ADB93" s="6"/>
      <c r="ADC93" s="6"/>
      <c r="ADD93" s="6"/>
      <c r="ADE93" s="6"/>
      <c r="ADF93" s="6"/>
      <c r="ADG93" s="6"/>
      <c r="ADH93" s="6"/>
      <c r="ADI93" s="6"/>
      <c r="ADJ93" s="6"/>
      <c r="ADK93" s="6"/>
      <c r="ADL93" s="6"/>
      <c r="ADM93" s="6"/>
      <c r="ADN93" s="6"/>
      <c r="ADO93" s="6"/>
      <c r="ADP93" s="6"/>
      <c r="ADQ93" s="6"/>
      <c r="ADR93" s="6"/>
      <c r="ADS93" s="6"/>
      <c r="ADT93" s="6"/>
      <c r="ADU93" s="6"/>
      <c r="ADV93" s="6"/>
      <c r="ADW93" s="6"/>
      <c r="ADX93" s="6"/>
      <c r="ADY93" s="6"/>
      <c r="ADZ93" s="6"/>
      <c r="AEA93" s="6"/>
      <c r="AEB93" s="6"/>
      <c r="AEC93" s="6"/>
      <c r="AED93" s="6"/>
      <c r="AEE93" s="6"/>
      <c r="AEF93" s="6"/>
      <c r="AEG93" s="6"/>
      <c r="AEH93" s="6"/>
      <c r="AEI93" s="6"/>
      <c r="AEJ93" s="6"/>
      <c r="AEK93" s="6"/>
      <c r="AEL93" s="6"/>
      <c r="AEM93" s="6"/>
      <c r="AEN93" s="6"/>
      <c r="AEO93" s="6"/>
      <c r="AEP93" s="6"/>
      <c r="AEQ93" s="6"/>
      <c r="AER93" s="6"/>
      <c r="AES93" s="6"/>
      <c r="AET93" s="6"/>
      <c r="AEU93" s="6"/>
      <c r="AEV93" s="6"/>
      <c r="AEW93" s="6"/>
      <c r="AEX93" s="6"/>
      <c r="AEY93" s="6"/>
      <c r="AEZ93" s="6"/>
      <c r="AFA93" s="6"/>
      <c r="AFB93" s="6"/>
      <c r="AFC93" s="6"/>
      <c r="AFD93" s="6"/>
      <c r="AFE93" s="6"/>
      <c r="AFF93" s="6"/>
      <c r="AFG93" s="6"/>
      <c r="AFH93" s="6"/>
      <c r="AFI93" s="6"/>
      <c r="AFJ93" s="6"/>
      <c r="AFK93" s="6"/>
      <c r="AFL93" s="6"/>
      <c r="AFM93" s="6"/>
      <c r="AFN93" s="6"/>
      <c r="AFO93" s="6"/>
      <c r="AFP93" s="6"/>
      <c r="AFQ93" s="6"/>
      <c r="AFR93" s="6"/>
      <c r="AFS93" s="6"/>
      <c r="AFT93" s="6"/>
      <c r="AFU93" s="6"/>
      <c r="AFV93" s="6"/>
      <c r="AFW93" s="6"/>
      <c r="AFX93" s="6"/>
      <c r="AFY93" s="6"/>
      <c r="AFZ93" s="6"/>
      <c r="AGA93" s="6"/>
      <c r="AGB93" s="6"/>
      <c r="AGC93" s="6"/>
      <c r="AGD93" s="6"/>
      <c r="AGE93" s="6"/>
      <c r="AGF93" s="6"/>
      <c r="AGG93" s="6"/>
      <c r="AGH93" s="6"/>
      <c r="AGI93" s="6"/>
      <c r="AGJ93" s="6"/>
      <c r="AGK93" s="6"/>
      <c r="AGL93" s="6"/>
      <c r="AGM93" s="6"/>
      <c r="AGN93" s="6"/>
      <c r="AGO93" s="6"/>
      <c r="AGP93" s="6"/>
      <c r="AGQ93" s="6"/>
      <c r="AGR93" s="6"/>
      <c r="AGS93" s="6"/>
      <c r="AGT93" s="6"/>
      <c r="AGU93" s="6"/>
      <c r="AGV93" s="6"/>
      <c r="AGW93" s="6"/>
      <c r="AGX93" s="6"/>
      <c r="AGY93" s="6"/>
      <c r="AGZ93" s="6"/>
      <c r="AHA93" s="6"/>
      <c r="AHB93" s="6"/>
      <c r="AHC93" s="6"/>
      <c r="AHD93" s="6"/>
      <c r="AHE93" s="6"/>
      <c r="AHF93" s="6"/>
      <c r="AHG93" s="6"/>
      <c r="AHH93" s="6"/>
      <c r="AHI93" s="6"/>
      <c r="AHJ93" s="6"/>
      <c r="AHK93" s="6"/>
      <c r="AHL93" s="6"/>
      <c r="AHM93" s="6"/>
      <c r="AHN93" s="6"/>
      <c r="AHO93" s="6"/>
      <c r="AHP93" s="6"/>
      <c r="AHQ93" s="6"/>
      <c r="AHR93" s="6"/>
      <c r="AHS93" s="6"/>
      <c r="AHT93" s="6"/>
      <c r="AHU93" s="6"/>
      <c r="AHV93" s="6"/>
      <c r="AHW93" s="6"/>
      <c r="AHX93" s="6"/>
      <c r="AHY93" s="6"/>
      <c r="AHZ93" s="6"/>
      <c r="AIA93" s="6"/>
      <c r="AIB93" s="6"/>
      <c r="AIC93" s="6"/>
      <c r="AID93" s="6"/>
      <c r="AIE93" s="6"/>
      <c r="AIF93" s="6"/>
      <c r="AIG93" s="6"/>
      <c r="AIH93" s="6"/>
      <c r="AII93" s="6"/>
      <c r="AIJ93" s="6"/>
      <c r="AIK93" s="6"/>
      <c r="AIL93" s="6"/>
      <c r="AIM93" s="6"/>
      <c r="AIN93" s="6"/>
      <c r="AIO93" s="6"/>
      <c r="AIP93" s="6"/>
      <c r="AIQ93" s="6"/>
      <c r="AIR93" s="6"/>
      <c r="AIS93" s="6"/>
      <c r="AIT93" s="6"/>
      <c r="AIU93" s="6"/>
      <c r="AIV93" s="6"/>
      <c r="AIW93" s="6"/>
      <c r="AIX93" s="6"/>
      <c r="AIY93" s="6"/>
      <c r="AIZ93" s="6"/>
      <c r="AJA93" s="6"/>
      <c r="AJB93" s="6"/>
      <c r="AJC93" s="6"/>
      <c r="AJD93" s="6"/>
      <c r="AJE93" s="6"/>
      <c r="AJF93" s="6"/>
      <c r="AJG93" s="6"/>
      <c r="AJH93" s="6"/>
      <c r="AJI93" s="6"/>
      <c r="AJJ93" s="6"/>
      <c r="AJK93" s="6"/>
      <c r="AJL93" s="6"/>
      <c r="AJM93" s="6"/>
      <c r="AJN93" s="6"/>
      <c r="AJO93" s="6"/>
      <c r="AJP93" s="6"/>
      <c r="AJQ93" s="6"/>
      <c r="AJR93" s="6"/>
      <c r="AJS93" s="6"/>
      <c r="AJT93" s="6"/>
      <c r="AJU93" s="6"/>
      <c r="AJV93" s="6"/>
      <c r="AJW93" s="6"/>
      <c r="AJX93" s="6"/>
      <c r="AJY93" s="6"/>
      <c r="AJZ93" s="6"/>
      <c r="AKA93" s="6"/>
      <c r="AKB93" s="6"/>
      <c r="AKC93" s="6"/>
      <c r="AKD93" s="6"/>
      <c r="AKE93" s="6"/>
      <c r="AKF93" s="6"/>
      <c r="AKG93" s="6"/>
      <c r="AKH93" s="6"/>
      <c r="AKI93" s="6"/>
      <c r="AKJ93" s="6"/>
      <c r="AKK93" s="6"/>
      <c r="AKL93" s="6"/>
      <c r="AKM93" s="6"/>
      <c r="AKN93" s="6"/>
      <c r="AKO93" s="6"/>
      <c r="AKP93" s="6"/>
      <c r="AKQ93" s="6"/>
      <c r="AKR93" s="6"/>
      <c r="AKS93" s="6"/>
      <c r="AKT93" s="6"/>
      <c r="AKU93" s="6"/>
      <c r="AKV93" s="6"/>
      <c r="AKW93" s="6"/>
      <c r="AKX93" s="6"/>
      <c r="AKY93" s="6"/>
      <c r="AKZ93" s="6"/>
      <c r="ALA93" s="6"/>
      <c r="ALB93" s="6"/>
      <c r="ALC93" s="6"/>
      <c r="ALD93" s="6"/>
      <c r="ALE93" s="6"/>
      <c r="ALF93" s="6"/>
      <c r="ALG93" s="6"/>
      <c r="ALH93" s="6"/>
      <c r="ALI93" s="6"/>
      <c r="ALJ93" s="6"/>
      <c r="ALK93" s="6"/>
      <c r="ALL93" s="6"/>
      <c r="ALM93" s="6"/>
      <c r="ALN93" s="6"/>
      <c r="ALO93" s="6"/>
      <c r="ALP93" s="6"/>
      <c r="ALQ93" s="6"/>
      <c r="ALR93" s="6"/>
      <c r="ALS93" s="6"/>
      <c r="ALT93" s="6"/>
      <c r="ALU93" s="6"/>
      <c r="ALV93" s="6"/>
      <c r="ALW93" s="6"/>
      <c r="ALX93" s="6"/>
      <c r="ALY93" s="6"/>
      <c r="ALZ93" s="6"/>
      <c r="AMA93" s="6"/>
      <c r="AMB93" s="6"/>
      <c r="AMC93" s="6"/>
      <c r="AMD93" s="6"/>
      <c r="AME93" s="6"/>
      <c r="AMF93" s="6"/>
      <c r="AMG93" s="6"/>
      <c r="AMH93" s="6"/>
      <c r="AMI93" s="6"/>
      <c r="AMJ93" s="6"/>
      <c r="AMK93" s="6"/>
    </row>
    <row r="94" spans="1:1025" s="158" customFormat="1" x14ac:dyDescent="0.25">
      <c r="A94" s="6"/>
      <c r="B94" s="6"/>
      <c r="C94" s="6"/>
      <c r="D94" s="6"/>
      <c r="E94" s="6"/>
      <c r="F94" s="6"/>
      <c r="G94" s="6"/>
      <c r="H94" s="6"/>
      <c r="I94" s="6"/>
      <c r="J94" s="6"/>
      <c r="N94" s="56"/>
      <c r="O94" s="56"/>
      <c r="P94" s="57"/>
      <c r="Q94" s="6"/>
      <c r="R94" s="6"/>
      <c r="S94" s="6"/>
      <c r="T94" s="6"/>
      <c r="U94" s="6"/>
      <c r="V94" s="6"/>
      <c r="W94" s="6"/>
      <c r="X94" s="6"/>
      <c r="Y94" s="6"/>
      <c r="Z94" s="6"/>
      <c r="AA94" s="6"/>
      <c r="AC94" s="6"/>
      <c r="AD94" s="6"/>
      <c r="AE94" s="6"/>
      <c r="AF94" s="6"/>
      <c r="AG94" s="6"/>
      <c r="AH94" s="6"/>
      <c r="AI94" s="6"/>
      <c r="AJ94" s="6"/>
      <c r="AK94" s="6"/>
      <c r="AL94" s="6"/>
      <c r="AM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c r="CR94" s="6"/>
      <c r="CS94" s="6"/>
      <c r="CT94" s="6"/>
      <c r="CU94" s="6"/>
      <c r="CV94" s="6"/>
      <c r="CW94" s="6"/>
      <c r="CX94" s="6"/>
      <c r="CY94" s="6"/>
      <c r="CZ94" s="6"/>
      <c r="DA94" s="6"/>
      <c r="DB94" s="6"/>
      <c r="DC94" s="6"/>
      <c r="DD94" s="6"/>
      <c r="DE94" s="6"/>
      <c r="DF94" s="6"/>
      <c r="DG94" s="6"/>
      <c r="DH94" s="6"/>
      <c r="DI94" s="6"/>
      <c r="DJ94" s="6"/>
      <c r="DK94" s="6"/>
      <c r="DL94" s="6"/>
      <c r="DM94" s="6"/>
      <c r="DN94" s="6"/>
      <c r="DO94" s="6"/>
      <c r="DP94" s="6"/>
      <c r="DQ94" s="6"/>
      <c r="DR94" s="6"/>
      <c r="DS94" s="6"/>
      <c r="DT94" s="6"/>
      <c r="DU94" s="6"/>
      <c r="DV94" s="6"/>
      <c r="DW94" s="6"/>
      <c r="DX94" s="6"/>
      <c r="DY94" s="6"/>
      <c r="DZ94" s="6"/>
      <c r="EA94" s="6"/>
      <c r="EB94" s="6"/>
      <c r="EC94" s="6"/>
      <c r="ED94" s="6"/>
      <c r="EE94" s="6"/>
      <c r="EF94" s="6"/>
      <c r="EG94" s="6"/>
      <c r="EH94" s="6"/>
      <c r="EI94" s="6"/>
      <c r="EJ94" s="6"/>
      <c r="EK94" s="6"/>
      <c r="EL94" s="6"/>
      <c r="EM94" s="6"/>
      <c r="EN94" s="6"/>
      <c r="EO94" s="6"/>
      <c r="EP94" s="6"/>
      <c r="EQ94" s="6"/>
      <c r="ER94" s="6"/>
      <c r="ES94" s="6"/>
      <c r="ET94" s="6"/>
      <c r="EU94" s="6"/>
      <c r="EV94" s="6"/>
      <c r="EW94" s="6"/>
      <c r="EX94" s="6"/>
      <c r="EY94" s="6"/>
      <c r="EZ94" s="6"/>
      <c r="FA94" s="6"/>
      <c r="FB94" s="6"/>
      <c r="FC94" s="6"/>
      <c r="FD94" s="6"/>
      <c r="FE94" s="6"/>
      <c r="FF94" s="6"/>
      <c r="FG94" s="6"/>
      <c r="FH94" s="6"/>
      <c r="FI94" s="6"/>
      <c r="FJ94" s="6"/>
      <c r="FK94" s="6"/>
      <c r="FL94" s="6"/>
      <c r="FM94" s="6"/>
      <c r="FN94" s="6"/>
      <c r="FO94" s="6"/>
      <c r="FP94" s="6"/>
      <c r="FQ94" s="6"/>
      <c r="FR94" s="6"/>
      <c r="FS94" s="6"/>
      <c r="FT94" s="6"/>
      <c r="FU94" s="6"/>
      <c r="FV94" s="6"/>
      <c r="FW94" s="6"/>
      <c r="FX94" s="6"/>
      <c r="FY94" s="6"/>
      <c r="FZ94" s="6"/>
      <c r="GA94" s="6"/>
      <c r="GB94" s="6"/>
      <c r="GC94" s="6"/>
      <c r="GD94" s="6"/>
      <c r="GE94" s="6"/>
      <c r="GF94" s="6"/>
      <c r="GG94" s="6"/>
      <c r="GH94" s="6"/>
      <c r="GI94" s="6"/>
      <c r="GJ94" s="6"/>
      <c r="GK94" s="6"/>
      <c r="GL94" s="6"/>
      <c r="GM94" s="6"/>
      <c r="GN94" s="6"/>
      <c r="GO94" s="6"/>
      <c r="GP94" s="6"/>
      <c r="GQ94" s="6"/>
      <c r="GR94" s="6"/>
      <c r="GS94" s="6"/>
      <c r="GT94" s="6"/>
      <c r="GU94" s="6"/>
      <c r="GV94" s="6"/>
      <c r="GW94" s="6"/>
      <c r="GX94" s="6"/>
      <c r="GY94" s="6"/>
      <c r="GZ94" s="6"/>
      <c r="HA94" s="6"/>
      <c r="HB94" s="6"/>
      <c r="HC94" s="6"/>
      <c r="HD94" s="6"/>
      <c r="HE94" s="6"/>
      <c r="HF94" s="6"/>
      <c r="HG94" s="6"/>
      <c r="HH94" s="6"/>
      <c r="HI94" s="6"/>
      <c r="HJ94" s="6"/>
      <c r="HK94" s="6"/>
      <c r="HL94" s="6"/>
      <c r="HM94" s="6"/>
      <c r="HN94" s="6"/>
      <c r="HO94" s="6"/>
      <c r="HP94" s="6"/>
      <c r="HQ94" s="6"/>
      <c r="HR94" s="6"/>
      <c r="HS94" s="6"/>
      <c r="HT94" s="6"/>
      <c r="HU94" s="6"/>
      <c r="HV94" s="6"/>
      <c r="HW94" s="6"/>
      <c r="HX94" s="6"/>
      <c r="HY94" s="6"/>
      <c r="HZ94" s="6"/>
      <c r="IA94" s="6"/>
      <c r="IB94" s="6"/>
      <c r="IC94" s="6"/>
      <c r="ID94" s="6"/>
      <c r="IE94" s="6"/>
      <c r="IF94" s="6"/>
      <c r="IG94" s="6"/>
      <c r="IH94" s="6"/>
      <c r="II94" s="6"/>
      <c r="IJ94" s="6"/>
      <c r="IK94" s="6"/>
      <c r="IL94" s="6"/>
      <c r="IM94" s="6"/>
      <c r="IN94" s="6"/>
      <c r="IO94" s="6"/>
      <c r="IP94" s="6"/>
      <c r="IQ94" s="6"/>
      <c r="IR94" s="6"/>
      <c r="IS94" s="6"/>
      <c r="IT94" s="6"/>
      <c r="IU94" s="6"/>
      <c r="IV94" s="6"/>
      <c r="IW94" s="6"/>
      <c r="IX94" s="6"/>
      <c r="IY94" s="6"/>
      <c r="IZ94" s="6"/>
      <c r="JA94" s="6"/>
      <c r="JB94" s="6"/>
      <c r="JC94" s="6"/>
      <c r="JD94" s="6"/>
      <c r="JE94" s="6"/>
      <c r="JF94" s="6"/>
      <c r="JG94" s="6"/>
      <c r="JH94" s="6"/>
      <c r="JI94" s="6"/>
      <c r="JJ94" s="6"/>
      <c r="JK94" s="6"/>
      <c r="JL94" s="6"/>
      <c r="JM94" s="6"/>
      <c r="JN94" s="6"/>
      <c r="JO94" s="6"/>
      <c r="JP94" s="6"/>
      <c r="JQ94" s="6"/>
      <c r="JR94" s="6"/>
      <c r="JS94" s="6"/>
      <c r="JT94" s="6"/>
      <c r="JU94" s="6"/>
      <c r="JV94" s="6"/>
      <c r="JW94" s="6"/>
      <c r="JX94" s="6"/>
      <c r="JY94" s="6"/>
      <c r="JZ94" s="6"/>
      <c r="KA94" s="6"/>
      <c r="KB94" s="6"/>
      <c r="KC94" s="6"/>
      <c r="KD94" s="6"/>
      <c r="KE94" s="6"/>
      <c r="KF94" s="6"/>
      <c r="KG94" s="6"/>
      <c r="KH94" s="6"/>
      <c r="KI94" s="6"/>
      <c r="KJ94" s="6"/>
      <c r="KK94" s="6"/>
      <c r="KL94" s="6"/>
      <c r="KM94" s="6"/>
      <c r="KN94" s="6"/>
      <c r="KO94" s="6"/>
      <c r="KP94" s="6"/>
      <c r="KQ94" s="6"/>
      <c r="KR94" s="6"/>
      <c r="KS94" s="6"/>
      <c r="KT94" s="6"/>
      <c r="KU94" s="6"/>
      <c r="KV94" s="6"/>
      <c r="KW94" s="6"/>
      <c r="KX94" s="6"/>
      <c r="KY94" s="6"/>
      <c r="KZ94" s="6"/>
      <c r="LA94" s="6"/>
      <c r="LB94" s="6"/>
      <c r="LC94" s="6"/>
      <c r="LD94" s="6"/>
      <c r="LE94" s="6"/>
      <c r="LF94" s="6"/>
      <c r="LG94" s="6"/>
      <c r="LH94" s="6"/>
      <c r="LI94" s="6"/>
      <c r="LJ94" s="6"/>
      <c r="LK94" s="6"/>
      <c r="LL94" s="6"/>
      <c r="LM94" s="6"/>
      <c r="LN94" s="6"/>
      <c r="LO94" s="6"/>
      <c r="LP94" s="6"/>
      <c r="LQ94" s="6"/>
      <c r="LR94" s="6"/>
      <c r="LS94" s="6"/>
      <c r="LT94" s="6"/>
      <c r="LU94" s="6"/>
      <c r="LV94" s="6"/>
      <c r="LW94" s="6"/>
      <c r="LX94" s="6"/>
      <c r="LY94" s="6"/>
      <c r="LZ94" s="6"/>
      <c r="MA94" s="6"/>
      <c r="MB94" s="6"/>
      <c r="MC94" s="6"/>
      <c r="MD94" s="6"/>
      <c r="ME94" s="6"/>
      <c r="MF94" s="6"/>
      <c r="MG94" s="6"/>
      <c r="MH94" s="6"/>
      <c r="MI94" s="6"/>
      <c r="MJ94" s="6"/>
      <c r="MK94" s="6"/>
      <c r="ML94" s="6"/>
      <c r="MM94" s="6"/>
      <c r="MN94" s="6"/>
      <c r="MO94" s="6"/>
      <c r="MP94" s="6"/>
      <c r="MQ94" s="6"/>
      <c r="MR94" s="6"/>
      <c r="MS94" s="6"/>
      <c r="MT94" s="6"/>
      <c r="MU94" s="6"/>
      <c r="MV94" s="6"/>
      <c r="MW94" s="6"/>
      <c r="MX94" s="6"/>
      <c r="MY94" s="6"/>
      <c r="MZ94" s="6"/>
      <c r="NA94" s="6"/>
      <c r="NB94" s="6"/>
      <c r="NC94" s="6"/>
      <c r="ND94" s="6"/>
      <c r="NE94" s="6"/>
      <c r="NF94" s="6"/>
      <c r="NG94" s="6"/>
      <c r="NH94" s="6"/>
      <c r="NI94" s="6"/>
      <c r="NJ94" s="6"/>
      <c r="NK94" s="6"/>
      <c r="NL94" s="6"/>
      <c r="NM94" s="6"/>
      <c r="NN94" s="6"/>
      <c r="NO94" s="6"/>
      <c r="NP94" s="6"/>
      <c r="NQ94" s="6"/>
      <c r="NR94" s="6"/>
      <c r="NS94" s="6"/>
      <c r="NT94" s="6"/>
      <c r="NU94" s="6"/>
      <c r="NV94" s="6"/>
      <c r="NW94" s="6"/>
      <c r="NX94" s="6"/>
      <c r="NY94" s="6"/>
      <c r="NZ94" s="6"/>
      <c r="OA94" s="6"/>
      <c r="OB94" s="6"/>
      <c r="OC94" s="6"/>
      <c r="OD94" s="6"/>
      <c r="OE94" s="6"/>
      <c r="OF94" s="6"/>
      <c r="OG94" s="6"/>
      <c r="OH94" s="6"/>
      <c r="OI94" s="6"/>
      <c r="OJ94" s="6"/>
      <c r="OK94" s="6"/>
      <c r="OL94" s="6"/>
      <c r="OM94" s="6"/>
      <c r="ON94" s="6"/>
      <c r="OO94" s="6"/>
      <c r="OP94" s="6"/>
      <c r="OQ94" s="6"/>
      <c r="OR94" s="6"/>
      <c r="OS94" s="6"/>
      <c r="OT94" s="6"/>
      <c r="OU94" s="6"/>
      <c r="OV94" s="6"/>
      <c r="OW94" s="6"/>
      <c r="OX94" s="6"/>
      <c r="OY94" s="6"/>
      <c r="OZ94" s="6"/>
      <c r="PA94" s="6"/>
      <c r="PB94" s="6"/>
      <c r="PC94" s="6"/>
      <c r="PD94" s="6"/>
      <c r="PE94" s="6"/>
      <c r="PF94" s="6"/>
      <c r="PG94" s="6"/>
      <c r="PH94" s="6"/>
      <c r="PI94" s="6"/>
      <c r="PJ94" s="6"/>
      <c r="PK94" s="6"/>
      <c r="PL94" s="6"/>
      <c r="PM94" s="6"/>
      <c r="PN94" s="6"/>
      <c r="PO94" s="6"/>
      <c r="PP94" s="6"/>
      <c r="PQ94" s="6"/>
      <c r="PR94" s="6"/>
      <c r="PS94" s="6"/>
      <c r="PT94" s="6"/>
      <c r="PU94" s="6"/>
      <c r="PV94" s="6"/>
      <c r="PW94" s="6"/>
      <c r="PX94" s="6"/>
      <c r="PY94" s="6"/>
      <c r="PZ94" s="6"/>
      <c r="QA94" s="6"/>
      <c r="QB94" s="6"/>
      <c r="QC94" s="6"/>
      <c r="QD94" s="6"/>
      <c r="QE94" s="6"/>
      <c r="QF94" s="6"/>
      <c r="QG94" s="6"/>
      <c r="QH94" s="6"/>
      <c r="QI94" s="6"/>
      <c r="QJ94" s="6"/>
      <c r="QK94" s="6"/>
      <c r="QL94" s="6"/>
      <c r="QM94" s="6"/>
      <c r="QN94" s="6"/>
      <c r="QO94" s="6"/>
      <c r="QP94" s="6"/>
      <c r="QQ94" s="6"/>
      <c r="QR94" s="6"/>
      <c r="QS94" s="6"/>
      <c r="QT94" s="6"/>
      <c r="QU94" s="6"/>
      <c r="QV94" s="6"/>
      <c r="QW94" s="6"/>
      <c r="QX94" s="6"/>
      <c r="QY94" s="6"/>
      <c r="QZ94" s="6"/>
      <c r="RA94" s="6"/>
      <c r="RB94" s="6"/>
      <c r="RC94" s="6"/>
      <c r="RD94" s="6"/>
      <c r="RE94" s="6"/>
      <c r="RF94" s="6"/>
      <c r="RG94" s="6"/>
      <c r="RH94" s="6"/>
      <c r="RI94" s="6"/>
      <c r="RJ94" s="6"/>
      <c r="RK94" s="6"/>
      <c r="RL94" s="6"/>
      <c r="RM94" s="6"/>
      <c r="RN94" s="6"/>
      <c r="RO94" s="6"/>
      <c r="RP94" s="6"/>
      <c r="RQ94" s="6"/>
      <c r="RR94" s="6"/>
      <c r="RS94" s="6"/>
      <c r="RT94" s="6"/>
      <c r="RU94" s="6"/>
      <c r="RV94" s="6"/>
      <c r="RW94" s="6"/>
      <c r="RX94" s="6"/>
      <c r="RY94" s="6"/>
      <c r="RZ94" s="6"/>
      <c r="SA94" s="6"/>
      <c r="SB94" s="6"/>
      <c r="SC94" s="6"/>
      <c r="SD94" s="6"/>
      <c r="SE94" s="6"/>
      <c r="SF94" s="6"/>
      <c r="SG94" s="6"/>
      <c r="SH94" s="6"/>
      <c r="SI94" s="6"/>
      <c r="SJ94" s="6"/>
      <c r="SK94" s="6"/>
      <c r="SL94" s="6"/>
      <c r="SM94" s="6"/>
      <c r="SN94" s="6"/>
      <c r="SO94" s="6"/>
      <c r="SP94" s="6"/>
      <c r="SQ94" s="6"/>
      <c r="SR94" s="6"/>
      <c r="SS94" s="6"/>
      <c r="ST94" s="6"/>
      <c r="SU94" s="6"/>
      <c r="SV94" s="6"/>
      <c r="SW94" s="6"/>
      <c r="SX94" s="6"/>
      <c r="SY94" s="6"/>
      <c r="SZ94" s="6"/>
      <c r="TA94" s="6"/>
      <c r="TB94" s="6"/>
      <c r="TC94" s="6"/>
      <c r="TD94" s="6"/>
      <c r="TE94" s="6"/>
      <c r="TF94" s="6"/>
      <c r="TG94" s="6"/>
      <c r="TH94" s="6"/>
      <c r="TI94" s="6"/>
      <c r="TJ94" s="6"/>
      <c r="TK94" s="6"/>
      <c r="TL94" s="6"/>
      <c r="TM94" s="6"/>
      <c r="TN94" s="6"/>
      <c r="TO94" s="6"/>
      <c r="TP94" s="6"/>
      <c r="TQ94" s="6"/>
      <c r="TR94" s="6"/>
      <c r="TS94" s="6"/>
      <c r="TT94" s="6"/>
      <c r="TU94" s="6"/>
      <c r="TV94" s="6"/>
      <c r="TW94" s="6"/>
      <c r="TX94" s="6"/>
      <c r="TY94" s="6"/>
      <c r="TZ94" s="6"/>
      <c r="UA94" s="6"/>
      <c r="UB94" s="6"/>
      <c r="UC94" s="6"/>
      <c r="UD94" s="6"/>
      <c r="UE94" s="6"/>
      <c r="UF94" s="6"/>
      <c r="UG94" s="6"/>
      <c r="UH94" s="6"/>
      <c r="UI94" s="6"/>
      <c r="UJ94" s="6"/>
      <c r="UK94" s="6"/>
      <c r="UL94" s="6"/>
      <c r="UM94" s="6"/>
      <c r="UN94" s="6"/>
      <c r="UO94" s="6"/>
      <c r="UP94" s="6"/>
      <c r="UQ94" s="6"/>
      <c r="UR94" s="6"/>
      <c r="US94" s="6"/>
      <c r="UT94" s="6"/>
      <c r="UU94" s="6"/>
      <c r="UV94" s="6"/>
      <c r="UW94" s="6"/>
      <c r="UX94" s="6"/>
      <c r="UY94" s="6"/>
      <c r="UZ94" s="6"/>
      <c r="VA94" s="6"/>
      <c r="VB94" s="6"/>
      <c r="VC94" s="6"/>
      <c r="VD94" s="6"/>
      <c r="VE94" s="6"/>
      <c r="VF94" s="6"/>
      <c r="VG94" s="6"/>
      <c r="VH94" s="6"/>
      <c r="VI94" s="6"/>
      <c r="VJ94" s="6"/>
      <c r="VK94" s="6"/>
      <c r="VL94" s="6"/>
      <c r="VM94" s="6"/>
      <c r="VN94" s="6"/>
      <c r="VO94" s="6"/>
      <c r="VP94" s="6"/>
      <c r="VQ94" s="6"/>
      <c r="VR94" s="6"/>
      <c r="VS94" s="6"/>
      <c r="VT94" s="6"/>
      <c r="VU94" s="6"/>
      <c r="VV94" s="6"/>
      <c r="VW94" s="6"/>
      <c r="VX94" s="6"/>
      <c r="VY94" s="6"/>
      <c r="VZ94" s="6"/>
      <c r="WA94" s="6"/>
      <c r="WB94" s="6"/>
      <c r="WC94" s="6"/>
      <c r="WD94" s="6"/>
      <c r="WE94" s="6"/>
      <c r="WF94" s="6"/>
      <c r="WG94" s="6"/>
      <c r="WH94" s="6"/>
      <c r="WI94" s="6"/>
      <c r="WJ94" s="6"/>
      <c r="WK94" s="6"/>
      <c r="WL94" s="6"/>
      <c r="WM94" s="6"/>
      <c r="WN94" s="6"/>
      <c r="WO94" s="6"/>
      <c r="WP94" s="6"/>
      <c r="WQ94" s="6"/>
      <c r="WR94" s="6"/>
      <c r="WS94" s="6"/>
      <c r="WT94" s="6"/>
      <c r="WU94" s="6"/>
      <c r="WV94" s="6"/>
      <c r="WW94" s="6"/>
      <c r="WX94" s="6"/>
      <c r="WY94" s="6"/>
      <c r="WZ94" s="6"/>
      <c r="XA94" s="6"/>
      <c r="XB94" s="6"/>
      <c r="XC94" s="6"/>
      <c r="XD94" s="6"/>
      <c r="XE94" s="6"/>
      <c r="XF94" s="6"/>
      <c r="XG94" s="6"/>
      <c r="XH94" s="6"/>
      <c r="XI94" s="6"/>
      <c r="XJ94" s="6"/>
      <c r="XK94" s="6"/>
      <c r="XL94" s="6"/>
      <c r="XM94" s="6"/>
      <c r="XN94" s="6"/>
      <c r="XO94" s="6"/>
      <c r="XP94" s="6"/>
      <c r="XQ94" s="6"/>
      <c r="XR94" s="6"/>
      <c r="XS94" s="6"/>
      <c r="XT94" s="6"/>
      <c r="XU94" s="6"/>
      <c r="XV94" s="6"/>
      <c r="XW94" s="6"/>
      <c r="XX94" s="6"/>
      <c r="XY94" s="6"/>
      <c r="XZ94" s="6"/>
      <c r="YA94" s="6"/>
      <c r="YB94" s="6"/>
      <c r="YC94" s="6"/>
      <c r="YD94" s="6"/>
      <c r="YE94" s="6"/>
      <c r="YF94" s="6"/>
      <c r="YG94" s="6"/>
      <c r="YH94" s="6"/>
      <c r="YI94" s="6"/>
      <c r="YJ94" s="6"/>
      <c r="YK94" s="6"/>
      <c r="YL94" s="6"/>
      <c r="YM94" s="6"/>
      <c r="YN94" s="6"/>
      <c r="YO94" s="6"/>
      <c r="YP94" s="6"/>
      <c r="YQ94" s="6"/>
      <c r="YR94" s="6"/>
      <c r="YS94" s="6"/>
      <c r="YT94" s="6"/>
      <c r="YU94" s="6"/>
      <c r="YV94" s="6"/>
      <c r="YW94" s="6"/>
      <c r="YX94" s="6"/>
      <c r="YY94" s="6"/>
      <c r="YZ94" s="6"/>
      <c r="ZA94" s="6"/>
      <c r="ZB94" s="6"/>
      <c r="ZC94" s="6"/>
      <c r="ZD94" s="6"/>
      <c r="ZE94" s="6"/>
      <c r="ZF94" s="6"/>
      <c r="ZG94" s="6"/>
      <c r="ZH94" s="6"/>
      <c r="ZI94" s="6"/>
      <c r="ZJ94" s="6"/>
      <c r="ZK94" s="6"/>
      <c r="ZL94" s="6"/>
      <c r="ZM94" s="6"/>
      <c r="ZN94" s="6"/>
      <c r="ZO94" s="6"/>
      <c r="ZP94" s="6"/>
      <c r="ZQ94" s="6"/>
      <c r="ZR94" s="6"/>
      <c r="ZS94" s="6"/>
      <c r="ZT94" s="6"/>
      <c r="ZU94" s="6"/>
      <c r="ZV94" s="6"/>
      <c r="ZW94" s="6"/>
      <c r="ZX94" s="6"/>
      <c r="ZY94" s="6"/>
      <c r="ZZ94" s="6"/>
      <c r="AAA94" s="6"/>
      <c r="AAB94" s="6"/>
      <c r="AAC94" s="6"/>
      <c r="AAD94" s="6"/>
      <c r="AAE94" s="6"/>
      <c r="AAF94" s="6"/>
      <c r="AAG94" s="6"/>
      <c r="AAH94" s="6"/>
      <c r="AAI94" s="6"/>
      <c r="AAJ94" s="6"/>
      <c r="AAK94" s="6"/>
      <c r="AAL94" s="6"/>
      <c r="AAM94" s="6"/>
      <c r="AAN94" s="6"/>
      <c r="AAO94" s="6"/>
      <c r="AAP94" s="6"/>
      <c r="AAQ94" s="6"/>
      <c r="AAR94" s="6"/>
      <c r="AAS94" s="6"/>
      <c r="AAT94" s="6"/>
      <c r="AAU94" s="6"/>
      <c r="AAV94" s="6"/>
      <c r="AAW94" s="6"/>
      <c r="AAX94" s="6"/>
      <c r="AAY94" s="6"/>
      <c r="AAZ94" s="6"/>
      <c r="ABA94" s="6"/>
      <c r="ABB94" s="6"/>
      <c r="ABC94" s="6"/>
      <c r="ABD94" s="6"/>
      <c r="ABE94" s="6"/>
      <c r="ABF94" s="6"/>
      <c r="ABG94" s="6"/>
      <c r="ABH94" s="6"/>
      <c r="ABI94" s="6"/>
      <c r="ABJ94" s="6"/>
      <c r="ABK94" s="6"/>
      <c r="ABL94" s="6"/>
      <c r="ABM94" s="6"/>
      <c r="ABN94" s="6"/>
      <c r="ABO94" s="6"/>
      <c r="ABP94" s="6"/>
      <c r="ABQ94" s="6"/>
      <c r="ABR94" s="6"/>
      <c r="ABS94" s="6"/>
      <c r="ABT94" s="6"/>
      <c r="ABU94" s="6"/>
      <c r="ABV94" s="6"/>
      <c r="ABW94" s="6"/>
      <c r="ABX94" s="6"/>
      <c r="ABY94" s="6"/>
      <c r="ABZ94" s="6"/>
      <c r="ACA94" s="6"/>
      <c r="ACB94" s="6"/>
      <c r="ACC94" s="6"/>
      <c r="ACD94" s="6"/>
      <c r="ACE94" s="6"/>
      <c r="ACF94" s="6"/>
      <c r="ACG94" s="6"/>
      <c r="ACH94" s="6"/>
      <c r="ACI94" s="6"/>
      <c r="ACJ94" s="6"/>
      <c r="ACK94" s="6"/>
      <c r="ACL94" s="6"/>
      <c r="ACM94" s="6"/>
      <c r="ACN94" s="6"/>
      <c r="ACO94" s="6"/>
      <c r="ACP94" s="6"/>
      <c r="ACQ94" s="6"/>
      <c r="ACR94" s="6"/>
      <c r="ACS94" s="6"/>
      <c r="ACT94" s="6"/>
      <c r="ACU94" s="6"/>
      <c r="ACV94" s="6"/>
      <c r="ACW94" s="6"/>
      <c r="ACX94" s="6"/>
      <c r="ACY94" s="6"/>
      <c r="ACZ94" s="6"/>
      <c r="ADA94" s="6"/>
      <c r="ADB94" s="6"/>
      <c r="ADC94" s="6"/>
      <c r="ADD94" s="6"/>
      <c r="ADE94" s="6"/>
      <c r="ADF94" s="6"/>
      <c r="ADG94" s="6"/>
      <c r="ADH94" s="6"/>
      <c r="ADI94" s="6"/>
      <c r="ADJ94" s="6"/>
      <c r="ADK94" s="6"/>
      <c r="ADL94" s="6"/>
      <c r="ADM94" s="6"/>
      <c r="ADN94" s="6"/>
      <c r="ADO94" s="6"/>
      <c r="ADP94" s="6"/>
      <c r="ADQ94" s="6"/>
      <c r="ADR94" s="6"/>
      <c r="ADS94" s="6"/>
      <c r="ADT94" s="6"/>
      <c r="ADU94" s="6"/>
      <c r="ADV94" s="6"/>
      <c r="ADW94" s="6"/>
      <c r="ADX94" s="6"/>
      <c r="ADY94" s="6"/>
      <c r="ADZ94" s="6"/>
      <c r="AEA94" s="6"/>
      <c r="AEB94" s="6"/>
      <c r="AEC94" s="6"/>
      <c r="AED94" s="6"/>
      <c r="AEE94" s="6"/>
      <c r="AEF94" s="6"/>
      <c r="AEG94" s="6"/>
      <c r="AEH94" s="6"/>
      <c r="AEI94" s="6"/>
      <c r="AEJ94" s="6"/>
      <c r="AEK94" s="6"/>
      <c r="AEL94" s="6"/>
      <c r="AEM94" s="6"/>
      <c r="AEN94" s="6"/>
      <c r="AEO94" s="6"/>
      <c r="AEP94" s="6"/>
      <c r="AEQ94" s="6"/>
      <c r="AER94" s="6"/>
      <c r="AES94" s="6"/>
      <c r="AET94" s="6"/>
      <c r="AEU94" s="6"/>
      <c r="AEV94" s="6"/>
      <c r="AEW94" s="6"/>
      <c r="AEX94" s="6"/>
      <c r="AEY94" s="6"/>
      <c r="AEZ94" s="6"/>
      <c r="AFA94" s="6"/>
      <c r="AFB94" s="6"/>
      <c r="AFC94" s="6"/>
      <c r="AFD94" s="6"/>
      <c r="AFE94" s="6"/>
      <c r="AFF94" s="6"/>
      <c r="AFG94" s="6"/>
      <c r="AFH94" s="6"/>
      <c r="AFI94" s="6"/>
      <c r="AFJ94" s="6"/>
      <c r="AFK94" s="6"/>
      <c r="AFL94" s="6"/>
      <c r="AFM94" s="6"/>
      <c r="AFN94" s="6"/>
      <c r="AFO94" s="6"/>
      <c r="AFP94" s="6"/>
      <c r="AFQ94" s="6"/>
      <c r="AFR94" s="6"/>
      <c r="AFS94" s="6"/>
      <c r="AFT94" s="6"/>
      <c r="AFU94" s="6"/>
      <c r="AFV94" s="6"/>
      <c r="AFW94" s="6"/>
      <c r="AFX94" s="6"/>
      <c r="AFY94" s="6"/>
      <c r="AFZ94" s="6"/>
      <c r="AGA94" s="6"/>
      <c r="AGB94" s="6"/>
      <c r="AGC94" s="6"/>
      <c r="AGD94" s="6"/>
      <c r="AGE94" s="6"/>
      <c r="AGF94" s="6"/>
      <c r="AGG94" s="6"/>
      <c r="AGH94" s="6"/>
      <c r="AGI94" s="6"/>
      <c r="AGJ94" s="6"/>
      <c r="AGK94" s="6"/>
      <c r="AGL94" s="6"/>
      <c r="AGM94" s="6"/>
      <c r="AGN94" s="6"/>
      <c r="AGO94" s="6"/>
      <c r="AGP94" s="6"/>
      <c r="AGQ94" s="6"/>
      <c r="AGR94" s="6"/>
      <c r="AGS94" s="6"/>
      <c r="AGT94" s="6"/>
      <c r="AGU94" s="6"/>
      <c r="AGV94" s="6"/>
      <c r="AGW94" s="6"/>
      <c r="AGX94" s="6"/>
      <c r="AGY94" s="6"/>
      <c r="AGZ94" s="6"/>
      <c r="AHA94" s="6"/>
      <c r="AHB94" s="6"/>
      <c r="AHC94" s="6"/>
      <c r="AHD94" s="6"/>
      <c r="AHE94" s="6"/>
      <c r="AHF94" s="6"/>
      <c r="AHG94" s="6"/>
      <c r="AHH94" s="6"/>
      <c r="AHI94" s="6"/>
      <c r="AHJ94" s="6"/>
      <c r="AHK94" s="6"/>
      <c r="AHL94" s="6"/>
      <c r="AHM94" s="6"/>
      <c r="AHN94" s="6"/>
      <c r="AHO94" s="6"/>
      <c r="AHP94" s="6"/>
      <c r="AHQ94" s="6"/>
      <c r="AHR94" s="6"/>
      <c r="AHS94" s="6"/>
      <c r="AHT94" s="6"/>
      <c r="AHU94" s="6"/>
      <c r="AHV94" s="6"/>
      <c r="AHW94" s="6"/>
      <c r="AHX94" s="6"/>
      <c r="AHY94" s="6"/>
      <c r="AHZ94" s="6"/>
      <c r="AIA94" s="6"/>
      <c r="AIB94" s="6"/>
      <c r="AIC94" s="6"/>
      <c r="AID94" s="6"/>
      <c r="AIE94" s="6"/>
      <c r="AIF94" s="6"/>
      <c r="AIG94" s="6"/>
      <c r="AIH94" s="6"/>
      <c r="AII94" s="6"/>
      <c r="AIJ94" s="6"/>
      <c r="AIK94" s="6"/>
      <c r="AIL94" s="6"/>
      <c r="AIM94" s="6"/>
      <c r="AIN94" s="6"/>
      <c r="AIO94" s="6"/>
      <c r="AIP94" s="6"/>
      <c r="AIQ94" s="6"/>
      <c r="AIR94" s="6"/>
      <c r="AIS94" s="6"/>
      <c r="AIT94" s="6"/>
      <c r="AIU94" s="6"/>
      <c r="AIV94" s="6"/>
      <c r="AIW94" s="6"/>
      <c r="AIX94" s="6"/>
      <c r="AIY94" s="6"/>
      <c r="AIZ94" s="6"/>
      <c r="AJA94" s="6"/>
      <c r="AJB94" s="6"/>
      <c r="AJC94" s="6"/>
      <c r="AJD94" s="6"/>
      <c r="AJE94" s="6"/>
      <c r="AJF94" s="6"/>
      <c r="AJG94" s="6"/>
      <c r="AJH94" s="6"/>
      <c r="AJI94" s="6"/>
      <c r="AJJ94" s="6"/>
      <c r="AJK94" s="6"/>
      <c r="AJL94" s="6"/>
      <c r="AJM94" s="6"/>
      <c r="AJN94" s="6"/>
      <c r="AJO94" s="6"/>
      <c r="AJP94" s="6"/>
      <c r="AJQ94" s="6"/>
      <c r="AJR94" s="6"/>
      <c r="AJS94" s="6"/>
      <c r="AJT94" s="6"/>
      <c r="AJU94" s="6"/>
      <c r="AJV94" s="6"/>
      <c r="AJW94" s="6"/>
      <c r="AJX94" s="6"/>
      <c r="AJY94" s="6"/>
      <c r="AJZ94" s="6"/>
      <c r="AKA94" s="6"/>
      <c r="AKB94" s="6"/>
      <c r="AKC94" s="6"/>
      <c r="AKD94" s="6"/>
      <c r="AKE94" s="6"/>
      <c r="AKF94" s="6"/>
      <c r="AKG94" s="6"/>
      <c r="AKH94" s="6"/>
      <c r="AKI94" s="6"/>
      <c r="AKJ94" s="6"/>
      <c r="AKK94" s="6"/>
      <c r="AKL94" s="6"/>
      <c r="AKM94" s="6"/>
      <c r="AKN94" s="6"/>
      <c r="AKO94" s="6"/>
      <c r="AKP94" s="6"/>
      <c r="AKQ94" s="6"/>
      <c r="AKR94" s="6"/>
      <c r="AKS94" s="6"/>
      <c r="AKT94" s="6"/>
      <c r="AKU94" s="6"/>
      <c r="AKV94" s="6"/>
      <c r="AKW94" s="6"/>
      <c r="AKX94" s="6"/>
      <c r="AKY94" s="6"/>
      <c r="AKZ94" s="6"/>
      <c r="ALA94" s="6"/>
      <c r="ALB94" s="6"/>
      <c r="ALC94" s="6"/>
      <c r="ALD94" s="6"/>
      <c r="ALE94" s="6"/>
      <c r="ALF94" s="6"/>
      <c r="ALG94" s="6"/>
      <c r="ALH94" s="6"/>
      <c r="ALI94" s="6"/>
      <c r="ALJ94" s="6"/>
      <c r="ALK94" s="6"/>
      <c r="ALL94" s="6"/>
      <c r="ALM94" s="6"/>
      <c r="ALN94" s="6"/>
      <c r="ALO94" s="6"/>
      <c r="ALP94" s="6"/>
      <c r="ALQ94" s="6"/>
      <c r="ALR94" s="6"/>
      <c r="ALS94" s="6"/>
      <c r="ALT94" s="6"/>
      <c r="ALU94" s="6"/>
      <c r="ALV94" s="6"/>
      <c r="ALW94" s="6"/>
      <c r="ALX94" s="6"/>
      <c r="ALY94" s="6"/>
      <c r="ALZ94" s="6"/>
      <c r="AMA94" s="6"/>
      <c r="AMB94" s="6"/>
      <c r="AMC94" s="6"/>
      <c r="AMD94" s="6"/>
      <c r="AME94" s="6"/>
      <c r="AMF94" s="6"/>
      <c r="AMG94" s="6"/>
      <c r="AMH94" s="6"/>
      <c r="AMI94" s="6"/>
      <c r="AMJ94" s="6"/>
      <c r="AMK94" s="6"/>
    </row>
    <row r="95" spans="1:1025" x14ac:dyDescent="0.25">
      <c r="K95" s="56"/>
      <c r="L95" s="108"/>
      <c r="M95" s="56"/>
      <c r="AB95" s="56"/>
      <c r="AD95" s="873" t="s">
        <v>976</v>
      </c>
    </row>
    <row r="96" spans="1:1025" x14ac:dyDescent="0.25">
      <c r="K96" s="56"/>
      <c r="L96" s="108"/>
      <c r="M96" s="56"/>
      <c r="AB96" s="56"/>
      <c r="AD96" s="874" t="s">
        <v>978</v>
      </c>
    </row>
    <row r="97" spans="1:1025" s="158" customFormat="1" x14ac:dyDescent="0.25">
      <c r="A97" s="6"/>
      <c r="B97" s="6"/>
      <c r="C97" s="6"/>
      <c r="D97" s="6"/>
      <c r="E97" s="6"/>
      <c r="F97" s="6"/>
      <c r="G97" s="6"/>
      <c r="H97" s="6"/>
      <c r="I97" s="6"/>
      <c r="J97" s="6"/>
      <c r="K97" s="56"/>
      <c r="L97" s="108"/>
      <c r="M97" s="56"/>
      <c r="N97" s="56"/>
      <c r="O97" s="56"/>
      <c r="P97" s="57"/>
      <c r="Q97" s="6"/>
      <c r="R97" s="6"/>
      <c r="S97" s="6"/>
      <c r="T97" s="6"/>
      <c r="U97" s="6"/>
      <c r="V97" s="6"/>
      <c r="W97" s="6"/>
      <c r="X97" s="6"/>
      <c r="Y97" s="6"/>
      <c r="Z97" s="6"/>
      <c r="AA97" s="6"/>
      <c r="AB97" s="56"/>
      <c r="AC97" s="6"/>
      <c r="AD97" s="874" t="s">
        <v>977</v>
      </c>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c r="CJ97" s="6"/>
      <c r="CK97" s="6"/>
      <c r="CL97" s="6"/>
      <c r="CM97" s="6"/>
      <c r="CN97" s="6"/>
      <c r="CO97" s="6"/>
      <c r="CP97" s="6"/>
      <c r="CQ97" s="6"/>
      <c r="CR97" s="6"/>
      <c r="CS97" s="6"/>
      <c r="CT97" s="6"/>
      <c r="CU97" s="6"/>
      <c r="CV97" s="6"/>
      <c r="CW97" s="6"/>
      <c r="CX97" s="6"/>
      <c r="CY97" s="6"/>
      <c r="CZ97" s="6"/>
      <c r="DA97" s="6"/>
      <c r="DB97" s="6"/>
      <c r="DC97" s="6"/>
      <c r="DD97" s="6"/>
      <c r="DE97" s="6"/>
      <c r="DF97" s="6"/>
      <c r="DG97" s="6"/>
      <c r="DH97" s="6"/>
      <c r="DI97" s="6"/>
      <c r="DJ97" s="6"/>
      <c r="DK97" s="6"/>
      <c r="DL97" s="6"/>
      <c r="DM97" s="6"/>
      <c r="DN97" s="6"/>
      <c r="DO97" s="6"/>
      <c r="DP97" s="6"/>
      <c r="DQ97" s="6"/>
      <c r="DR97" s="6"/>
      <c r="DS97" s="6"/>
      <c r="DT97" s="6"/>
      <c r="DU97" s="6"/>
      <c r="DV97" s="6"/>
      <c r="DW97" s="6"/>
      <c r="DX97" s="6"/>
      <c r="DY97" s="6"/>
      <c r="DZ97" s="6"/>
      <c r="EA97" s="6"/>
      <c r="EB97" s="6"/>
      <c r="EC97" s="6"/>
      <c r="ED97" s="6"/>
      <c r="EE97" s="6"/>
      <c r="EF97" s="6"/>
      <c r="EG97" s="6"/>
      <c r="EH97" s="6"/>
      <c r="EI97" s="6"/>
      <c r="EJ97" s="6"/>
      <c r="EK97" s="6"/>
      <c r="EL97" s="6"/>
      <c r="EM97" s="6"/>
      <c r="EN97" s="6"/>
      <c r="EO97" s="6"/>
      <c r="EP97" s="6"/>
      <c r="EQ97" s="6"/>
      <c r="ER97" s="6"/>
      <c r="ES97" s="6"/>
      <c r="ET97" s="6"/>
      <c r="EU97" s="6"/>
      <c r="EV97" s="6"/>
      <c r="EW97" s="6"/>
      <c r="EX97" s="6"/>
      <c r="EY97" s="6"/>
      <c r="EZ97" s="6"/>
      <c r="FA97" s="6"/>
      <c r="FB97" s="6"/>
      <c r="FC97" s="6"/>
      <c r="FD97" s="6"/>
      <c r="FE97" s="6"/>
      <c r="FF97" s="6"/>
      <c r="FG97" s="6"/>
      <c r="FH97" s="6"/>
      <c r="FI97" s="6"/>
      <c r="FJ97" s="6"/>
      <c r="FK97" s="6"/>
      <c r="FL97" s="6"/>
      <c r="FM97" s="6"/>
      <c r="FN97" s="6"/>
      <c r="FO97" s="6"/>
      <c r="FP97" s="6"/>
      <c r="FQ97" s="6"/>
      <c r="FR97" s="6"/>
      <c r="FS97" s="6"/>
      <c r="FT97" s="6"/>
      <c r="FU97" s="6"/>
      <c r="FV97" s="6"/>
      <c r="FW97" s="6"/>
      <c r="FX97" s="6"/>
      <c r="FY97" s="6"/>
      <c r="FZ97" s="6"/>
      <c r="GA97" s="6"/>
      <c r="GB97" s="6"/>
      <c r="GC97" s="6"/>
      <c r="GD97" s="6"/>
      <c r="GE97" s="6"/>
      <c r="GF97" s="6"/>
      <c r="GG97" s="6"/>
      <c r="GH97" s="6"/>
      <c r="GI97" s="6"/>
      <c r="GJ97" s="6"/>
      <c r="GK97" s="6"/>
      <c r="GL97" s="6"/>
      <c r="GM97" s="6"/>
      <c r="GN97" s="6"/>
      <c r="GO97" s="6"/>
      <c r="GP97" s="6"/>
      <c r="GQ97" s="6"/>
      <c r="GR97" s="6"/>
      <c r="GS97" s="6"/>
      <c r="GT97" s="6"/>
      <c r="GU97" s="6"/>
      <c r="GV97" s="6"/>
      <c r="GW97" s="6"/>
      <c r="GX97" s="6"/>
      <c r="GY97" s="6"/>
      <c r="GZ97" s="6"/>
      <c r="HA97" s="6"/>
      <c r="HB97" s="6"/>
      <c r="HC97" s="6"/>
      <c r="HD97" s="6"/>
      <c r="HE97" s="6"/>
      <c r="HF97" s="6"/>
      <c r="HG97" s="6"/>
      <c r="HH97" s="6"/>
      <c r="HI97" s="6"/>
      <c r="HJ97" s="6"/>
      <c r="HK97" s="6"/>
      <c r="HL97" s="6"/>
      <c r="HM97" s="6"/>
      <c r="HN97" s="6"/>
      <c r="HO97" s="6"/>
      <c r="HP97" s="6"/>
      <c r="HQ97" s="6"/>
      <c r="HR97" s="6"/>
      <c r="HS97" s="6"/>
      <c r="HT97" s="6"/>
      <c r="HU97" s="6"/>
      <c r="HV97" s="6"/>
      <c r="HW97" s="6"/>
      <c r="HX97" s="6"/>
      <c r="HY97" s="6"/>
      <c r="HZ97" s="6"/>
      <c r="IA97" s="6"/>
      <c r="IB97" s="6"/>
      <c r="IC97" s="6"/>
      <c r="ID97" s="6"/>
      <c r="IE97" s="6"/>
      <c r="IF97" s="6"/>
      <c r="IG97" s="6"/>
      <c r="IH97" s="6"/>
      <c r="II97" s="6"/>
      <c r="IJ97" s="6"/>
      <c r="IK97" s="6"/>
      <c r="IL97" s="6"/>
      <c r="IM97" s="6"/>
      <c r="IN97" s="6"/>
      <c r="IO97" s="6"/>
      <c r="IP97" s="6"/>
      <c r="IQ97" s="6"/>
      <c r="IR97" s="6"/>
      <c r="IS97" s="6"/>
      <c r="IT97" s="6"/>
      <c r="IU97" s="6"/>
      <c r="IV97" s="6"/>
      <c r="IW97" s="6"/>
      <c r="IX97" s="6"/>
      <c r="IY97" s="6"/>
      <c r="IZ97" s="6"/>
      <c r="JA97" s="6"/>
      <c r="JB97" s="6"/>
      <c r="JC97" s="6"/>
      <c r="JD97" s="6"/>
      <c r="JE97" s="6"/>
      <c r="JF97" s="6"/>
      <c r="JG97" s="6"/>
      <c r="JH97" s="6"/>
      <c r="JI97" s="6"/>
      <c r="JJ97" s="6"/>
      <c r="JK97" s="6"/>
      <c r="JL97" s="6"/>
      <c r="JM97" s="6"/>
      <c r="JN97" s="6"/>
      <c r="JO97" s="6"/>
      <c r="JP97" s="6"/>
      <c r="JQ97" s="6"/>
      <c r="JR97" s="6"/>
      <c r="JS97" s="6"/>
      <c r="JT97" s="6"/>
      <c r="JU97" s="6"/>
      <c r="JV97" s="6"/>
      <c r="JW97" s="6"/>
      <c r="JX97" s="6"/>
      <c r="JY97" s="6"/>
      <c r="JZ97" s="6"/>
      <c r="KA97" s="6"/>
      <c r="KB97" s="6"/>
      <c r="KC97" s="6"/>
      <c r="KD97" s="6"/>
      <c r="KE97" s="6"/>
      <c r="KF97" s="6"/>
      <c r="KG97" s="6"/>
      <c r="KH97" s="6"/>
      <c r="KI97" s="6"/>
      <c r="KJ97" s="6"/>
      <c r="KK97" s="6"/>
      <c r="KL97" s="6"/>
      <c r="KM97" s="6"/>
      <c r="KN97" s="6"/>
      <c r="KO97" s="6"/>
      <c r="KP97" s="6"/>
      <c r="KQ97" s="6"/>
      <c r="KR97" s="6"/>
      <c r="KS97" s="6"/>
      <c r="KT97" s="6"/>
      <c r="KU97" s="6"/>
      <c r="KV97" s="6"/>
      <c r="KW97" s="6"/>
      <c r="KX97" s="6"/>
      <c r="KY97" s="6"/>
      <c r="KZ97" s="6"/>
      <c r="LA97" s="6"/>
      <c r="LB97" s="6"/>
      <c r="LC97" s="6"/>
      <c r="LD97" s="6"/>
      <c r="LE97" s="6"/>
      <c r="LF97" s="6"/>
      <c r="LG97" s="6"/>
      <c r="LH97" s="6"/>
      <c r="LI97" s="6"/>
      <c r="LJ97" s="6"/>
      <c r="LK97" s="6"/>
      <c r="LL97" s="6"/>
      <c r="LM97" s="6"/>
      <c r="LN97" s="6"/>
      <c r="LO97" s="6"/>
      <c r="LP97" s="6"/>
      <c r="LQ97" s="6"/>
      <c r="LR97" s="6"/>
      <c r="LS97" s="6"/>
      <c r="LT97" s="6"/>
      <c r="LU97" s="6"/>
      <c r="LV97" s="6"/>
      <c r="LW97" s="6"/>
      <c r="LX97" s="6"/>
      <c r="LY97" s="6"/>
      <c r="LZ97" s="6"/>
      <c r="MA97" s="6"/>
      <c r="MB97" s="6"/>
      <c r="MC97" s="6"/>
      <c r="MD97" s="6"/>
      <c r="ME97" s="6"/>
      <c r="MF97" s="6"/>
      <c r="MG97" s="6"/>
      <c r="MH97" s="6"/>
      <c r="MI97" s="6"/>
      <c r="MJ97" s="6"/>
      <c r="MK97" s="6"/>
      <c r="ML97" s="6"/>
      <c r="MM97" s="6"/>
      <c r="MN97" s="6"/>
      <c r="MO97" s="6"/>
      <c r="MP97" s="6"/>
      <c r="MQ97" s="6"/>
      <c r="MR97" s="6"/>
      <c r="MS97" s="6"/>
      <c r="MT97" s="6"/>
      <c r="MU97" s="6"/>
      <c r="MV97" s="6"/>
      <c r="MW97" s="6"/>
      <c r="MX97" s="6"/>
      <c r="MY97" s="6"/>
      <c r="MZ97" s="6"/>
      <c r="NA97" s="6"/>
      <c r="NB97" s="6"/>
      <c r="NC97" s="6"/>
      <c r="ND97" s="6"/>
      <c r="NE97" s="6"/>
      <c r="NF97" s="6"/>
      <c r="NG97" s="6"/>
      <c r="NH97" s="6"/>
      <c r="NI97" s="6"/>
      <c r="NJ97" s="6"/>
      <c r="NK97" s="6"/>
      <c r="NL97" s="6"/>
      <c r="NM97" s="6"/>
      <c r="NN97" s="6"/>
      <c r="NO97" s="6"/>
      <c r="NP97" s="6"/>
      <c r="NQ97" s="6"/>
      <c r="NR97" s="6"/>
      <c r="NS97" s="6"/>
      <c r="NT97" s="6"/>
      <c r="NU97" s="6"/>
      <c r="NV97" s="6"/>
      <c r="NW97" s="6"/>
      <c r="NX97" s="6"/>
      <c r="NY97" s="6"/>
      <c r="NZ97" s="6"/>
      <c r="OA97" s="6"/>
      <c r="OB97" s="6"/>
      <c r="OC97" s="6"/>
      <c r="OD97" s="6"/>
      <c r="OE97" s="6"/>
      <c r="OF97" s="6"/>
      <c r="OG97" s="6"/>
      <c r="OH97" s="6"/>
      <c r="OI97" s="6"/>
      <c r="OJ97" s="6"/>
      <c r="OK97" s="6"/>
      <c r="OL97" s="6"/>
      <c r="OM97" s="6"/>
      <c r="ON97" s="6"/>
      <c r="OO97" s="6"/>
      <c r="OP97" s="6"/>
      <c r="OQ97" s="6"/>
      <c r="OR97" s="6"/>
      <c r="OS97" s="6"/>
      <c r="OT97" s="6"/>
      <c r="OU97" s="6"/>
      <c r="OV97" s="6"/>
      <c r="OW97" s="6"/>
      <c r="OX97" s="6"/>
      <c r="OY97" s="6"/>
      <c r="OZ97" s="6"/>
      <c r="PA97" s="6"/>
      <c r="PB97" s="6"/>
      <c r="PC97" s="6"/>
      <c r="PD97" s="6"/>
      <c r="PE97" s="6"/>
      <c r="PF97" s="6"/>
      <c r="PG97" s="6"/>
      <c r="PH97" s="6"/>
      <c r="PI97" s="6"/>
      <c r="PJ97" s="6"/>
      <c r="PK97" s="6"/>
      <c r="PL97" s="6"/>
      <c r="PM97" s="6"/>
      <c r="PN97" s="6"/>
      <c r="PO97" s="6"/>
      <c r="PP97" s="6"/>
      <c r="PQ97" s="6"/>
      <c r="PR97" s="6"/>
      <c r="PS97" s="6"/>
      <c r="PT97" s="6"/>
      <c r="PU97" s="6"/>
      <c r="PV97" s="6"/>
      <c r="PW97" s="6"/>
      <c r="PX97" s="6"/>
      <c r="PY97" s="6"/>
      <c r="PZ97" s="6"/>
      <c r="QA97" s="6"/>
      <c r="QB97" s="6"/>
      <c r="QC97" s="6"/>
      <c r="QD97" s="6"/>
      <c r="QE97" s="6"/>
      <c r="QF97" s="6"/>
      <c r="QG97" s="6"/>
      <c r="QH97" s="6"/>
      <c r="QI97" s="6"/>
      <c r="QJ97" s="6"/>
      <c r="QK97" s="6"/>
      <c r="QL97" s="6"/>
      <c r="QM97" s="6"/>
      <c r="QN97" s="6"/>
      <c r="QO97" s="6"/>
      <c r="QP97" s="6"/>
      <c r="QQ97" s="6"/>
      <c r="QR97" s="6"/>
      <c r="QS97" s="6"/>
      <c r="QT97" s="6"/>
      <c r="QU97" s="6"/>
      <c r="QV97" s="6"/>
      <c r="QW97" s="6"/>
      <c r="QX97" s="6"/>
      <c r="QY97" s="6"/>
      <c r="QZ97" s="6"/>
      <c r="RA97" s="6"/>
      <c r="RB97" s="6"/>
      <c r="RC97" s="6"/>
      <c r="RD97" s="6"/>
      <c r="RE97" s="6"/>
      <c r="RF97" s="6"/>
      <c r="RG97" s="6"/>
      <c r="RH97" s="6"/>
      <c r="RI97" s="6"/>
      <c r="RJ97" s="6"/>
      <c r="RK97" s="6"/>
      <c r="RL97" s="6"/>
      <c r="RM97" s="6"/>
      <c r="RN97" s="6"/>
      <c r="RO97" s="6"/>
      <c r="RP97" s="6"/>
      <c r="RQ97" s="6"/>
      <c r="RR97" s="6"/>
      <c r="RS97" s="6"/>
      <c r="RT97" s="6"/>
      <c r="RU97" s="6"/>
      <c r="RV97" s="6"/>
      <c r="RW97" s="6"/>
      <c r="RX97" s="6"/>
      <c r="RY97" s="6"/>
      <c r="RZ97" s="6"/>
      <c r="SA97" s="6"/>
      <c r="SB97" s="6"/>
      <c r="SC97" s="6"/>
      <c r="SD97" s="6"/>
      <c r="SE97" s="6"/>
      <c r="SF97" s="6"/>
      <c r="SG97" s="6"/>
      <c r="SH97" s="6"/>
      <c r="SI97" s="6"/>
      <c r="SJ97" s="6"/>
      <c r="SK97" s="6"/>
      <c r="SL97" s="6"/>
      <c r="SM97" s="6"/>
      <c r="SN97" s="6"/>
      <c r="SO97" s="6"/>
      <c r="SP97" s="6"/>
      <c r="SQ97" s="6"/>
      <c r="SR97" s="6"/>
      <c r="SS97" s="6"/>
      <c r="ST97" s="6"/>
      <c r="SU97" s="6"/>
      <c r="SV97" s="6"/>
      <c r="SW97" s="6"/>
      <c r="SX97" s="6"/>
      <c r="SY97" s="6"/>
      <c r="SZ97" s="6"/>
      <c r="TA97" s="6"/>
      <c r="TB97" s="6"/>
      <c r="TC97" s="6"/>
      <c r="TD97" s="6"/>
      <c r="TE97" s="6"/>
      <c r="TF97" s="6"/>
      <c r="TG97" s="6"/>
      <c r="TH97" s="6"/>
      <c r="TI97" s="6"/>
      <c r="TJ97" s="6"/>
      <c r="TK97" s="6"/>
      <c r="TL97" s="6"/>
      <c r="TM97" s="6"/>
      <c r="TN97" s="6"/>
      <c r="TO97" s="6"/>
      <c r="TP97" s="6"/>
      <c r="TQ97" s="6"/>
      <c r="TR97" s="6"/>
      <c r="TS97" s="6"/>
      <c r="TT97" s="6"/>
      <c r="TU97" s="6"/>
      <c r="TV97" s="6"/>
      <c r="TW97" s="6"/>
      <c r="TX97" s="6"/>
      <c r="TY97" s="6"/>
      <c r="TZ97" s="6"/>
      <c r="UA97" s="6"/>
      <c r="UB97" s="6"/>
      <c r="UC97" s="6"/>
      <c r="UD97" s="6"/>
      <c r="UE97" s="6"/>
      <c r="UF97" s="6"/>
      <c r="UG97" s="6"/>
      <c r="UH97" s="6"/>
      <c r="UI97" s="6"/>
      <c r="UJ97" s="6"/>
      <c r="UK97" s="6"/>
      <c r="UL97" s="6"/>
      <c r="UM97" s="6"/>
      <c r="UN97" s="6"/>
      <c r="UO97" s="6"/>
      <c r="UP97" s="6"/>
      <c r="UQ97" s="6"/>
      <c r="UR97" s="6"/>
      <c r="US97" s="6"/>
      <c r="UT97" s="6"/>
      <c r="UU97" s="6"/>
      <c r="UV97" s="6"/>
      <c r="UW97" s="6"/>
      <c r="UX97" s="6"/>
      <c r="UY97" s="6"/>
      <c r="UZ97" s="6"/>
      <c r="VA97" s="6"/>
      <c r="VB97" s="6"/>
      <c r="VC97" s="6"/>
      <c r="VD97" s="6"/>
      <c r="VE97" s="6"/>
      <c r="VF97" s="6"/>
      <c r="VG97" s="6"/>
      <c r="VH97" s="6"/>
      <c r="VI97" s="6"/>
      <c r="VJ97" s="6"/>
      <c r="VK97" s="6"/>
      <c r="VL97" s="6"/>
      <c r="VM97" s="6"/>
      <c r="VN97" s="6"/>
      <c r="VO97" s="6"/>
      <c r="VP97" s="6"/>
      <c r="VQ97" s="6"/>
      <c r="VR97" s="6"/>
      <c r="VS97" s="6"/>
      <c r="VT97" s="6"/>
      <c r="VU97" s="6"/>
      <c r="VV97" s="6"/>
      <c r="VW97" s="6"/>
      <c r="VX97" s="6"/>
      <c r="VY97" s="6"/>
      <c r="VZ97" s="6"/>
      <c r="WA97" s="6"/>
      <c r="WB97" s="6"/>
      <c r="WC97" s="6"/>
      <c r="WD97" s="6"/>
      <c r="WE97" s="6"/>
      <c r="WF97" s="6"/>
      <c r="WG97" s="6"/>
      <c r="WH97" s="6"/>
      <c r="WI97" s="6"/>
      <c r="WJ97" s="6"/>
      <c r="WK97" s="6"/>
      <c r="WL97" s="6"/>
      <c r="WM97" s="6"/>
      <c r="WN97" s="6"/>
      <c r="WO97" s="6"/>
      <c r="WP97" s="6"/>
      <c r="WQ97" s="6"/>
      <c r="WR97" s="6"/>
      <c r="WS97" s="6"/>
      <c r="WT97" s="6"/>
      <c r="WU97" s="6"/>
      <c r="WV97" s="6"/>
      <c r="WW97" s="6"/>
      <c r="WX97" s="6"/>
      <c r="WY97" s="6"/>
      <c r="WZ97" s="6"/>
      <c r="XA97" s="6"/>
      <c r="XB97" s="6"/>
      <c r="XC97" s="6"/>
      <c r="XD97" s="6"/>
      <c r="XE97" s="6"/>
      <c r="XF97" s="6"/>
      <c r="XG97" s="6"/>
      <c r="XH97" s="6"/>
      <c r="XI97" s="6"/>
      <c r="XJ97" s="6"/>
      <c r="XK97" s="6"/>
      <c r="XL97" s="6"/>
      <c r="XM97" s="6"/>
      <c r="XN97" s="6"/>
      <c r="XO97" s="6"/>
      <c r="XP97" s="6"/>
      <c r="XQ97" s="6"/>
      <c r="XR97" s="6"/>
      <c r="XS97" s="6"/>
      <c r="XT97" s="6"/>
      <c r="XU97" s="6"/>
      <c r="XV97" s="6"/>
      <c r="XW97" s="6"/>
      <c r="XX97" s="6"/>
      <c r="XY97" s="6"/>
      <c r="XZ97" s="6"/>
      <c r="YA97" s="6"/>
      <c r="YB97" s="6"/>
      <c r="YC97" s="6"/>
      <c r="YD97" s="6"/>
      <c r="YE97" s="6"/>
      <c r="YF97" s="6"/>
      <c r="YG97" s="6"/>
      <c r="YH97" s="6"/>
      <c r="YI97" s="6"/>
      <c r="YJ97" s="6"/>
      <c r="YK97" s="6"/>
      <c r="YL97" s="6"/>
      <c r="YM97" s="6"/>
      <c r="YN97" s="6"/>
      <c r="YO97" s="6"/>
      <c r="YP97" s="6"/>
      <c r="YQ97" s="6"/>
      <c r="YR97" s="6"/>
      <c r="YS97" s="6"/>
      <c r="YT97" s="6"/>
      <c r="YU97" s="6"/>
      <c r="YV97" s="6"/>
      <c r="YW97" s="6"/>
      <c r="YX97" s="6"/>
      <c r="YY97" s="6"/>
      <c r="YZ97" s="6"/>
      <c r="ZA97" s="6"/>
      <c r="ZB97" s="6"/>
      <c r="ZC97" s="6"/>
      <c r="ZD97" s="6"/>
      <c r="ZE97" s="6"/>
      <c r="ZF97" s="6"/>
      <c r="ZG97" s="6"/>
      <c r="ZH97" s="6"/>
      <c r="ZI97" s="6"/>
      <c r="ZJ97" s="6"/>
      <c r="ZK97" s="6"/>
      <c r="ZL97" s="6"/>
      <c r="ZM97" s="6"/>
      <c r="ZN97" s="6"/>
      <c r="ZO97" s="6"/>
      <c r="ZP97" s="6"/>
      <c r="ZQ97" s="6"/>
      <c r="ZR97" s="6"/>
      <c r="ZS97" s="6"/>
      <c r="ZT97" s="6"/>
      <c r="ZU97" s="6"/>
      <c r="ZV97" s="6"/>
      <c r="ZW97" s="6"/>
      <c r="ZX97" s="6"/>
      <c r="ZY97" s="6"/>
      <c r="ZZ97" s="6"/>
      <c r="AAA97" s="6"/>
      <c r="AAB97" s="6"/>
      <c r="AAC97" s="6"/>
      <c r="AAD97" s="6"/>
      <c r="AAE97" s="6"/>
      <c r="AAF97" s="6"/>
      <c r="AAG97" s="6"/>
      <c r="AAH97" s="6"/>
      <c r="AAI97" s="6"/>
      <c r="AAJ97" s="6"/>
      <c r="AAK97" s="6"/>
      <c r="AAL97" s="6"/>
      <c r="AAM97" s="6"/>
      <c r="AAN97" s="6"/>
      <c r="AAO97" s="6"/>
      <c r="AAP97" s="6"/>
      <c r="AAQ97" s="6"/>
      <c r="AAR97" s="6"/>
      <c r="AAS97" s="6"/>
      <c r="AAT97" s="6"/>
      <c r="AAU97" s="6"/>
      <c r="AAV97" s="6"/>
      <c r="AAW97" s="6"/>
      <c r="AAX97" s="6"/>
      <c r="AAY97" s="6"/>
      <c r="AAZ97" s="6"/>
      <c r="ABA97" s="6"/>
      <c r="ABB97" s="6"/>
      <c r="ABC97" s="6"/>
      <c r="ABD97" s="6"/>
      <c r="ABE97" s="6"/>
      <c r="ABF97" s="6"/>
      <c r="ABG97" s="6"/>
      <c r="ABH97" s="6"/>
      <c r="ABI97" s="6"/>
      <c r="ABJ97" s="6"/>
      <c r="ABK97" s="6"/>
      <c r="ABL97" s="6"/>
      <c r="ABM97" s="6"/>
      <c r="ABN97" s="6"/>
      <c r="ABO97" s="6"/>
      <c r="ABP97" s="6"/>
      <c r="ABQ97" s="6"/>
      <c r="ABR97" s="6"/>
      <c r="ABS97" s="6"/>
      <c r="ABT97" s="6"/>
      <c r="ABU97" s="6"/>
      <c r="ABV97" s="6"/>
      <c r="ABW97" s="6"/>
      <c r="ABX97" s="6"/>
      <c r="ABY97" s="6"/>
      <c r="ABZ97" s="6"/>
      <c r="ACA97" s="6"/>
      <c r="ACB97" s="6"/>
      <c r="ACC97" s="6"/>
      <c r="ACD97" s="6"/>
      <c r="ACE97" s="6"/>
      <c r="ACF97" s="6"/>
      <c r="ACG97" s="6"/>
      <c r="ACH97" s="6"/>
      <c r="ACI97" s="6"/>
      <c r="ACJ97" s="6"/>
      <c r="ACK97" s="6"/>
      <c r="ACL97" s="6"/>
      <c r="ACM97" s="6"/>
      <c r="ACN97" s="6"/>
      <c r="ACO97" s="6"/>
      <c r="ACP97" s="6"/>
      <c r="ACQ97" s="6"/>
      <c r="ACR97" s="6"/>
      <c r="ACS97" s="6"/>
      <c r="ACT97" s="6"/>
      <c r="ACU97" s="6"/>
      <c r="ACV97" s="6"/>
      <c r="ACW97" s="6"/>
      <c r="ACX97" s="6"/>
      <c r="ACY97" s="6"/>
      <c r="ACZ97" s="6"/>
      <c r="ADA97" s="6"/>
      <c r="ADB97" s="6"/>
      <c r="ADC97" s="6"/>
      <c r="ADD97" s="6"/>
      <c r="ADE97" s="6"/>
      <c r="ADF97" s="6"/>
      <c r="ADG97" s="6"/>
      <c r="ADH97" s="6"/>
      <c r="ADI97" s="6"/>
      <c r="ADJ97" s="6"/>
      <c r="ADK97" s="6"/>
      <c r="ADL97" s="6"/>
      <c r="ADM97" s="6"/>
      <c r="ADN97" s="6"/>
      <c r="ADO97" s="6"/>
      <c r="ADP97" s="6"/>
      <c r="ADQ97" s="6"/>
      <c r="ADR97" s="6"/>
      <c r="ADS97" s="6"/>
      <c r="ADT97" s="6"/>
      <c r="ADU97" s="6"/>
      <c r="ADV97" s="6"/>
      <c r="ADW97" s="6"/>
      <c r="ADX97" s="6"/>
      <c r="ADY97" s="6"/>
      <c r="ADZ97" s="6"/>
      <c r="AEA97" s="6"/>
      <c r="AEB97" s="6"/>
      <c r="AEC97" s="6"/>
      <c r="AED97" s="6"/>
      <c r="AEE97" s="6"/>
      <c r="AEF97" s="6"/>
      <c r="AEG97" s="6"/>
      <c r="AEH97" s="6"/>
      <c r="AEI97" s="6"/>
      <c r="AEJ97" s="6"/>
      <c r="AEK97" s="6"/>
      <c r="AEL97" s="6"/>
      <c r="AEM97" s="6"/>
      <c r="AEN97" s="6"/>
      <c r="AEO97" s="6"/>
      <c r="AEP97" s="6"/>
      <c r="AEQ97" s="6"/>
      <c r="AER97" s="6"/>
      <c r="AES97" s="6"/>
      <c r="AET97" s="6"/>
      <c r="AEU97" s="6"/>
      <c r="AEV97" s="6"/>
      <c r="AEW97" s="6"/>
      <c r="AEX97" s="6"/>
      <c r="AEY97" s="6"/>
      <c r="AEZ97" s="6"/>
      <c r="AFA97" s="6"/>
      <c r="AFB97" s="6"/>
      <c r="AFC97" s="6"/>
      <c r="AFD97" s="6"/>
      <c r="AFE97" s="6"/>
      <c r="AFF97" s="6"/>
      <c r="AFG97" s="6"/>
      <c r="AFH97" s="6"/>
      <c r="AFI97" s="6"/>
      <c r="AFJ97" s="6"/>
      <c r="AFK97" s="6"/>
      <c r="AFL97" s="6"/>
      <c r="AFM97" s="6"/>
      <c r="AFN97" s="6"/>
      <c r="AFO97" s="6"/>
      <c r="AFP97" s="6"/>
      <c r="AFQ97" s="6"/>
      <c r="AFR97" s="6"/>
      <c r="AFS97" s="6"/>
      <c r="AFT97" s="6"/>
      <c r="AFU97" s="6"/>
      <c r="AFV97" s="6"/>
      <c r="AFW97" s="6"/>
      <c r="AFX97" s="6"/>
      <c r="AFY97" s="6"/>
      <c r="AFZ97" s="6"/>
      <c r="AGA97" s="6"/>
      <c r="AGB97" s="6"/>
      <c r="AGC97" s="6"/>
      <c r="AGD97" s="6"/>
      <c r="AGE97" s="6"/>
      <c r="AGF97" s="6"/>
      <c r="AGG97" s="6"/>
      <c r="AGH97" s="6"/>
      <c r="AGI97" s="6"/>
      <c r="AGJ97" s="6"/>
      <c r="AGK97" s="6"/>
      <c r="AGL97" s="6"/>
      <c r="AGM97" s="6"/>
      <c r="AGN97" s="6"/>
      <c r="AGO97" s="6"/>
      <c r="AGP97" s="6"/>
      <c r="AGQ97" s="6"/>
      <c r="AGR97" s="6"/>
      <c r="AGS97" s="6"/>
      <c r="AGT97" s="6"/>
      <c r="AGU97" s="6"/>
      <c r="AGV97" s="6"/>
      <c r="AGW97" s="6"/>
      <c r="AGX97" s="6"/>
      <c r="AGY97" s="6"/>
      <c r="AGZ97" s="6"/>
      <c r="AHA97" s="6"/>
      <c r="AHB97" s="6"/>
      <c r="AHC97" s="6"/>
      <c r="AHD97" s="6"/>
      <c r="AHE97" s="6"/>
      <c r="AHF97" s="6"/>
      <c r="AHG97" s="6"/>
      <c r="AHH97" s="6"/>
      <c r="AHI97" s="6"/>
      <c r="AHJ97" s="6"/>
      <c r="AHK97" s="6"/>
      <c r="AHL97" s="6"/>
      <c r="AHM97" s="6"/>
      <c r="AHN97" s="6"/>
      <c r="AHO97" s="6"/>
      <c r="AHP97" s="6"/>
      <c r="AHQ97" s="6"/>
      <c r="AHR97" s="6"/>
      <c r="AHS97" s="6"/>
      <c r="AHT97" s="6"/>
      <c r="AHU97" s="6"/>
      <c r="AHV97" s="6"/>
      <c r="AHW97" s="6"/>
      <c r="AHX97" s="6"/>
      <c r="AHY97" s="6"/>
      <c r="AHZ97" s="6"/>
      <c r="AIA97" s="6"/>
      <c r="AIB97" s="6"/>
      <c r="AIC97" s="6"/>
      <c r="AID97" s="6"/>
      <c r="AIE97" s="6"/>
      <c r="AIF97" s="6"/>
      <c r="AIG97" s="6"/>
      <c r="AIH97" s="6"/>
      <c r="AII97" s="6"/>
      <c r="AIJ97" s="6"/>
      <c r="AIK97" s="6"/>
      <c r="AIL97" s="6"/>
      <c r="AIM97" s="6"/>
      <c r="AIN97" s="6"/>
      <c r="AIO97" s="6"/>
      <c r="AIP97" s="6"/>
      <c r="AIQ97" s="6"/>
      <c r="AIR97" s="6"/>
      <c r="AIS97" s="6"/>
      <c r="AIT97" s="6"/>
      <c r="AIU97" s="6"/>
      <c r="AIV97" s="6"/>
      <c r="AIW97" s="6"/>
      <c r="AIX97" s="6"/>
      <c r="AIY97" s="6"/>
      <c r="AIZ97" s="6"/>
      <c r="AJA97" s="6"/>
      <c r="AJB97" s="6"/>
      <c r="AJC97" s="6"/>
      <c r="AJD97" s="6"/>
      <c r="AJE97" s="6"/>
      <c r="AJF97" s="6"/>
      <c r="AJG97" s="6"/>
      <c r="AJH97" s="6"/>
      <c r="AJI97" s="6"/>
      <c r="AJJ97" s="6"/>
      <c r="AJK97" s="6"/>
      <c r="AJL97" s="6"/>
      <c r="AJM97" s="6"/>
      <c r="AJN97" s="6"/>
      <c r="AJO97" s="6"/>
      <c r="AJP97" s="6"/>
      <c r="AJQ97" s="6"/>
      <c r="AJR97" s="6"/>
      <c r="AJS97" s="6"/>
      <c r="AJT97" s="6"/>
      <c r="AJU97" s="6"/>
      <c r="AJV97" s="6"/>
      <c r="AJW97" s="6"/>
      <c r="AJX97" s="6"/>
      <c r="AJY97" s="6"/>
      <c r="AJZ97" s="6"/>
      <c r="AKA97" s="6"/>
      <c r="AKB97" s="6"/>
      <c r="AKC97" s="6"/>
      <c r="AKD97" s="6"/>
      <c r="AKE97" s="6"/>
      <c r="AKF97" s="6"/>
      <c r="AKG97" s="6"/>
      <c r="AKH97" s="6"/>
      <c r="AKI97" s="6"/>
      <c r="AKJ97" s="6"/>
      <c r="AKK97" s="6"/>
      <c r="AKL97" s="6"/>
      <c r="AKM97" s="6"/>
      <c r="AKN97" s="6"/>
      <c r="AKO97" s="6"/>
      <c r="AKP97" s="6"/>
      <c r="AKQ97" s="6"/>
      <c r="AKR97" s="6"/>
      <c r="AKS97" s="6"/>
      <c r="AKT97" s="6"/>
      <c r="AKU97" s="6"/>
      <c r="AKV97" s="6"/>
      <c r="AKW97" s="6"/>
      <c r="AKX97" s="6"/>
      <c r="AKY97" s="6"/>
      <c r="AKZ97" s="6"/>
      <c r="ALA97" s="6"/>
      <c r="ALB97" s="6"/>
      <c r="ALC97" s="6"/>
      <c r="ALD97" s="6"/>
      <c r="ALE97" s="6"/>
      <c r="ALF97" s="6"/>
      <c r="ALG97" s="6"/>
      <c r="ALH97" s="6"/>
      <c r="ALI97" s="6"/>
      <c r="ALJ97" s="6"/>
      <c r="ALK97" s="6"/>
      <c r="ALL97" s="6"/>
      <c r="ALM97" s="6"/>
      <c r="ALN97" s="6"/>
      <c r="ALO97" s="6"/>
      <c r="ALP97" s="6"/>
      <c r="ALQ97" s="6"/>
      <c r="ALR97" s="6"/>
      <c r="ALS97" s="6"/>
      <c r="ALT97" s="6"/>
      <c r="ALU97" s="6"/>
      <c r="ALV97" s="6"/>
      <c r="ALW97" s="6"/>
      <c r="ALX97" s="6"/>
      <c r="ALY97" s="6"/>
      <c r="ALZ97" s="6"/>
      <c r="AMA97" s="6"/>
      <c r="AMB97" s="6"/>
      <c r="AMC97" s="6"/>
      <c r="AMD97" s="6"/>
      <c r="AME97" s="6"/>
      <c r="AMF97" s="6"/>
      <c r="AMG97" s="6"/>
      <c r="AMH97" s="6"/>
      <c r="AMI97" s="6"/>
      <c r="AMJ97" s="6"/>
      <c r="AMK97" s="6"/>
    </row>
    <row r="98" spans="1:1025" s="158" customFormat="1" x14ac:dyDescent="0.25">
      <c r="A98" s="6"/>
      <c r="B98" s="6"/>
      <c r="C98" s="6"/>
      <c r="D98" s="6"/>
      <c r="E98" s="6"/>
      <c r="F98" s="6"/>
      <c r="G98" s="6"/>
      <c r="H98" s="6"/>
      <c r="I98" s="6"/>
      <c r="J98" s="6"/>
      <c r="K98" s="56"/>
      <c r="L98" s="108"/>
      <c r="M98" s="56"/>
      <c r="N98" s="56"/>
      <c r="O98" s="56"/>
      <c r="P98" s="57"/>
      <c r="Q98" s="6"/>
      <c r="R98" s="6"/>
      <c r="S98" s="6"/>
      <c r="T98" s="6"/>
      <c r="U98" s="6"/>
      <c r="V98" s="6"/>
      <c r="W98" s="6"/>
      <c r="X98" s="6"/>
      <c r="Y98" s="6"/>
      <c r="Z98" s="6"/>
      <c r="AA98" s="6"/>
      <c r="AB98" s="56"/>
      <c r="AC98" s="6"/>
      <c r="AD98" s="874" t="s">
        <v>980</v>
      </c>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c r="CT98" s="6"/>
      <c r="CU98" s="6"/>
      <c r="CV98" s="6"/>
      <c r="CW98" s="6"/>
      <c r="CX98" s="6"/>
      <c r="CY98" s="6"/>
      <c r="CZ98" s="6"/>
      <c r="DA98" s="6"/>
      <c r="DB98" s="6"/>
      <c r="DC98" s="6"/>
      <c r="DD98" s="6"/>
      <c r="DE98" s="6"/>
      <c r="DF98" s="6"/>
      <c r="DG98" s="6"/>
      <c r="DH98" s="6"/>
      <c r="DI98" s="6"/>
      <c r="DJ98" s="6"/>
      <c r="DK98" s="6"/>
      <c r="DL98" s="6"/>
      <c r="DM98" s="6"/>
      <c r="DN98" s="6"/>
      <c r="DO98" s="6"/>
      <c r="DP98" s="6"/>
      <c r="DQ98" s="6"/>
      <c r="DR98" s="6"/>
      <c r="DS98" s="6"/>
      <c r="DT98" s="6"/>
      <c r="DU98" s="6"/>
      <c r="DV98" s="6"/>
      <c r="DW98" s="6"/>
      <c r="DX98" s="6"/>
      <c r="DY98" s="6"/>
      <c r="DZ98" s="6"/>
      <c r="EA98" s="6"/>
      <c r="EB98" s="6"/>
      <c r="EC98" s="6"/>
      <c r="ED98" s="6"/>
      <c r="EE98" s="6"/>
      <c r="EF98" s="6"/>
      <c r="EG98" s="6"/>
      <c r="EH98" s="6"/>
      <c r="EI98" s="6"/>
      <c r="EJ98" s="6"/>
      <c r="EK98" s="6"/>
      <c r="EL98" s="6"/>
      <c r="EM98" s="6"/>
      <c r="EN98" s="6"/>
      <c r="EO98" s="6"/>
      <c r="EP98" s="6"/>
      <c r="EQ98" s="6"/>
      <c r="ER98" s="6"/>
      <c r="ES98" s="6"/>
      <c r="ET98" s="6"/>
      <c r="EU98" s="6"/>
      <c r="EV98" s="6"/>
      <c r="EW98" s="6"/>
      <c r="EX98" s="6"/>
      <c r="EY98" s="6"/>
      <c r="EZ98" s="6"/>
      <c r="FA98" s="6"/>
      <c r="FB98" s="6"/>
      <c r="FC98" s="6"/>
      <c r="FD98" s="6"/>
      <c r="FE98" s="6"/>
      <c r="FF98" s="6"/>
      <c r="FG98" s="6"/>
      <c r="FH98" s="6"/>
      <c r="FI98" s="6"/>
      <c r="FJ98" s="6"/>
      <c r="FK98" s="6"/>
      <c r="FL98" s="6"/>
      <c r="FM98" s="6"/>
      <c r="FN98" s="6"/>
      <c r="FO98" s="6"/>
      <c r="FP98" s="6"/>
      <c r="FQ98" s="6"/>
      <c r="FR98" s="6"/>
      <c r="FS98" s="6"/>
      <c r="FT98" s="6"/>
      <c r="FU98" s="6"/>
      <c r="FV98" s="6"/>
      <c r="FW98" s="6"/>
      <c r="FX98" s="6"/>
      <c r="FY98" s="6"/>
      <c r="FZ98" s="6"/>
      <c r="GA98" s="6"/>
      <c r="GB98" s="6"/>
      <c r="GC98" s="6"/>
      <c r="GD98" s="6"/>
      <c r="GE98" s="6"/>
      <c r="GF98" s="6"/>
      <c r="GG98" s="6"/>
      <c r="GH98" s="6"/>
      <c r="GI98" s="6"/>
      <c r="GJ98" s="6"/>
      <c r="GK98" s="6"/>
      <c r="GL98" s="6"/>
      <c r="GM98" s="6"/>
      <c r="GN98" s="6"/>
      <c r="GO98" s="6"/>
      <c r="GP98" s="6"/>
      <c r="GQ98" s="6"/>
      <c r="GR98" s="6"/>
      <c r="GS98" s="6"/>
      <c r="GT98" s="6"/>
      <c r="GU98" s="6"/>
      <c r="GV98" s="6"/>
      <c r="GW98" s="6"/>
      <c r="GX98" s="6"/>
      <c r="GY98" s="6"/>
      <c r="GZ98" s="6"/>
      <c r="HA98" s="6"/>
      <c r="HB98" s="6"/>
      <c r="HC98" s="6"/>
      <c r="HD98" s="6"/>
      <c r="HE98" s="6"/>
      <c r="HF98" s="6"/>
      <c r="HG98" s="6"/>
      <c r="HH98" s="6"/>
      <c r="HI98" s="6"/>
      <c r="HJ98" s="6"/>
      <c r="HK98" s="6"/>
      <c r="HL98" s="6"/>
      <c r="HM98" s="6"/>
      <c r="HN98" s="6"/>
      <c r="HO98" s="6"/>
      <c r="HP98" s="6"/>
      <c r="HQ98" s="6"/>
      <c r="HR98" s="6"/>
      <c r="HS98" s="6"/>
      <c r="HT98" s="6"/>
      <c r="HU98" s="6"/>
      <c r="HV98" s="6"/>
      <c r="HW98" s="6"/>
      <c r="HX98" s="6"/>
      <c r="HY98" s="6"/>
      <c r="HZ98" s="6"/>
      <c r="IA98" s="6"/>
      <c r="IB98" s="6"/>
      <c r="IC98" s="6"/>
      <c r="ID98" s="6"/>
      <c r="IE98" s="6"/>
      <c r="IF98" s="6"/>
      <c r="IG98" s="6"/>
      <c r="IH98" s="6"/>
      <c r="II98" s="6"/>
      <c r="IJ98" s="6"/>
      <c r="IK98" s="6"/>
      <c r="IL98" s="6"/>
      <c r="IM98" s="6"/>
      <c r="IN98" s="6"/>
      <c r="IO98" s="6"/>
      <c r="IP98" s="6"/>
      <c r="IQ98" s="6"/>
      <c r="IR98" s="6"/>
      <c r="IS98" s="6"/>
      <c r="IT98" s="6"/>
      <c r="IU98" s="6"/>
      <c r="IV98" s="6"/>
      <c r="IW98" s="6"/>
      <c r="IX98" s="6"/>
      <c r="IY98" s="6"/>
      <c r="IZ98" s="6"/>
      <c r="JA98" s="6"/>
      <c r="JB98" s="6"/>
      <c r="JC98" s="6"/>
      <c r="JD98" s="6"/>
      <c r="JE98" s="6"/>
      <c r="JF98" s="6"/>
      <c r="JG98" s="6"/>
      <c r="JH98" s="6"/>
      <c r="JI98" s="6"/>
      <c r="JJ98" s="6"/>
      <c r="JK98" s="6"/>
      <c r="JL98" s="6"/>
      <c r="JM98" s="6"/>
      <c r="JN98" s="6"/>
      <c r="JO98" s="6"/>
      <c r="JP98" s="6"/>
      <c r="JQ98" s="6"/>
      <c r="JR98" s="6"/>
      <c r="JS98" s="6"/>
      <c r="JT98" s="6"/>
      <c r="JU98" s="6"/>
      <c r="JV98" s="6"/>
      <c r="JW98" s="6"/>
      <c r="JX98" s="6"/>
      <c r="JY98" s="6"/>
      <c r="JZ98" s="6"/>
      <c r="KA98" s="6"/>
      <c r="KB98" s="6"/>
      <c r="KC98" s="6"/>
      <c r="KD98" s="6"/>
      <c r="KE98" s="6"/>
      <c r="KF98" s="6"/>
      <c r="KG98" s="6"/>
      <c r="KH98" s="6"/>
      <c r="KI98" s="6"/>
      <c r="KJ98" s="6"/>
      <c r="KK98" s="6"/>
      <c r="KL98" s="6"/>
      <c r="KM98" s="6"/>
      <c r="KN98" s="6"/>
      <c r="KO98" s="6"/>
      <c r="KP98" s="6"/>
      <c r="KQ98" s="6"/>
      <c r="KR98" s="6"/>
      <c r="KS98" s="6"/>
      <c r="KT98" s="6"/>
      <c r="KU98" s="6"/>
      <c r="KV98" s="6"/>
      <c r="KW98" s="6"/>
      <c r="KX98" s="6"/>
      <c r="KY98" s="6"/>
      <c r="KZ98" s="6"/>
      <c r="LA98" s="6"/>
      <c r="LB98" s="6"/>
      <c r="LC98" s="6"/>
      <c r="LD98" s="6"/>
      <c r="LE98" s="6"/>
      <c r="LF98" s="6"/>
      <c r="LG98" s="6"/>
      <c r="LH98" s="6"/>
      <c r="LI98" s="6"/>
      <c r="LJ98" s="6"/>
      <c r="LK98" s="6"/>
      <c r="LL98" s="6"/>
      <c r="LM98" s="6"/>
      <c r="LN98" s="6"/>
      <c r="LO98" s="6"/>
      <c r="LP98" s="6"/>
      <c r="LQ98" s="6"/>
      <c r="LR98" s="6"/>
      <c r="LS98" s="6"/>
      <c r="LT98" s="6"/>
      <c r="LU98" s="6"/>
      <c r="LV98" s="6"/>
      <c r="LW98" s="6"/>
      <c r="LX98" s="6"/>
      <c r="LY98" s="6"/>
      <c r="LZ98" s="6"/>
      <c r="MA98" s="6"/>
      <c r="MB98" s="6"/>
      <c r="MC98" s="6"/>
      <c r="MD98" s="6"/>
      <c r="ME98" s="6"/>
      <c r="MF98" s="6"/>
      <c r="MG98" s="6"/>
      <c r="MH98" s="6"/>
      <c r="MI98" s="6"/>
      <c r="MJ98" s="6"/>
      <c r="MK98" s="6"/>
      <c r="ML98" s="6"/>
      <c r="MM98" s="6"/>
      <c r="MN98" s="6"/>
      <c r="MO98" s="6"/>
      <c r="MP98" s="6"/>
      <c r="MQ98" s="6"/>
      <c r="MR98" s="6"/>
      <c r="MS98" s="6"/>
      <c r="MT98" s="6"/>
      <c r="MU98" s="6"/>
      <c r="MV98" s="6"/>
      <c r="MW98" s="6"/>
      <c r="MX98" s="6"/>
      <c r="MY98" s="6"/>
      <c r="MZ98" s="6"/>
      <c r="NA98" s="6"/>
      <c r="NB98" s="6"/>
      <c r="NC98" s="6"/>
      <c r="ND98" s="6"/>
      <c r="NE98" s="6"/>
      <c r="NF98" s="6"/>
      <c r="NG98" s="6"/>
      <c r="NH98" s="6"/>
      <c r="NI98" s="6"/>
      <c r="NJ98" s="6"/>
      <c r="NK98" s="6"/>
      <c r="NL98" s="6"/>
      <c r="NM98" s="6"/>
      <c r="NN98" s="6"/>
      <c r="NO98" s="6"/>
      <c r="NP98" s="6"/>
      <c r="NQ98" s="6"/>
      <c r="NR98" s="6"/>
      <c r="NS98" s="6"/>
      <c r="NT98" s="6"/>
      <c r="NU98" s="6"/>
      <c r="NV98" s="6"/>
      <c r="NW98" s="6"/>
      <c r="NX98" s="6"/>
      <c r="NY98" s="6"/>
      <c r="NZ98" s="6"/>
      <c r="OA98" s="6"/>
      <c r="OB98" s="6"/>
      <c r="OC98" s="6"/>
      <c r="OD98" s="6"/>
      <c r="OE98" s="6"/>
      <c r="OF98" s="6"/>
      <c r="OG98" s="6"/>
      <c r="OH98" s="6"/>
      <c r="OI98" s="6"/>
      <c r="OJ98" s="6"/>
      <c r="OK98" s="6"/>
      <c r="OL98" s="6"/>
      <c r="OM98" s="6"/>
      <c r="ON98" s="6"/>
      <c r="OO98" s="6"/>
      <c r="OP98" s="6"/>
      <c r="OQ98" s="6"/>
      <c r="OR98" s="6"/>
      <c r="OS98" s="6"/>
      <c r="OT98" s="6"/>
      <c r="OU98" s="6"/>
      <c r="OV98" s="6"/>
      <c r="OW98" s="6"/>
      <c r="OX98" s="6"/>
      <c r="OY98" s="6"/>
      <c r="OZ98" s="6"/>
      <c r="PA98" s="6"/>
      <c r="PB98" s="6"/>
      <c r="PC98" s="6"/>
      <c r="PD98" s="6"/>
      <c r="PE98" s="6"/>
      <c r="PF98" s="6"/>
      <c r="PG98" s="6"/>
      <c r="PH98" s="6"/>
      <c r="PI98" s="6"/>
      <c r="PJ98" s="6"/>
      <c r="PK98" s="6"/>
      <c r="PL98" s="6"/>
      <c r="PM98" s="6"/>
      <c r="PN98" s="6"/>
      <c r="PO98" s="6"/>
      <c r="PP98" s="6"/>
      <c r="PQ98" s="6"/>
      <c r="PR98" s="6"/>
      <c r="PS98" s="6"/>
      <c r="PT98" s="6"/>
      <c r="PU98" s="6"/>
      <c r="PV98" s="6"/>
      <c r="PW98" s="6"/>
      <c r="PX98" s="6"/>
      <c r="PY98" s="6"/>
      <c r="PZ98" s="6"/>
      <c r="QA98" s="6"/>
      <c r="QB98" s="6"/>
      <c r="QC98" s="6"/>
      <c r="QD98" s="6"/>
      <c r="QE98" s="6"/>
      <c r="QF98" s="6"/>
      <c r="QG98" s="6"/>
      <c r="QH98" s="6"/>
      <c r="QI98" s="6"/>
      <c r="QJ98" s="6"/>
      <c r="QK98" s="6"/>
      <c r="QL98" s="6"/>
      <c r="QM98" s="6"/>
      <c r="QN98" s="6"/>
      <c r="QO98" s="6"/>
      <c r="QP98" s="6"/>
      <c r="QQ98" s="6"/>
      <c r="QR98" s="6"/>
      <c r="QS98" s="6"/>
      <c r="QT98" s="6"/>
      <c r="QU98" s="6"/>
      <c r="QV98" s="6"/>
      <c r="QW98" s="6"/>
      <c r="QX98" s="6"/>
      <c r="QY98" s="6"/>
      <c r="QZ98" s="6"/>
      <c r="RA98" s="6"/>
      <c r="RB98" s="6"/>
      <c r="RC98" s="6"/>
      <c r="RD98" s="6"/>
      <c r="RE98" s="6"/>
      <c r="RF98" s="6"/>
      <c r="RG98" s="6"/>
      <c r="RH98" s="6"/>
      <c r="RI98" s="6"/>
      <c r="RJ98" s="6"/>
      <c r="RK98" s="6"/>
      <c r="RL98" s="6"/>
      <c r="RM98" s="6"/>
      <c r="RN98" s="6"/>
      <c r="RO98" s="6"/>
      <c r="RP98" s="6"/>
      <c r="RQ98" s="6"/>
      <c r="RR98" s="6"/>
      <c r="RS98" s="6"/>
      <c r="RT98" s="6"/>
      <c r="RU98" s="6"/>
      <c r="RV98" s="6"/>
      <c r="RW98" s="6"/>
      <c r="RX98" s="6"/>
      <c r="RY98" s="6"/>
      <c r="RZ98" s="6"/>
      <c r="SA98" s="6"/>
      <c r="SB98" s="6"/>
      <c r="SC98" s="6"/>
      <c r="SD98" s="6"/>
      <c r="SE98" s="6"/>
      <c r="SF98" s="6"/>
      <c r="SG98" s="6"/>
      <c r="SH98" s="6"/>
      <c r="SI98" s="6"/>
      <c r="SJ98" s="6"/>
      <c r="SK98" s="6"/>
      <c r="SL98" s="6"/>
      <c r="SM98" s="6"/>
      <c r="SN98" s="6"/>
      <c r="SO98" s="6"/>
      <c r="SP98" s="6"/>
      <c r="SQ98" s="6"/>
      <c r="SR98" s="6"/>
      <c r="SS98" s="6"/>
      <c r="ST98" s="6"/>
      <c r="SU98" s="6"/>
      <c r="SV98" s="6"/>
      <c r="SW98" s="6"/>
      <c r="SX98" s="6"/>
      <c r="SY98" s="6"/>
      <c r="SZ98" s="6"/>
      <c r="TA98" s="6"/>
      <c r="TB98" s="6"/>
      <c r="TC98" s="6"/>
      <c r="TD98" s="6"/>
      <c r="TE98" s="6"/>
      <c r="TF98" s="6"/>
      <c r="TG98" s="6"/>
      <c r="TH98" s="6"/>
      <c r="TI98" s="6"/>
      <c r="TJ98" s="6"/>
      <c r="TK98" s="6"/>
      <c r="TL98" s="6"/>
      <c r="TM98" s="6"/>
      <c r="TN98" s="6"/>
      <c r="TO98" s="6"/>
      <c r="TP98" s="6"/>
      <c r="TQ98" s="6"/>
      <c r="TR98" s="6"/>
      <c r="TS98" s="6"/>
      <c r="TT98" s="6"/>
      <c r="TU98" s="6"/>
      <c r="TV98" s="6"/>
      <c r="TW98" s="6"/>
      <c r="TX98" s="6"/>
      <c r="TY98" s="6"/>
      <c r="TZ98" s="6"/>
      <c r="UA98" s="6"/>
      <c r="UB98" s="6"/>
      <c r="UC98" s="6"/>
      <c r="UD98" s="6"/>
      <c r="UE98" s="6"/>
      <c r="UF98" s="6"/>
      <c r="UG98" s="6"/>
      <c r="UH98" s="6"/>
      <c r="UI98" s="6"/>
      <c r="UJ98" s="6"/>
      <c r="UK98" s="6"/>
      <c r="UL98" s="6"/>
      <c r="UM98" s="6"/>
      <c r="UN98" s="6"/>
      <c r="UO98" s="6"/>
      <c r="UP98" s="6"/>
      <c r="UQ98" s="6"/>
      <c r="UR98" s="6"/>
      <c r="US98" s="6"/>
      <c r="UT98" s="6"/>
      <c r="UU98" s="6"/>
      <c r="UV98" s="6"/>
      <c r="UW98" s="6"/>
      <c r="UX98" s="6"/>
      <c r="UY98" s="6"/>
      <c r="UZ98" s="6"/>
      <c r="VA98" s="6"/>
      <c r="VB98" s="6"/>
      <c r="VC98" s="6"/>
      <c r="VD98" s="6"/>
      <c r="VE98" s="6"/>
      <c r="VF98" s="6"/>
      <c r="VG98" s="6"/>
      <c r="VH98" s="6"/>
      <c r="VI98" s="6"/>
      <c r="VJ98" s="6"/>
      <c r="VK98" s="6"/>
      <c r="VL98" s="6"/>
      <c r="VM98" s="6"/>
      <c r="VN98" s="6"/>
      <c r="VO98" s="6"/>
      <c r="VP98" s="6"/>
      <c r="VQ98" s="6"/>
      <c r="VR98" s="6"/>
      <c r="VS98" s="6"/>
      <c r="VT98" s="6"/>
      <c r="VU98" s="6"/>
      <c r="VV98" s="6"/>
      <c r="VW98" s="6"/>
      <c r="VX98" s="6"/>
      <c r="VY98" s="6"/>
      <c r="VZ98" s="6"/>
      <c r="WA98" s="6"/>
      <c r="WB98" s="6"/>
      <c r="WC98" s="6"/>
      <c r="WD98" s="6"/>
      <c r="WE98" s="6"/>
      <c r="WF98" s="6"/>
      <c r="WG98" s="6"/>
      <c r="WH98" s="6"/>
      <c r="WI98" s="6"/>
      <c r="WJ98" s="6"/>
      <c r="WK98" s="6"/>
      <c r="WL98" s="6"/>
      <c r="WM98" s="6"/>
      <c r="WN98" s="6"/>
      <c r="WO98" s="6"/>
      <c r="WP98" s="6"/>
      <c r="WQ98" s="6"/>
      <c r="WR98" s="6"/>
      <c r="WS98" s="6"/>
      <c r="WT98" s="6"/>
      <c r="WU98" s="6"/>
      <c r="WV98" s="6"/>
      <c r="WW98" s="6"/>
      <c r="WX98" s="6"/>
      <c r="WY98" s="6"/>
      <c r="WZ98" s="6"/>
      <c r="XA98" s="6"/>
      <c r="XB98" s="6"/>
      <c r="XC98" s="6"/>
      <c r="XD98" s="6"/>
      <c r="XE98" s="6"/>
      <c r="XF98" s="6"/>
      <c r="XG98" s="6"/>
      <c r="XH98" s="6"/>
      <c r="XI98" s="6"/>
      <c r="XJ98" s="6"/>
      <c r="XK98" s="6"/>
      <c r="XL98" s="6"/>
      <c r="XM98" s="6"/>
      <c r="XN98" s="6"/>
      <c r="XO98" s="6"/>
      <c r="XP98" s="6"/>
      <c r="XQ98" s="6"/>
      <c r="XR98" s="6"/>
      <c r="XS98" s="6"/>
      <c r="XT98" s="6"/>
      <c r="XU98" s="6"/>
      <c r="XV98" s="6"/>
      <c r="XW98" s="6"/>
      <c r="XX98" s="6"/>
      <c r="XY98" s="6"/>
      <c r="XZ98" s="6"/>
      <c r="YA98" s="6"/>
      <c r="YB98" s="6"/>
      <c r="YC98" s="6"/>
      <c r="YD98" s="6"/>
      <c r="YE98" s="6"/>
      <c r="YF98" s="6"/>
      <c r="YG98" s="6"/>
      <c r="YH98" s="6"/>
      <c r="YI98" s="6"/>
      <c r="YJ98" s="6"/>
      <c r="YK98" s="6"/>
      <c r="YL98" s="6"/>
      <c r="YM98" s="6"/>
      <c r="YN98" s="6"/>
      <c r="YO98" s="6"/>
      <c r="YP98" s="6"/>
      <c r="YQ98" s="6"/>
      <c r="YR98" s="6"/>
      <c r="YS98" s="6"/>
      <c r="YT98" s="6"/>
      <c r="YU98" s="6"/>
      <c r="YV98" s="6"/>
      <c r="YW98" s="6"/>
      <c r="YX98" s="6"/>
      <c r="YY98" s="6"/>
      <c r="YZ98" s="6"/>
      <c r="ZA98" s="6"/>
      <c r="ZB98" s="6"/>
      <c r="ZC98" s="6"/>
      <c r="ZD98" s="6"/>
      <c r="ZE98" s="6"/>
      <c r="ZF98" s="6"/>
      <c r="ZG98" s="6"/>
      <c r="ZH98" s="6"/>
      <c r="ZI98" s="6"/>
      <c r="ZJ98" s="6"/>
      <c r="ZK98" s="6"/>
      <c r="ZL98" s="6"/>
      <c r="ZM98" s="6"/>
      <c r="ZN98" s="6"/>
      <c r="ZO98" s="6"/>
      <c r="ZP98" s="6"/>
      <c r="ZQ98" s="6"/>
      <c r="ZR98" s="6"/>
      <c r="ZS98" s="6"/>
      <c r="ZT98" s="6"/>
      <c r="ZU98" s="6"/>
      <c r="ZV98" s="6"/>
      <c r="ZW98" s="6"/>
      <c r="ZX98" s="6"/>
      <c r="ZY98" s="6"/>
      <c r="ZZ98" s="6"/>
      <c r="AAA98" s="6"/>
      <c r="AAB98" s="6"/>
      <c r="AAC98" s="6"/>
      <c r="AAD98" s="6"/>
      <c r="AAE98" s="6"/>
      <c r="AAF98" s="6"/>
      <c r="AAG98" s="6"/>
      <c r="AAH98" s="6"/>
      <c r="AAI98" s="6"/>
      <c r="AAJ98" s="6"/>
      <c r="AAK98" s="6"/>
      <c r="AAL98" s="6"/>
      <c r="AAM98" s="6"/>
      <c r="AAN98" s="6"/>
      <c r="AAO98" s="6"/>
      <c r="AAP98" s="6"/>
      <c r="AAQ98" s="6"/>
      <c r="AAR98" s="6"/>
      <c r="AAS98" s="6"/>
      <c r="AAT98" s="6"/>
      <c r="AAU98" s="6"/>
      <c r="AAV98" s="6"/>
      <c r="AAW98" s="6"/>
      <c r="AAX98" s="6"/>
      <c r="AAY98" s="6"/>
      <c r="AAZ98" s="6"/>
      <c r="ABA98" s="6"/>
      <c r="ABB98" s="6"/>
      <c r="ABC98" s="6"/>
      <c r="ABD98" s="6"/>
      <c r="ABE98" s="6"/>
      <c r="ABF98" s="6"/>
      <c r="ABG98" s="6"/>
      <c r="ABH98" s="6"/>
      <c r="ABI98" s="6"/>
      <c r="ABJ98" s="6"/>
      <c r="ABK98" s="6"/>
      <c r="ABL98" s="6"/>
      <c r="ABM98" s="6"/>
      <c r="ABN98" s="6"/>
      <c r="ABO98" s="6"/>
      <c r="ABP98" s="6"/>
      <c r="ABQ98" s="6"/>
      <c r="ABR98" s="6"/>
      <c r="ABS98" s="6"/>
      <c r="ABT98" s="6"/>
      <c r="ABU98" s="6"/>
      <c r="ABV98" s="6"/>
      <c r="ABW98" s="6"/>
      <c r="ABX98" s="6"/>
      <c r="ABY98" s="6"/>
      <c r="ABZ98" s="6"/>
      <c r="ACA98" s="6"/>
      <c r="ACB98" s="6"/>
      <c r="ACC98" s="6"/>
      <c r="ACD98" s="6"/>
      <c r="ACE98" s="6"/>
      <c r="ACF98" s="6"/>
      <c r="ACG98" s="6"/>
      <c r="ACH98" s="6"/>
      <c r="ACI98" s="6"/>
      <c r="ACJ98" s="6"/>
      <c r="ACK98" s="6"/>
      <c r="ACL98" s="6"/>
      <c r="ACM98" s="6"/>
      <c r="ACN98" s="6"/>
      <c r="ACO98" s="6"/>
      <c r="ACP98" s="6"/>
      <c r="ACQ98" s="6"/>
      <c r="ACR98" s="6"/>
      <c r="ACS98" s="6"/>
      <c r="ACT98" s="6"/>
      <c r="ACU98" s="6"/>
      <c r="ACV98" s="6"/>
      <c r="ACW98" s="6"/>
      <c r="ACX98" s="6"/>
      <c r="ACY98" s="6"/>
      <c r="ACZ98" s="6"/>
      <c r="ADA98" s="6"/>
      <c r="ADB98" s="6"/>
      <c r="ADC98" s="6"/>
      <c r="ADD98" s="6"/>
      <c r="ADE98" s="6"/>
      <c r="ADF98" s="6"/>
      <c r="ADG98" s="6"/>
      <c r="ADH98" s="6"/>
      <c r="ADI98" s="6"/>
      <c r="ADJ98" s="6"/>
      <c r="ADK98" s="6"/>
      <c r="ADL98" s="6"/>
      <c r="ADM98" s="6"/>
      <c r="ADN98" s="6"/>
      <c r="ADO98" s="6"/>
      <c r="ADP98" s="6"/>
      <c r="ADQ98" s="6"/>
      <c r="ADR98" s="6"/>
      <c r="ADS98" s="6"/>
      <c r="ADT98" s="6"/>
      <c r="ADU98" s="6"/>
      <c r="ADV98" s="6"/>
      <c r="ADW98" s="6"/>
      <c r="ADX98" s="6"/>
      <c r="ADY98" s="6"/>
      <c r="ADZ98" s="6"/>
      <c r="AEA98" s="6"/>
      <c r="AEB98" s="6"/>
      <c r="AEC98" s="6"/>
      <c r="AED98" s="6"/>
      <c r="AEE98" s="6"/>
      <c r="AEF98" s="6"/>
      <c r="AEG98" s="6"/>
      <c r="AEH98" s="6"/>
      <c r="AEI98" s="6"/>
      <c r="AEJ98" s="6"/>
      <c r="AEK98" s="6"/>
      <c r="AEL98" s="6"/>
      <c r="AEM98" s="6"/>
      <c r="AEN98" s="6"/>
      <c r="AEO98" s="6"/>
      <c r="AEP98" s="6"/>
      <c r="AEQ98" s="6"/>
      <c r="AER98" s="6"/>
      <c r="AES98" s="6"/>
      <c r="AET98" s="6"/>
      <c r="AEU98" s="6"/>
      <c r="AEV98" s="6"/>
      <c r="AEW98" s="6"/>
      <c r="AEX98" s="6"/>
      <c r="AEY98" s="6"/>
      <c r="AEZ98" s="6"/>
      <c r="AFA98" s="6"/>
      <c r="AFB98" s="6"/>
      <c r="AFC98" s="6"/>
      <c r="AFD98" s="6"/>
      <c r="AFE98" s="6"/>
      <c r="AFF98" s="6"/>
      <c r="AFG98" s="6"/>
      <c r="AFH98" s="6"/>
      <c r="AFI98" s="6"/>
      <c r="AFJ98" s="6"/>
      <c r="AFK98" s="6"/>
      <c r="AFL98" s="6"/>
      <c r="AFM98" s="6"/>
      <c r="AFN98" s="6"/>
      <c r="AFO98" s="6"/>
      <c r="AFP98" s="6"/>
      <c r="AFQ98" s="6"/>
      <c r="AFR98" s="6"/>
      <c r="AFS98" s="6"/>
      <c r="AFT98" s="6"/>
      <c r="AFU98" s="6"/>
      <c r="AFV98" s="6"/>
      <c r="AFW98" s="6"/>
      <c r="AFX98" s="6"/>
      <c r="AFY98" s="6"/>
      <c r="AFZ98" s="6"/>
      <c r="AGA98" s="6"/>
      <c r="AGB98" s="6"/>
      <c r="AGC98" s="6"/>
      <c r="AGD98" s="6"/>
      <c r="AGE98" s="6"/>
      <c r="AGF98" s="6"/>
      <c r="AGG98" s="6"/>
      <c r="AGH98" s="6"/>
      <c r="AGI98" s="6"/>
      <c r="AGJ98" s="6"/>
      <c r="AGK98" s="6"/>
      <c r="AGL98" s="6"/>
      <c r="AGM98" s="6"/>
      <c r="AGN98" s="6"/>
      <c r="AGO98" s="6"/>
      <c r="AGP98" s="6"/>
      <c r="AGQ98" s="6"/>
      <c r="AGR98" s="6"/>
      <c r="AGS98" s="6"/>
      <c r="AGT98" s="6"/>
      <c r="AGU98" s="6"/>
      <c r="AGV98" s="6"/>
      <c r="AGW98" s="6"/>
      <c r="AGX98" s="6"/>
      <c r="AGY98" s="6"/>
      <c r="AGZ98" s="6"/>
      <c r="AHA98" s="6"/>
      <c r="AHB98" s="6"/>
      <c r="AHC98" s="6"/>
      <c r="AHD98" s="6"/>
      <c r="AHE98" s="6"/>
      <c r="AHF98" s="6"/>
      <c r="AHG98" s="6"/>
      <c r="AHH98" s="6"/>
      <c r="AHI98" s="6"/>
      <c r="AHJ98" s="6"/>
      <c r="AHK98" s="6"/>
      <c r="AHL98" s="6"/>
      <c r="AHM98" s="6"/>
      <c r="AHN98" s="6"/>
      <c r="AHO98" s="6"/>
      <c r="AHP98" s="6"/>
      <c r="AHQ98" s="6"/>
      <c r="AHR98" s="6"/>
      <c r="AHS98" s="6"/>
      <c r="AHT98" s="6"/>
      <c r="AHU98" s="6"/>
      <c r="AHV98" s="6"/>
      <c r="AHW98" s="6"/>
      <c r="AHX98" s="6"/>
      <c r="AHY98" s="6"/>
      <c r="AHZ98" s="6"/>
      <c r="AIA98" s="6"/>
      <c r="AIB98" s="6"/>
      <c r="AIC98" s="6"/>
      <c r="AID98" s="6"/>
      <c r="AIE98" s="6"/>
      <c r="AIF98" s="6"/>
      <c r="AIG98" s="6"/>
      <c r="AIH98" s="6"/>
      <c r="AII98" s="6"/>
      <c r="AIJ98" s="6"/>
      <c r="AIK98" s="6"/>
      <c r="AIL98" s="6"/>
      <c r="AIM98" s="6"/>
      <c r="AIN98" s="6"/>
      <c r="AIO98" s="6"/>
      <c r="AIP98" s="6"/>
      <c r="AIQ98" s="6"/>
      <c r="AIR98" s="6"/>
      <c r="AIS98" s="6"/>
      <c r="AIT98" s="6"/>
      <c r="AIU98" s="6"/>
      <c r="AIV98" s="6"/>
      <c r="AIW98" s="6"/>
      <c r="AIX98" s="6"/>
      <c r="AIY98" s="6"/>
      <c r="AIZ98" s="6"/>
      <c r="AJA98" s="6"/>
      <c r="AJB98" s="6"/>
      <c r="AJC98" s="6"/>
      <c r="AJD98" s="6"/>
      <c r="AJE98" s="6"/>
      <c r="AJF98" s="6"/>
      <c r="AJG98" s="6"/>
      <c r="AJH98" s="6"/>
      <c r="AJI98" s="6"/>
      <c r="AJJ98" s="6"/>
      <c r="AJK98" s="6"/>
      <c r="AJL98" s="6"/>
      <c r="AJM98" s="6"/>
      <c r="AJN98" s="6"/>
      <c r="AJO98" s="6"/>
      <c r="AJP98" s="6"/>
      <c r="AJQ98" s="6"/>
      <c r="AJR98" s="6"/>
      <c r="AJS98" s="6"/>
      <c r="AJT98" s="6"/>
      <c r="AJU98" s="6"/>
      <c r="AJV98" s="6"/>
      <c r="AJW98" s="6"/>
      <c r="AJX98" s="6"/>
      <c r="AJY98" s="6"/>
      <c r="AJZ98" s="6"/>
      <c r="AKA98" s="6"/>
      <c r="AKB98" s="6"/>
      <c r="AKC98" s="6"/>
      <c r="AKD98" s="6"/>
      <c r="AKE98" s="6"/>
      <c r="AKF98" s="6"/>
      <c r="AKG98" s="6"/>
      <c r="AKH98" s="6"/>
      <c r="AKI98" s="6"/>
      <c r="AKJ98" s="6"/>
      <c r="AKK98" s="6"/>
      <c r="AKL98" s="6"/>
      <c r="AKM98" s="6"/>
      <c r="AKN98" s="6"/>
      <c r="AKO98" s="6"/>
      <c r="AKP98" s="6"/>
      <c r="AKQ98" s="6"/>
      <c r="AKR98" s="6"/>
      <c r="AKS98" s="6"/>
      <c r="AKT98" s="6"/>
      <c r="AKU98" s="6"/>
      <c r="AKV98" s="6"/>
      <c r="AKW98" s="6"/>
      <c r="AKX98" s="6"/>
      <c r="AKY98" s="6"/>
      <c r="AKZ98" s="6"/>
      <c r="ALA98" s="6"/>
      <c r="ALB98" s="6"/>
      <c r="ALC98" s="6"/>
      <c r="ALD98" s="6"/>
      <c r="ALE98" s="6"/>
      <c r="ALF98" s="6"/>
      <c r="ALG98" s="6"/>
      <c r="ALH98" s="6"/>
      <c r="ALI98" s="6"/>
      <c r="ALJ98" s="6"/>
      <c r="ALK98" s="6"/>
      <c r="ALL98" s="6"/>
      <c r="ALM98" s="6"/>
      <c r="ALN98" s="6"/>
      <c r="ALO98" s="6"/>
      <c r="ALP98" s="6"/>
      <c r="ALQ98" s="6"/>
      <c r="ALR98" s="6"/>
      <c r="ALS98" s="6"/>
      <c r="ALT98" s="6"/>
      <c r="ALU98" s="6"/>
      <c r="ALV98" s="6"/>
      <c r="ALW98" s="6"/>
      <c r="ALX98" s="6"/>
      <c r="ALY98" s="6"/>
      <c r="ALZ98" s="6"/>
      <c r="AMA98" s="6"/>
      <c r="AMB98" s="6"/>
      <c r="AMC98" s="6"/>
      <c r="AMD98" s="6"/>
      <c r="AME98" s="6"/>
      <c r="AMF98" s="6"/>
      <c r="AMG98" s="6"/>
      <c r="AMH98" s="6"/>
      <c r="AMI98" s="6"/>
      <c r="AMJ98" s="6"/>
      <c r="AMK98" s="6"/>
    </row>
    <row r="99" spans="1:1025" s="158" customFormat="1" x14ac:dyDescent="0.25">
      <c r="A99" s="6"/>
      <c r="B99" s="6"/>
      <c r="C99" s="6"/>
      <c r="D99" s="6"/>
      <c r="E99" s="6"/>
      <c r="F99" s="6"/>
      <c r="G99" s="6"/>
      <c r="H99" s="6"/>
      <c r="I99" s="6"/>
      <c r="J99" s="6"/>
      <c r="K99" s="56"/>
      <c r="L99" s="108"/>
      <c r="M99" s="56"/>
      <c r="N99" s="56"/>
      <c r="O99" s="56"/>
      <c r="P99" s="57"/>
      <c r="Q99" s="6"/>
      <c r="R99" s="6"/>
      <c r="S99" s="6"/>
      <c r="T99" s="6"/>
      <c r="U99" s="6"/>
      <c r="V99" s="6"/>
      <c r="W99" s="6"/>
      <c r="X99" s="6"/>
      <c r="Y99" s="6"/>
      <c r="Z99" s="6"/>
      <c r="AA99" s="6"/>
      <c r="AB99" s="5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c r="CD99" s="6"/>
      <c r="CE99" s="6"/>
      <c r="CF99" s="6"/>
      <c r="CG99" s="6"/>
      <c r="CH99" s="6"/>
      <c r="CI99" s="6"/>
      <c r="CJ99" s="6"/>
      <c r="CK99" s="6"/>
      <c r="CL99" s="6"/>
      <c r="CM99" s="6"/>
      <c r="CN99" s="6"/>
      <c r="CO99" s="6"/>
      <c r="CP99" s="6"/>
      <c r="CQ99" s="6"/>
      <c r="CR99" s="6"/>
      <c r="CS99" s="6"/>
      <c r="CT99" s="6"/>
      <c r="CU99" s="6"/>
      <c r="CV99" s="6"/>
      <c r="CW99" s="6"/>
      <c r="CX99" s="6"/>
      <c r="CY99" s="6"/>
      <c r="CZ99" s="6"/>
      <c r="DA99" s="6"/>
      <c r="DB99" s="6"/>
      <c r="DC99" s="6"/>
      <c r="DD99" s="6"/>
      <c r="DE99" s="6"/>
      <c r="DF99" s="6"/>
      <c r="DG99" s="6"/>
      <c r="DH99" s="6"/>
      <c r="DI99" s="6"/>
      <c r="DJ99" s="6"/>
      <c r="DK99" s="6"/>
      <c r="DL99" s="6"/>
      <c r="DM99" s="6"/>
      <c r="DN99" s="6"/>
      <c r="DO99" s="6"/>
      <c r="DP99" s="6"/>
      <c r="DQ99" s="6"/>
      <c r="DR99" s="6"/>
      <c r="DS99" s="6"/>
      <c r="DT99" s="6"/>
      <c r="DU99" s="6"/>
      <c r="DV99" s="6"/>
      <c r="DW99" s="6"/>
      <c r="DX99" s="6"/>
      <c r="DY99" s="6"/>
      <c r="DZ99" s="6"/>
      <c r="EA99" s="6"/>
      <c r="EB99" s="6"/>
      <c r="EC99" s="6"/>
      <c r="ED99" s="6"/>
      <c r="EE99" s="6"/>
      <c r="EF99" s="6"/>
      <c r="EG99" s="6"/>
      <c r="EH99" s="6"/>
      <c r="EI99" s="6"/>
      <c r="EJ99" s="6"/>
      <c r="EK99" s="6"/>
      <c r="EL99" s="6"/>
      <c r="EM99" s="6"/>
      <c r="EN99" s="6"/>
      <c r="EO99" s="6"/>
      <c r="EP99" s="6"/>
      <c r="EQ99" s="6"/>
      <c r="ER99" s="6"/>
      <c r="ES99" s="6"/>
      <c r="ET99" s="6"/>
      <c r="EU99" s="6"/>
      <c r="EV99" s="6"/>
      <c r="EW99" s="6"/>
      <c r="EX99" s="6"/>
      <c r="EY99" s="6"/>
      <c r="EZ99" s="6"/>
      <c r="FA99" s="6"/>
      <c r="FB99" s="6"/>
      <c r="FC99" s="6"/>
      <c r="FD99" s="6"/>
      <c r="FE99" s="6"/>
      <c r="FF99" s="6"/>
      <c r="FG99" s="6"/>
      <c r="FH99" s="6"/>
      <c r="FI99" s="6"/>
      <c r="FJ99" s="6"/>
      <c r="FK99" s="6"/>
      <c r="FL99" s="6"/>
      <c r="FM99" s="6"/>
      <c r="FN99" s="6"/>
      <c r="FO99" s="6"/>
      <c r="FP99" s="6"/>
      <c r="FQ99" s="6"/>
      <c r="FR99" s="6"/>
      <c r="FS99" s="6"/>
      <c r="FT99" s="6"/>
      <c r="FU99" s="6"/>
      <c r="FV99" s="6"/>
      <c r="FW99" s="6"/>
      <c r="FX99" s="6"/>
      <c r="FY99" s="6"/>
      <c r="FZ99" s="6"/>
      <c r="GA99" s="6"/>
      <c r="GB99" s="6"/>
      <c r="GC99" s="6"/>
      <c r="GD99" s="6"/>
      <c r="GE99" s="6"/>
      <c r="GF99" s="6"/>
      <c r="GG99" s="6"/>
      <c r="GH99" s="6"/>
      <c r="GI99" s="6"/>
      <c r="GJ99" s="6"/>
      <c r="GK99" s="6"/>
      <c r="GL99" s="6"/>
      <c r="GM99" s="6"/>
      <c r="GN99" s="6"/>
      <c r="GO99" s="6"/>
      <c r="GP99" s="6"/>
      <c r="GQ99" s="6"/>
      <c r="GR99" s="6"/>
      <c r="GS99" s="6"/>
      <c r="GT99" s="6"/>
      <c r="GU99" s="6"/>
      <c r="GV99" s="6"/>
      <c r="GW99" s="6"/>
      <c r="GX99" s="6"/>
      <c r="GY99" s="6"/>
      <c r="GZ99" s="6"/>
      <c r="HA99" s="6"/>
      <c r="HB99" s="6"/>
      <c r="HC99" s="6"/>
      <c r="HD99" s="6"/>
      <c r="HE99" s="6"/>
      <c r="HF99" s="6"/>
      <c r="HG99" s="6"/>
      <c r="HH99" s="6"/>
      <c r="HI99" s="6"/>
      <c r="HJ99" s="6"/>
      <c r="HK99" s="6"/>
      <c r="HL99" s="6"/>
      <c r="HM99" s="6"/>
      <c r="HN99" s="6"/>
      <c r="HO99" s="6"/>
      <c r="HP99" s="6"/>
      <c r="HQ99" s="6"/>
      <c r="HR99" s="6"/>
      <c r="HS99" s="6"/>
      <c r="HT99" s="6"/>
      <c r="HU99" s="6"/>
      <c r="HV99" s="6"/>
      <c r="HW99" s="6"/>
      <c r="HX99" s="6"/>
      <c r="HY99" s="6"/>
      <c r="HZ99" s="6"/>
      <c r="IA99" s="6"/>
      <c r="IB99" s="6"/>
      <c r="IC99" s="6"/>
      <c r="ID99" s="6"/>
      <c r="IE99" s="6"/>
      <c r="IF99" s="6"/>
      <c r="IG99" s="6"/>
      <c r="IH99" s="6"/>
      <c r="II99" s="6"/>
      <c r="IJ99" s="6"/>
      <c r="IK99" s="6"/>
      <c r="IL99" s="6"/>
      <c r="IM99" s="6"/>
      <c r="IN99" s="6"/>
      <c r="IO99" s="6"/>
      <c r="IP99" s="6"/>
      <c r="IQ99" s="6"/>
      <c r="IR99" s="6"/>
      <c r="IS99" s="6"/>
      <c r="IT99" s="6"/>
      <c r="IU99" s="6"/>
      <c r="IV99" s="6"/>
      <c r="IW99" s="6"/>
      <c r="IX99" s="6"/>
      <c r="IY99" s="6"/>
      <c r="IZ99" s="6"/>
      <c r="JA99" s="6"/>
      <c r="JB99" s="6"/>
      <c r="JC99" s="6"/>
      <c r="JD99" s="6"/>
      <c r="JE99" s="6"/>
      <c r="JF99" s="6"/>
      <c r="JG99" s="6"/>
      <c r="JH99" s="6"/>
      <c r="JI99" s="6"/>
      <c r="JJ99" s="6"/>
      <c r="JK99" s="6"/>
      <c r="JL99" s="6"/>
      <c r="JM99" s="6"/>
      <c r="JN99" s="6"/>
      <c r="JO99" s="6"/>
      <c r="JP99" s="6"/>
      <c r="JQ99" s="6"/>
      <c r="JR99" s="6"/>
      <c r="JS99" s="6"/>
      <c r="JT99" s="6"/>
      <c r="JU99" s="6"/>
      <c r="JV99" s="6"/>
      <c r="JW99" s="6"/>
      <c r="JX99" s="6"/>
      <c r="JY99" s="6"/>
      <c r="JZ99" s="6"/>
      <c r="KA99" s="6"/>
      <c r="KB99" s="6"/>
      <c r="KC99" s="6"/>
      <c r="KD99" s="6"/>
      <c r="KE99" s="6"/>
      <c r="KF99" s="6"/>
      <c r="KG99" s="6"/>
      <c r="KH99" s="6"/>
      <c r="KI99" s="6"/>
      <c r="KJ99" s="6"/>
      <c r="KK99" s="6"/>
      <c r="KL99" s="6"/>
      <c r="KM99" s="6"/>
      <c r="KN99" s="6"/>
      <c r="KO99" s="6"/>
      <c r="KP99" s="6"/>
      <c r="KQ99" s="6"/>
      <c r="KR99" s="6"/>
      <c r="KS99" s="6"/>
      <c r="KT99" s="6"/>
      <c r="KU99" s="6"/>
      <c r="KV99" s="6"/>
      <c r="KW99" s="6"/>
      <c r="KX99" s="6"/>
      <c r="KY99" s="6"/>
      <c r="KZ99" s="6"/>
      <c r="LA99" s="6"/>
      <c r="LB99" s="6"/>
      <c r="LC99" s="6"/>
      <c r="LD99" s="6"/>
      <c r="LE99" s="6"/>
      <c r="LF99" s="6"/>
      <c r="LG99" s="6"/>
      <c r="LH99" s="6"/>
      <c r="LI99" s="6"/>
      <c r="LJ99" s="6"/>
      <c r="LK99" s="6"/>
      <c r="LL99" s="6"/>
      <c r="LM99" s="6"/>
      <c r="LN99" s="6"/>
      <c r="LO99" s="6"/>
      <c r="LP99" s="6"/>
      <c r="LQ99" s="6"/>
      <c r="LR99" s="6"/>
      <c r="LS99" s="6"/>
      <c r="LT99" s="6"/>
      <c r="LU99" s="6"/>
      <c r="LV99" s="6"/>
      <c r="LW99" s="6"/>
      <c r="LX99" s="6"/>
      <c r="LY99" s="6"/>
      <c r="LZ99" s="6"/>
      <c r="MA99" s="6"/>
      <c r="MB99" s="6"/>
      <c r="MC99" s="6"/>
      <c r="MD99" s="6"/>
      <c r="ME99" s="6"/>
      <c r="MF99" s="6"/>
      <c r="MG99" s="6"/>
      <c r="MH99" s="6"/>
      <c r="MI99" s="6"/>
      <c r="MJ99" s="6"/>
      <c r="MK99" s="6"/>
      <c r="ML99" s="6"/>
      <c r="MM99" s="6"/>
      <c r="MN99" s="6"/>
      <c r="MO99" s="6"/>
      <c r="MP99" s="6"/>
      <c r="MQ99" s="6"/>
      <c r="MR99" s="6"/>
      <c r="MS99" s="6"/>
      <c r="MT99" s="6"/>
      <c r="MU99" s="6"/>
      <c r="MV99" s="6"/>
      <c r="MW99" s="6"/>
      <c r="MX99" s="6"/>
      <c r="MY99" s="6"/>
      <c r="MZ99" s="6"/>
      <c r="NA99" s="6"/>
      <c r="NB99" s="6"/>
      <c r="NC99" s="6"/>
      <c r="ND99" s="6"/>
      <c r="NE99" s="6"/>
      <c r="NF99" s="6"/>
      <c r="NG99" s="6"/>
      <c r="NH99" s="6"/>
      <c r="NI99" s="6"/>
      <c r="NJ99" s="6"/>
      <c r="NK99" s="6"/>
      <c r="NL99" s="6"/>
      <c r="NM99" s="6"/>
      <c r="NN99" s="6"/>
      <c r="NO99" s="6"/>
      <c r="NP99" s="6"/>
      <c r="NQ99" s="6"/>
      <c r="NR99" s="6"/>
      <c r="NS99" s="6"/>
      <c r="NT99" s="6"/>
      <c r="NU99" s="6"/>
      <c r="NV99" s="6"/>
      <c r="NW99" s="6"/>
      <c r="NX99" s="6"/>
      <c r="NY99" s="6"/>
      <c r="NZ99" s="6"/>
      <c r="OA99" s="6"/>
      <c r="OB99" s="6"/>
      <c r="OC99" s="6"/>
      <c r="OD99" s="6"/>
      <c r="OE99" s="6"/>
      <c r="OF99" s="6"/>
      <c r="OG99" s="6"/>
      <c r="OH99" s="6"/>
      <c r="OI99" s="6"/>
      <c r="OJ99" s="6"/>
      <c r="OK99" s="6"/>
      <c r="OL99" s="6"/>
      <c r="OM99" s="6"/>
      <c r="ON99" s="6"/>
      <c r="OO99" s="6"/>
      <c r="OP99" s="6"/>
      <c r="OQ99" s="6"/>
      <c r="OR99" s="6"/>
      <c r="OS99" s="6"/>
      <c r="OT99" s="6"/>
      <c r="OU99" s="6"/>
      <c r="OV99" s="6"/>
      <c r="OW99" s="6"/>
      <c r="OX99" s="6"/>
      <c r="OY99" s="6"/>
      <c r="OZ99" s="6"/>
      <c r="PA99" s="6"/>
      <c r="PB99" s="6"/>
      <c r="PC99" s="6"/>
      <c r="PD99" s="6"/>
      <c r="PE99" s="6"/>
      <c r="PF99" s="6"/>
      <c r="PG99" s="6"/>
      <c r="PH99" s="6"/>
      <c r="PI99" s="6"/>
      <c r="PJ99" s="6"/>
      <c r="PK99" s="6"/>
      <c r="PL99" s="6"/>
      <c r="PM99" s="6"/>
      <c r="PN99" s="6"/>
      <c r="PO99" s="6"/>
      <c r="PP99" s="6"/>
      <c r="PQ99" s="6"/>
      <c r="PR99" s="6"/>
      <c r="PS99" s="6"/>
      <c r="PT99" s="6"/>
      <c r="PU99" s="6"/>
      <c r="PV99" s="6"/>
      <c r="PW99" s="6"/>
      <c r="PX99" s="6"/>
      <c r="PY99" s="6"/>
      <c r="PZ99" s="6"/>
      <c r="QA99" s="6"/>
      <c r="QB99" s="6"/>
      <c r="QC99" s="6"/>
      <c r="QD99" s="6"/>
      <c r="QE99" s="6"/>
      <c r="QF99" s="6"/>
      <c r="QG99" s="6"/>
      <c r="QH99" s="6"/>
      <c r="QI99" s="6"/>
      <c r="QJ99" s="6"/>
      <c r="QK99" s="6"/>
      <c r="QL99" s="6"/>
      <c r="QM99" s="6"/>
      <c r="QN99" s="6"/>
      <c r="QO99" s="6"/>
      <c r="QP99" s="6"/>
      <c r="QQ99" s="6"/>
      <c r="QR99" s="6"/>
      <c r="QS99" s="6"/>
      <c r="QT99" s="6"/>
      <c r="QU99" s="6"/>
      <c r="QV99" s="6"/>
      <c r="QW99" s="6"/>
      <c r="QX99" s="6"/>
      <c r="QY99" s="6"/>
      <c r="QZ99" s="6"/>
      <c r="RA99" s="6"/>
      <c r="RB99" s="6"/>
      <c r="RC99" s="6"/>
      <c r="RD99" s="6"/>
      <c r="RE99" s="6"/>
      <c r="RF99" s="6"/>
      <c r="RG99" s="6"/>
      <c r="RH99" s="6"/>
      <c r="RI99" s="6"/>
      <c r="RJ99" s="6"/>
      <c r="RK99" s="6"/>
      <c r="RL99" s="6"/>
      <c r="RM99" s="6"/>
      <c r="RN99" s="6"/>
      <c r="RO99" s="6"/>
      <c r="RP99" s="6"/>
      <c r="RQ99" s="6"/>
      <c r="RR99" s="6"/>
      <c r="RS99" s="6"/>
      <c r="RT99" s="6"/>
      <c r="RU99" s="6"/>
      <c r="RV99" s="6"/>
      <c r="RW99" s="6"/>
      <c r="RX99" s="6"/>
      <c r="RY99" s="6"/>
      <c r="RZ99" s="6"/>
      <c r="SA99" s="6"/>
      <c r="SB99" s="6"/>
      <c r="SC99" s="6"/>
      <c r="SD99" s="6"/>
      <c r="SE99" s="6"/>
      <c r="SF99" s="6"/>
      <c r="SG99" s="6"/>
      <c r="SH99" s="6"/>
      <c r="SI99" s="6"/>
      <c r="SJ99" s="6"/>
      <c r="SK99" s="6"/>
      <c r="SL99" s="6"/>
      <c r="SM99" s="6"/>
      <c r="SN99" s="6"/>
      <c r="SO99" s="6"/>
      <c r="SP99" s="6"/>
      <c r="SQ99" s="6"/>
      <c r="SR99" s="6"/>
      <c r="SS99" s="6"/>
      <c r="ST99" s="6"/>
      <c r="SU99" s="6"/>
      <c r="SV99" s="6"/>
      <c r="SW99" s="6"/>
      <c r="SX99" s="6"/>
      <c r="SY99" s="6"/>
      <c r="SZ99" s="6"/>
      <c r="TA99" s="6"/>
      <c r="TB99" s="6"/>
      <c r="TC99" s="6"/>
      <c r="TD99" s="6"/>
      <c r="TE99" s="6"/>
      <c r="TF99" s="6"/>
      <c r="TG99" s="6"/>
      <c r="TH99" s="6"/>
      <c r="TI99" s="6"/>
      <c r="TJ99" s="6"/>
      <c r="TK99" s="6"/>
      <c r="TL99" s="6"/>
      <c r="TM99" s="6"/>
      <c r="TN99" s="6"/>
      <c r="TO99" s="6"/>
      <c r="TP99" s="6"/>
      <c r="TQ99" s="6"/>
      <c r="TR99" s="6"/>
      <c r="TS99" s="6"/>
      <c r="TT99" s="6"/>
      <c r="TU99" s="6"/>
      <c r="TV99" s="6"/>
      <c r="TW99" s="6"/>
      <c r="TX99" s="6"/>
      <c r="TY99" s="6"/>
      <c r="TZ99" s="6"/>
      <c r="UA99" s="6"/>
      <c r="UB99" s="6"/>
      <c r="UC99" s="6"/>
      <c r="UD99" s="6"/>
      <c r="UE99" s="6"/>
      <c r="UF99" s="6"/>
      <c r="UG99" s="6"/>
      <c r="UH99" s="6"/>
      <c r="UI99" s="6"/>
      <c r="UJ99" s="6"/>
      <c r="UK99" s="6"/>
      <c r="UL99" s="6"/>
      <c r="UM99" s="6"/>
      <c r="UN99" s="6"/>
      <c r="UO99" s="6"/>
      <c r="UP99" s="6"/>
      <c r="UQ99" s="6"/>
      <c r="UR99" s="6"/>
      <c r="US99" s="6"/>
      <c r="UT99" s="6"/>
      <c r="UU99" s="6"/>
      <c r="UV99" s="6"/>
      <c r="UW99" s="6"/>
      <c r="UX99" s="6"/>
      <c r="UY99" s="6"/>
      <c r="UZ99" s="6"/>
      <c r="VA99" s="6"/>
      <c r="VB99" s="6"/>
      <c r="VC99" s="6"/>
      <c r="VD99" s="6"/>
      <c r="VE99" s="6"/>
      <c r="VF99" s="6"/>
      <c r="VG99" s="6"/>
      <c r="VH99" s="6"/>
      <c r="VI99" s="6"/>
      <c r="VJ99" s="6"/>
      <c r="VK99" s="6"/>
      <c r="VL99" s="6"/>
      <c r="VM99" s="6"/>
      <c r="VN99" s="6"/>
      <c r="VO99" s="6"/>
      <c r="VP99" s="6"/>
      <c r="VQ99" s="6"/>
      <c r="VR99" s="6"/>
      <c r="VS99" s="6"/>
      <c r="VT99" s="6"/>
      <c r="VU99" s="6"/>
      <c r="VV99" s="6"/>
      <c r="VW99" s="6"/>
      <c r="VX99" s="6"/>
      <c r="VY99" s="6"/>
      <c r="VZ99" s="6"/>
      <c r="WA99" s="6"/>
      <c r="WB99" s="6"/>
      <c r="WC99" s="6"/>
      <c r="WD99" s="6"/>
      <c r="WE99" s="6"/>
      <c r="WF99" s="6"/>
      <c r="WG99" s="6"/>
      <c r="WH99" s="6"/>
      <c r="WI99" s="6"/>
      <c r="WJ99" s="6"/>
      <c r="WK99" s="6"/>
      <c r="WL99" s="6"/>
      <c r="WM99" s="6"/>
      <c r="WN99" s="6"/>
      <c r="WO99" s="6"/>
      <c r="WP99" s="6"/>
      <c r="WQ99" s="6"/>
      <c r="WR99" s="6"/>
      <c r="WS99" s="6"/>
      <c r="WT99" s="6"/>
      <c r="WU99" s="6"/>
      <c r="WV99" s="6"/>
      <c r="WW99" s="6"/>
      <c r="WX99" s="6"/>
      <c r="WY99" s="6"/>
      <c r="WZ99" s="6"/>
      <c r="XA99" s="6"/>
      <c r="XB99" s="6"/>
      <c r="XC99" s="6"/>
      <c r="XD99" s="6"/>
      <c r="XE99" s="6"/>
      <c r="XF99" s="6"/>
      <c r="XG99" s="6"/>
      <c r="XH99" s="6"/>
      <c r="XI99" s="6"/>
      <c r="XJ99" s="6"/>
      <c r="XK99" s="6"/>
      <c r="XL99" s="6"/>
      <c r="XM99" s="6"/>
      <c r="XN99" s="6"/>
      <c r="XO99" s="6"/>
      <c r="XP99" s="6"/>
      <c r="XQ99" s="6"/>
      <c r="XR99" s="6"/>
      <c r="XS99" s="6"/>
      <c r="XT99" s="6"/>
      <c r="XU99" s="6"/>
      <c r="XV99" s="6"/>
      <c r="XW99" s="6"/>
      <c r="XX99" s="6"/>
      <c r="XY99" s="6"/>
      <c r="XZ99" s="6"/>
      <c r="YA99" s="6"/>
      <c r="YB99" s="6"/>
      <c r="YC99" s="6"/>
      <c r="YD99" s="6"/>
      <c r="YE99" s="6"/>
      <c r="YF99" s="6"/>
      <c r="YG99" s="6"/>
      <c r="YH99" s="6"/>
      <c r="YI99" s="6"/>
      <c r="YJ99" s="6"/>
      <c r="YK99" s="6"/>
      <c r="YL99" s="6"/>
      <c r="YM99" s="6"/>
      <c r="YN99" s="6"/>
      <c r="YO99" s="6"/>
      <c r="YP99" s="6"/>
      <c r="YQ99" s="6"/>
      <c r="YR99" s="6"/>
      <c r="YS99" s="6"/>
      <c r="YT99" s="6"/>
      <c r="YU99" s="6"/>
      <c r="YV99" s="6"/>
      <c r="YW99" s="6"/>
      <c r="YX99" s="6"/>
      <c r="YY99" s="6"/>
      <c r="YZ99" s="6"/>
      <c r="ZA99" s="6"/>
      <c r="ZB99" s="6"/>
      <c r="ZC99" s="6"/>
      <c r="ZD99" s="6"/>
      <c r="ZE99" s="6"/>
      <c r="ZF99" s="6"/>
      <c r="ZG99" s="6"/>
      <c r="ZH99" s="6"/>
      <c r="ZI99" s="6"/>
      <c r="ZJ99" s="6"/>
      <c r="ZK99" s="6"/>
      <c r="ZL99" s="6"/>
      <c r="ZM99" s="6"/>
      <c r="ZN99" s="6"/>
      <c r="ZO99" s="6"/>
      <c r="ZP99" s="6"/>
      <c r="ZQ99" s="6"/>
      <c r="ZR99" s="6"/>
      <c r="ZS99" s="6"/>
      <c r="ZT99" s="6"/>
      <c r="ZU99" s="6"/>
      <c r="ZV99" s="6"/>
      <c r="ZW99" s="6"/>
      <c r="ZX99" s="6"/>
      <c r="ZY99" s="6"/>
      <c r="ZZ99" s="6"/>
      <c r="AAA99" s="6"/>
      <c r="AAB99" s="6"/>
      <c r="AAC99" s="6"/>
      <c r="AAD99" s="6"/>
      <c r="AAE99" s="6"/>
      <c r="AAF99" s="6"/>
      <c r="AAG99" s="6"/>
      <c r="AAH99" s="6"/>
      <c r="AAI99" s="6"/>
      <c r="AAJ99" s="6"/>
      <c r="AAK99" s="6"/>
      <c r="AAL99" s="6"/>
      <c r="AAM99" s="6"/>
      <c r="AAN99" s="6"/>
      <c r="AAO99" s="6"/>
      <c r="AAP99" s="6"/>
      <c r="AAQ99" s="6"/>
      <c r="AAR99" s="6"/>
      <c r="AAS99" s="6"/>
      <c r="AAT99" s="6"/>
      <c r="AAU99" s="6"/>
      <c r="AAV99" s="6"/>
      <c r="AAW99" s="6"/>
      <c r="AAX99" s="6"/>
      <c r="AAY99" s="6"/>
      <c r="AAZ99" s="6"/>
      <c r="ABA99" s="6"/>
      <c r="ABB99" s="6"/>
      <c r="ABC99" s="6"/>
      <c r="ABD99" s="6"/>
      <c r="ABE99" s="6"/>
      <c r="ABF99" s="6"/>
      <c r="ABG99" s="6"/>
      <c r="ABH99" s="6"/>
      <c r="ABI99" s="6"/>
      <c r="ABJ99" s="6"/>
      <c r="ABK99" s="6"/>
      <c r="ABL99" s="6"/>
      <c r="ABM99" s="6"/>
      <c r="ABN99" s="6"/>
      <c r="ABO99" s="6"/>
      <c r="ABP99" s="6"/>
      <c r="ABQ99" s="6"/>
      <c r="ABR99" s="6"/>
      <c r="ABS99" s="6"/>
      <c r="ABT99" s="6"/>
      <c r="ABU99" s="6"/>
      <c r="ABV99" s="6"/>
      <c r="ABW99" s="6"/>
      <c r="ABX99" s="6"/>
      <c r="ABY99" s="6"/>
      <c r="ABZ99" s="6"/>
      <c r="ACA99" s="6"/>
      <c r="ACB99" s="6"/>
      <c r="ACC99" s="6"/>
      <c r="ACD99" s="6"/>
      <c r="ACE99" s="6"/>
      <c r="ACF99" s="6"/>
      <c r="ACG99" s="6"/>
      <c r="ACH99" s="6"/>
      <c r="ACI99" s="6"/>
      <c r="ACJ99" s="6"/>
      <c r="ACK99" s="6"/>
      <c r="ACL99" s="6"/>
      <c r="ACM99" s="6"/>
      <c r="ACN99" s="6"/>
      <c r="ACO99" s="6"/>
      <c r="ACP99" s="6"/>
      <c r="ACQ99" s="6"/>
      <c r="ACR99" s="6"/>
      <c r="ACS99" s="6"/>
      <c r="ACT99" s="6"/>
      <c r="ACU99" s="6"/>
      <c r="ACV99" s="6"/>
      <c r="ACW99" s="6"/>
      <c r="ACX99" s="6"/>
      <c r="ACY99" s="6"/>
      <c r="ACZ99" s="6"/>
      <c r="ADA99" s="6"/>
      <c r="ADB99" s="6"/>
      <c r="ADC99" s="6"/>
      <c r="ADD99" s="6"/>
      <c r="ADE99" s="6"/>
      <c r="ADF99" s="6"/>
      <c r="ADG99" s="6"/>
      <c r="ADH99" s="6"/>
      <c r="ADI99" s="6"/>
      <c r="ADJ99" s="6"/>
      <c r="ADK99" s="6"/>
      <c r="ADL99" s="6"/>
      <c r="ADM99" s="6"/>
      <c r="ADN99" s="6"/>
      <c r="ADO99" s="6"/>
      <c r="ADP99" s="6"/>
      <c r="ADQ99" s="6"/>
      <c r="ADR99" s="6"/>
      <c r="ADS99" s="6"/>
      <c r="ADT99" s="6"/>
      <c r="ADU99" s="6"/>
      <c r="ADV99" s="6"/>
      <c r="ADW99" s="6"/>
      <c r="ADX99" s="6"/>
      <c r="ADY99" s="6"/>
      <c r="ADZ99" s="6"/>
      <c r="AEA99" s="6"/>
      <c r="AEB99" s="6"/>
      <c r="AEC99" s="6"/>
      <c r="AED99" s="6"/>
      <c r="AEE99" s="6"/>
      <c r="AEF99" s="6"/>
      <c r="AEG99" s="6"/>
      <c r="AEH99" s="6"/>
      <c r="AEI99" s="6"/>
      <c r="AEJ99" s="6"/>
      <c r="AEK99" s="6"/>
      <c r="AEL99" s="6"/>
      <c r="AEM99" s="6"/>
      <c r="AEN99" s="6"/>
      <c r="AEO99" s="6"/>
      <c r="AEP99" s="6"/>
      <c r="AEQ99" s="6"/>
      <c r="AER99" s="6"/>
      <c r="AES99" s="6"/>
      <c r="AET99" s="6"/>
      <c r="AEU99" s="6"/>
      <c r="AEV99" s="6"/>
      <c r="AEW99" s="6"/>
      <c r="AEX99" s="6"/>
      <c r="AEY99" s="6"/>
      <c r="AEZ99" s="6"/>
      <c r="AFA99" s="6"/>
      <c r="AFB99" s="6"/>
      <c r="AFC99" s="6"/>
      <c r="AFD99" s="6"/>
      <c r="AFE99" s="6"/>
      <c r="AFF99" s="6"/>
      <c r="AFG99" s="6"/>
      <c r="AFH99" s="6"/>
      <c r="AFI99" s="6"/>
      <c r="AFJ99" s="6"/>
      <c r="AFK99" s="6"/>
      <c r="AFL99" s="6"/>
      <c r="AFM99" s="6"/>
      <c r="AFN99" s="6"/>
      <c r="AFO99" s="6"/>
      <c r="AFP99" s="6"/>
      <c r="AFQ99" s="6"/>
      <c r="AFR99" s="6"/>
      <c r="AFS99" s="6"/>
      <c r="AFT99" s="6"/>
      <c r="AFU99" s="6"/>
      <c r="AFV99" s="6"/>
      <c r="AFW99" s="6"/>
      <c r="AFX99" s="6"/>
      <c r="AFY99" s="6"/>
      <c r="AFZ99" s="6"/>
      <c r="AGA99" s="6"/>
      <c r="AGB99" s="6"/>
      <c r="AGC99" s="6"/>
      <c r="AGD99" s="6"/>
      <c r="AGE99" s="6"/>
      <c r="AGF99" s="6"/>
      <c r="AGG99" s="6"/>
      <c r="AGH99" s="6"/>
      <c r="AGI99" s="6"/>
      <c r="AGJ99" s="6"/>
      <c r="AGK99" s="6"/>
      <c r="AGL99" s="6"/>
      <c r="AGM99" s="6"/>
      <c r="AGN99" s="6"/>
      <c r="AGO99" s="6"/>
      <c r="AGP99" s="6"/>
      <c r="AGQ99" s="6"/>
      <c r="AGR99" s="6"/>
      <c r="AGS99" s="6"/>
      <c r="AGT99" s="6"/>
      <c r="AGU99" s="6"/>
      <c r="AGV99" s="6"/>
      <c r="AGW99" s="6"/>
      <c r="AGX99" s="6"/>
      <c r="AGY99" s="6"/>
      <c r="AGZ99" s="6"/>
      <c r="AHA99" s="6"/>
      <c r="AHB99" s="6"/>
      <c r="AHC99" s="6"/>
      <c r="AHD99" s="6"/>
      <c r="AHE99" s="6"/>
      <c r="AHF99" s="6"/>
      <c r="AHG99" s="6"/>
      <c r="AHH99" s="6"/>
      <c r="AHI99" s="6"/>
      <c r="AHJ99" s="6"/>
      <c r="AHK99" s="6"/>
      <c r="AHL99" s="6"/>
      <c r="AHM99" s="6"/>
      <c r="AHN99" s="6"/>
      <c r="AHO99" s="6"/>
      <c r="AHP99" s="6"/>
      <c r="AHQ99" s="6"/>
      <c r="AHR99" s="6"/>
      <c r="AHS99" s="6"/>
      <c r="AHT99" s="6"/>
      <c r="AHU99" s="6"/>
      <c r="AHV99" s="6"/>
      <c r="AHW99" s="6"/>
      <c r="AHX99" s="6"/>
      <c r="AHY99" s="6"/>
      <c r="AHZ99" s="6"/>
      <c r="AIA99" s="6"/>
      <c r="AIB99" s="6"/>
      <c r="AIC99" s="6"/>
      <c r="AID99" s="6"/>
      <c r="AIE99" s="6"/>
      <c r="AIF99" s="6"/>
      <c r="AIG99" s="6"/>
      <c r="AIH99" s="6"/>
      <c r="AII99" s="6"/>
      <c r="AIJ99" s="6"/>
      <c r="AIK99" s="6"/>
      <c r="AIL99" s="6"/>
      <c r="AIM99" s="6"/>
      <c r="AIN99" s="6"/>
      <c r="AIO99" s="6"/>
      <c r="AIP99" s="6"/>
      <c r="AIQ99" s="6"/>
      <c r="AIR99" s="6"/>
      <c r="AIS99" s="6"/>
      <c r="AIT99" s="6"/>
      <c r="AIU99" s="6"/>
      <c r="AIV99" s="6"/>
      <c r="AIW99" s="6"/>
      <c r="AIX99" s="6"/>
      <c r="AIY99" s="6"/>
      <c r="AIZ99" s="6"/>
      <c r="AJA99" s="6"/>
      <c r="AJB99" s="6"/>
      <c r="AJC99" s="6"/>
      <c r="AJD99" s="6"/>
      <c r="AJE99" s="6"/>
      <c r="AJF99" s="6"/>
      <c r="AJG99" s="6"/>
      <c r="AJH99" s="6"/>
      <c r="AJI99" s="6"/>
      <c r="AJJ99" s="6"/>
      <c r="AJK99" s="6"/>
      <c r="AJL99" s="6"/>
      <c r="AJM99" s="6"/>
      <c r="AJN99" s="6"/>
      <c r="AJO99" s="6"/>
      <c r="AJP99" s="6"/>
      <c r="AJQ99" s="6"/>
      <c r="AJR99" s="6"/>
      <c r="AJS99" s="6"/>
      <c r="AJT99" s="6"/>
      <c r="AJU99" s="6"/>
      <c r="AJV99" s="6"/>
      <c r="AJW99" s="6"/>
      <c r="AJX99" s="6"/>
      <c r="AJY99" s="6"/>
      <c r="AJZ99" s="6"/>
      <c r="AKA99" s="6"/>
      <c r="AKB99" s="6"/>
      <c r="AKC99" s="6"/>
      <c r="AKD99" s="6"/>
      <c r="AKE99" s="6"/>
      <c r="AKF99" s="6"/>
      <c r="AKG99" s="6"/>
      <c r="AKH99" s="6"/>
      <c r="AKI99" s="6"/>
      <c r="AKJ99" s="6"/>
      <c r="AKK99" s="6"/>
      <c r="AKL99" s="6"/>
      <c r="AKM99" s="6"/>
      <c r="AKN99" s="6"/>
      <c r="AKO99" s="6"/>
      <c r="AKP99" s="6"/>
      <c r="AKQ99" s="6"/>
      <c r="AKR99" s="6"/>
      <c r="AKS99" s="6"/>
      <c r="AKT99" s="6"/>
      <c r="AKU99" s="6"/>
      <c r="AKV99" s="6"/>
      <c r="AKW99" s="6"/>
      <c r="AKX99" s="6"/>
      <c r="AKY99" s="6"/>
      <c r="AKZ99" s="6"/>
      <c r="ALA99" s="6"/>
      <c r="ALB99" s="6"/>
      <c r="ALC99" s="6"/>
      <c r="ALD99" s="6"/>
      <c r="ALE99" s="6"/>
      <c r="ALF99" s="6"/>
      <c r="ALG99" s="6"/>
      <c r="ALH99" s="6"/>
      <c r="ALI99" s="6"/>
      <c r="ALJ99" s="6"/>
      <c r="ALK99" s="6"/>
      <c r="ALL99" s="6"/>
      <c r="ALM99" s="6"/>
      <c r="ALN99" s="6"/>
      <c r="ALO99" s="6"/>
      <c r="ALP99" s="6"/>
      <c r="ALQ99" s="6"/>
      <c r="ALR99" s="6"/>
      <c r="ALS99" s="6"/>
      <c r="ALT99" s="6"/>
      <c r="ALU99" s="6"/>
      <c r="ALV99" s="6"/>
      <c r="ALW99" s="6"/>
      <c r="ALX99" s="6"/>
      <c r="ALY99" s="6"/>
      <c r="ALZ99" s="6"/>
      <c r="AMA99" s="6"/>
      <c r="AMB99" s="6"/>
      <c r="AMC99" s="6"/>
      <c r="AMD99" s="6"/>
      <c r="AME99" s="6"/>
      <c r="AMF99" s="6"/>
      <c r="AMG99" s="6"/>
      <c r="AMH99" s="6"/>
      <c r="AMI99" s="6"/>
      <c r="AMJ99" s="6"/>
      <c r="AMK99" s="6"/>
    </row>
    <row r="100" spans="1:1025" s="158" customFormat="1" x14ac:dyDescent="0.25">
      <c r="A100" s="6"/>
      <c r="B100" s="6"/>
      <c r="C100" s="6"/>
      <c r="D100" s="6"/>
      <c r="E100" s="6"/>
      <c r="F100" s="6"/>
      <c r="G100" s="6"/>
      <c r="H100" s="6"/>
      <c r="I100" s="6"/>
      <c r="J100" s="6"/>
      <c r="K100" s="56"/>
      <c r="L100" s="108"/>
      <c r="M100" s="56"/>
      <c r="N100" s="56"/>
      <c r="O100" s="56"/>
      <c r="P100" s="57"/>
      <c r="Q100" s="6"/>
      <c r="R100" s="6"/>
      <c r="S100" s="6"/>
      <c r="T100" s="6"/>
      <c r="U100" s="6"/>
      <c r="V100" s="6"/>
      <c r="W100" s="6"/>
      <c r="X100" s="6"/>
      <c r="Y100" s="6"/>
      <c r="Z100" s="6"/>
      <c r="AA100" s="6"/>
      <c r="AB100" s="5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c r="CF100" s="6"/>
      <c r="CG100" s="6"/>
      <c r="CH100" s="6"/>
      <c r="CI100" s="6"/>
      <c r="CJ100" s="6"/>
      <c r="CK100" s="6"/>
      <c r="CL100" s="6"/>
      <c r="CM100" s="6"/>
      <c r="CN100" s="6"/>
      <c r="CO100" s="6"/>
      <c r="CP100" s="6"/>
      <c r="CQ100" s="6"/>
      <c r="CR100" s="6"/>
      <c r="CS100" s="6"/>
      <c r="CT100" s="6"/>
      <c r="CU100" s="6"/>
      <c r="CV100" s="6"/>
      <c r="CW100" s="6"/>
      <c r="CX100" s="6"/>
      <c r="CY100" s="6"/>
      <c r="CZ100" s="6"/>
      <c r="DA100" s="6"/>
      <c r="DB100" s="6"/>
      <c r="DC100" s="6"/>
      <c r="DD100" s="6"/>
      <c r="DE100" s="6"/>
      <c r="DF100" s="6"/>
      <c r="DG100" s="6"/>
      <c r="DH100" s="6"/>
      <c r="DI100" s="6"/>
      <c r="DJ100" s="6"/>
      <c r="DK100" s="6"/>
      <c r="DL100" s="6"/>
      <c r="DM100" s="6"/>
      <c r="DN100" s="6"/>
      <c r="DO100" s="6"/>
      <c r="DP100" s="6"/>
      <c r="DQ100" s="6"/>
      <c r="DR100" s="6"/>
      <c r="DS100" s="6"/>
      <c r="DT100" s="6"/>
      <c r="DU100" s="6"/>
      <c r="DV100" s="6"/>
      <c r="DW100" s="6"/>
      <c r="DX100" s="6"/>
      <c r="DY100" s="6"/>
      <c r="DZ100" s="6"/>
      <c r="EA100" s="6"/>
      <c r="EB100" s="6"/>
      <c r="EC100" s="6"/>
      <c r="ED100" s="6"/>
      <c r="EE100" s="6"/>
      <c r="EF100" s="6"/>
      <c r="EG100" s="6"/>
      <c r="EH100" s="6"/>
      <c r="EI100" s="6"/>
      <c r="EJ100" s="6"/>
      <c r="EK100" s="6"/>
      <c r="EL100" s="6"/>
      <c r="EM100" s="6"/>
      <c r="EN100" s="6"/>
      <c r="EO100" s="6"/>
      <c r="EP100" s="6"/>
      <c r="EQ100" s="6"/>
      <c r="ER100" s="6"/>
      <c r="ES100" s="6"/>
      <c r="ET100" s="6"/>
      <c r="EU100" s="6"/>
      <c r="EV100" s="6"/>
      <c r="EW100" s="6"/>
      <c r="EX100" s="6"/>
      <c r="EY100" s="6"/>
      <c r="EZ100" s="6"/>
      <c r="FA100" s="6"/>
      <c r="FB100" s="6"/>
      <c r="FC100" s="6"/>
      <c r="FD100" s="6"/>
      <c r="FE100" s="6"/>
      <c r="FF100" s="6"/>
      <c r="FG100" s="6"/>
      <c r="FH100" s="6"/>
      <c r="FI100" s="6"/>
      <c r="FJ100" s="6"/>
      <c r="FK100" s="6"/>
      <c r="FL100" s="6"/>
      <c r="FM100" s="6"/>
      <c r="FN100" s="6"/>
      <c r="FO100" s="6"/>
      <c r="FP100" s="6"/>
      <c r="FQ100" s="6"/>
      <c r="FR100" s="6"/>
      <c r="FS100" s="6"/>
      <c r="FT100" s="6"/>
      <c r="FU100" s="6"/>
      <c r="FV100" s="6"/>
      <c r="FW100" s="6"/>
      <c r="FX100" s="6"/>
      <c r="FY100" s="6"/>
      <c r="FZ100" s="6"/>
      <c r="GA100" s="6"/>
      <c r="GB100" s="6"/>
      <c r="GC100" s="6"/>
      <c r="GD100" s="6"/>
      <c r="GE100" s="6"/>
      <c r="GF100" s="6"/>
      <c r="GG100" s="6"/>
      <c r="GH100" s="6"/>
      <c r="GI100" s="6"/>
      <c r="GJ100" s="6"/>
      <c r="GK100" s="6"/>
      <c r="GL100" s="6"/>
      <c r="GM100" s="6"/>
      <c r="GN100" s="6"/>
      <c r="GO100" s="6"/>
      <c r="GP100" s="6"/>
      <c r="GQ100" s="6"/>
      <c r="GR100" s="6"/>
      <c r="GS100" s="6"/>
      <c r="GT100" s="6"/>
      <c r="GU100" s="6"/>
      <c r="GV100" s="6"/>
      <c r="GW100" s="6"/>
      <c r="GX100" s="6"/>
      <c r="GY100" s="6"/>
      <c r="GZ100" s="6"/>
      <c r="HA100" s="6"/>
      <c r="HB100" s="6"/>
      <c r="HC100" s="6"/>
      <c r="HD100" s="6"/>
      <c r="HE100" s="6"/>
      <c r="HF100" s="6"/>
      <c r="HG100" s="6"/>
      <c r="HH100" s="6"/>
      <c r="HI100" s="6"/>
      <c r="HJ100" s="6"/>
      <c r="HK100" s="6"/>
      <c r="HL100" s="6"/>
      <c r="HM100" s="6"/>
      <c r="HN100" s="6"/>
      <c r="HO100" s="6"/>
      <c r="HP100" s="6"/>
      <c r="HQ100" s="6"/>
      <c r="HR100" s="6"/>
      <c r="HS100" s="6"/>
      <c r="HT100" s="6"/>
      <c r="HU100" s="6"/>
      <c r="HV100" s="6"/>
      <c r="HW100" s="6"/>
      <c r="HX100" s="6"/>
      <c r="HY100" s="6"/>
      <c r="HZ100" s="6"/>
      <c r="IA100" s="6"/>
      <c r="IB100" s="6"/>
      <c r="IC100" s="6"/>
      <c r="ID100" s="6"/>
      <c r="IE100" s="6"/>
      <c r="IF100" s="6"/>
      <c r="IG100" s="6"/>
      <c r="IH100" s="6"/>
      <c r="II100" s="6"/>
      <c r="IJ100" s="6"/>
      <c r="IK100" s="6"/>
      <c r="IL100" s="6"/>
      <c r="IM100" s="6"/>
      <c r="IN100" s="6"/>
      <c r="IO100" s="6"/>
      <c r="IP100" s="6"/>
      <c r="IQ100" s="6"/>
      <c r="IR100" s="6"/>
      <c r="IS100" s="6"/>
      <c r="IT100" s="6"/>
      <c r="IU100" s="6"/>
      <c r="IV100" s="6"/>
      <c r="IW100" s="6"/>
      <c r="IX100" s="6"/>
      <c r="IY100" s="6"/>
      <c r="IZ100" s="6"/>
      <c r="JA100" s="6"/>
      <c r="JB100" s="6"/>
      <c r="JC100" s="6"/>
      <c r="JD100" s="6"/>
      <c r="JE100" s="6"/>
      <c r="JF100" s="6"/>
      <c r="JG100" s="6"/>
      <c r="JH100" s="6"/>
      <c r="JI100" s="6"/>
      <c r="JJ100" s="6"/>
      <c r="JK100" s="6"/>
      <c r="JL100" s="6"/>
      <c r="JM100" s="6"/>
      <c r="JN100" s="6"/>
      <c r="JO100" s="6"/>
      <c r="JP100" s="6"/>
      <c r="JQ100" s="6"/>
      <c r="JR100" s="6"/>
      <c r="JS100" s="6"/>
      <c r="JT100" s="6"/>
      <c r="JU100" s="6"/>
      <c r="JV100" s="6"/>
      <c r="JW100" s="6"/>
      <c r="JX100" s="6"/>
      <c r="JY100" s="6"/>
      <c r="JZ100" s="6"/>
      <c r="KA100" s="6"/>
      <c r="KB100" s="6"/>
      <c r="KC100" s="6"/>
      <c r="KD100" s="6"/>
      <c r="KE100" s="6"/>
      <c r="KF100" s="6"/>
      <c r="KG100" s="6"/>
      <c r="KH100" s="6"/>
      <c r="KI100" s="6"/>
      <c r="KJ100" s="6"/>
      <c r="KK100" s="6"/>
      <c r="KL100" s="6"/>
      <c r="KM100" s="6"/>
      <c r="KN100" s="6"/>
      <c r="KO100" s="6"/>
      <c r="KP100" s="6"/>
      <c r="KQ100" s="6"/>
      <c r="KR100" s="6"/>
      <c r="KS100" s="6"/>
      <c r="KT100" s="6"/>
      <c r="KU100" s="6"/>
      <c r="KV100" s="6"/>
      <c r="KW100" s="6"/>
      <c r="KX100" s="6"/>
      <c r="KY100" s="6"/>
      <c r="KZ100" s="6"/>
      <c r="LA100" s="6"/>
      <c r="LB100" s="6"/>
      <c r="LC100" s="6"/>
      <c r="LD100" s="6"/>
      <c r="LE100" s="6"/>
      <c r="LF100" s="6"/>
      <c r="LG100" s="6"/>
      <c r="LH100" s="6"/>
      <c r="LI100" s="6"/>
      <c r="LJ100" s="6"/>
      <c r="LK100" s="6"/>
      <c r="LL100" s="6"/>
      <c r="LM100" s="6"/>
      <c r="LN100" s="6"/>
      <c r="LO100" s="6"/>
      <c r="LP100" s="6"/>
      <c r="LQ100" s="6"/>
      <c r="LR100" s="6"/>
      <c r="LS100" s="6"/>
      <c r="LT100" s="6"/>
      <c r="LU100" s="6"/>
      <c r="LV100" s="6"/>
      <c r="LW100" s="6"/>
      <c r="LX100" s="6"/>
      <c r="LY100" s="6"/>
      <c r="LZ100" s="6"/>
      <c r="MA100" s="6"/>
      <c r="MB100" s="6"/>
      <c r="MC100" s="6"/>
      <c r="MD100" s="6"/>
      <c r="ME100" s="6"/>
      <c r="MF100" s="6"/>
      <c r="MG100" s="6"/>
      <c r="MH100" s="6"/>
      <c r="MI100" s="6"/>
      <c r="MJ100" s="6"/>
      <c r="MK100" s="6"/>
      <c r="ML100" s="6"/>
      <c r="MM100" s="6"/>
      <c r="MN100" s="6"/>
      <c r="MO100" s="6"/>
      <c r="MP100" s="6"/>
      <c r="MQ100" s="6"/>
      <c r="MR100" s="6"/>
      <c r="MS100" s="6"/>
      <c r="MT100" s="6"/>
      <c r="MU100" s="6"/>
      <c r="MV100" s="6"/>
      <c r="MW100" s="6"/>
      <c r="MX100" s="6"/>
      <c r="MY100" s="6"/>
      <c r="MZ100" s="6"/>
      <c r="NA100" s="6"/>
      <c r="NB100" s="6"/>
      <c r="NC100" s="6"/>
      <c r="ND100" s="6"/>
      <c r="NE100" s="6"/>
      <c r="NF100" s="6"/>
      <c r="NG100" s="6"/>
      <c r="NH100" s="6"/>
      <c r="NI100" s="6"/>
      <c r="NJ100" s="6"/>
      <c r="NK100" s="6"/>
      <c r="NL100" s="6"/>
      <c r="NM100" s="6"/>
      <c r="NN100" s="6"/>
      <c r="NO100" s="6"/>
      <c r="NP100" s="6"/>
      <c r="NQ100" s="6"/>
      <c r="NR100" s="6"/>
      <c r="NS100" s="6"/>
      <c r="NT100" s="6"/>
      <c r="NU100" s="6"/>
      <c r="NV100" s="6"/>
      <c r="NW100" s="6"/>
      <c r="NX100" s="6"/>
      <c r="NY100" s="6"/>
      <c r="NZ100" s="6"/>
      <c r="OA100" s="6"/>
      <c r="OB100" s="6"/>
      <c r="OC100" s="6"/>
      <c r="OD100" s="6"/>
      <c r="OE100" s="6"/>
      <c r="OF100" s="6"/>
      <c r="OG100" s="6"/>
      <c r="OH100" s="6"/>
      <c r="OI100" s="6"/>
      <c r="OJ100" s="6"/>
      <c r="OK100" s="6"/>
      <c r="OL100" s="6"/>
      <c r="OM100" s="6"/>
      <c r="ON100" s="6"/>
      <c r="OO100" s="6"/>
      <c r="OP100" s="6"/>
      <c r="OQ100" s="6"/>
      <c r="OR100" s="6"/>
      <c r="OS100" s="6"/>
      <c r="OT100" s="6"/>
      <c r="OU100" s="6"/>
      <c r="OV100" s="6"/>
      <c r="OW100" s="6"/>
      <c r="OX100" s="6"/>
      <c r="OY100" s="6"/>
      <c r="OZ100" s="6"/>
      <c r="PA100" s="6"/>
      <c r="PB100" s="6"/>
      <c r="PC100" s="6"/>
      <c r="PD100" s="6"/>
      <c r="PE100" s="6"/>
      <c r="PF100" s="6"/>
      <c r="PG100" s="6"/>
      <c r="PH100" s="6"/>
      <c r="PI100" s="6"/>
      <c r="PJ100" s="6"/>
      <c r="PK100" s="6"/>
      <c r="PL100" s="6"/>
      <c r="PM100" s="6"/>
      <c r="PN100" s="6"/>
      <c r="PO100" s="6"/>
      <c r="PP100" s="6"/>
      <c r="PQ100" s="6"/>
      <c r="PR100" s="6"/>
      <c r="PS100" s="6"/>
      <c r="PT100" s="6"/>
      <c r="PU100" s="6"/>
      <c r="PV100" s="6"/>
      <c r="PW100" s="6"/>
      <c r="PX100" s="6"/>
      <c r="PY100" s="6"/>
      <c r="PZ100" s="6"/>
      <c r="QA100" s="6"/>
      <c r="QB100" s="6"/>
      <c r="QC100" s="6"/>
      <c r="QD100" s="6"/>
      <c r="QE100" s="6"/>
      <c r="QF100" s="6"/>
      <c r="QG100" s="6"/>
      <c r="QH100" s="6"/>
      <c r="QI100" s="6"/>
      <c r="QJ100" s="6"/>
      <c r="QK100" s="6"/>
      <c r="QL100" s="6"/>
      <c r="QM100" s="6"/>
      <c r="QN100" s="6"/>
      <c r="QO100" s="6"/>
      <c r="QP100" s="6"/>
      <c r="QQ100" s="6"/>
      <c r="QR100" s="6"/>
      <c r="QS100" s="6"/>
      <c r="QT100" s="6"/>
      <c r="QU100" s="6"/>
      <c r="QV100" s="6"/>
      <c r="QW100" s="6"/>
      <c r="QX100" s="6"/>
      <c r="QY100" s="6"/>
      <c r="QZ100" s="6"/>
      <c r="RA100" s="6"/>
      <c r="RB100" s="6"/>
      <c r="RC100" s="6"/>
      <c r="RD100" s="6"/>
      <c r="RE100" s="6"/>
      <c r="RF100" s="6"/>
      <c r="RG100" s="6"/>
      <c r="RH100" s="6"/>
      <c r="RI100" s="6"/>
      <c r="RJ100" s="6"/>
      <c r="RK100" s="6"/>
      <c r="RL100" s="6"/>
      <c r="RM100" s="6"/>
      <c r="RN100" s="6"/>
      <c r="RO100" s="6"/>
      <c r="RP100" s="6"/>
      <c r="RQ100" s="6"/>
      <c r="RR100" s="6"/>
      <c r="RS100" s="6"/>
      <c r="RT100" s="6"/>
      <c r="RU100" s="6"/>
      <c r="RV100" s="6"/>
      <c r="RW100" s="6"/>
      <c r="RX100" s="6"/>
      <c r="RY100" s="6"/>
      <c r="RZ100" s="6"/>
      <c r="SA100" s="6"/>
      <c r="SB100" s="6"/>
      <c r="SC100" s="6"/>
      <c r="SD100" s="6"/>
      <c r="SE100" s="6"/>
      <c r="SF100" s="6"/>
      <c r="SG100" s="6"/>
      <c r="SH100" s="6"/>
      <c r="SI100" s="6"/>
      <c r="SJ100" s="6"/>
      <c r="SK100" s="6"/>
      <c r="SL100" s="6"/>
      <c r="SM100" s="6"/>
      <c r="SN100" s="6"/>
      <c r="SO100" s="6"/>
      <c r="SP100" s="6"/>
      <c r="SQ100" s="6"/>
      <c r="SR100" s="6"/>
      <c r="SS100" s="6"/>
      <c r="ST100" s="6"/>
      <c r="SU100" s="6"/>
      <c r="SV100" s="6"/>
      <c r="SW100" s="6"/>
      <c r="SX100" s="6"/>
      <c r="SY100" s="6"/>
      <c r="SZ100" s="6"/>
      <c r="TA100" s="6"/>
      <c r="TB100" s="6"/>
      <c r="TC100" s="6"/>
      <c r="TD100" s="6"/>
      <c r="TE100" s="6"/>
      <c r="TF100" s="6"/>
      <c r="TG100" s="6"/>
      <c r="TH100" s="6"/>
      <c r="TI100" s="6"/>
      <c r="TJ100" s="6"/>
      <c r="TK100" s="6"/>
      <c r="TL100" s="6"/>
      <c r="TM100" s="6"/>
      <c r="TN100" s="6"/>
      <c r="TO100" s="6"/>
      <c r="TP100" s="6"/>
      <c r="TQ100" s="6"/>
      <c r="TR100" s="6"/>
      <c r="TS100" s="6"/>
      <c r="TT100" s="6"/>
      <c r="TU100" s="6"/>
      <c r="TV100" s="6"/>
      <c r="TW100" s="6"/>
      <c r="TX100" s="6"/>
      <c r="TY100" s="6"/>
      <c r="TZ100" s="6"/>
      <c r="UA100" s="6"/>
      <c r="UB100" s="6"/>
      <c r="UC100" s="6"/>
      <c r="UD100" s="6"/>
      <c r="UE100" s="6"/>
      <c r="UF100" s="6"/>
      <c r="UG100" s="6"/>
      <c r="UH100" s="6"/>
      <c r="UI100" s="6"/>
      <c r="UJ100" s="6"/>
      <c r="UK100" s="6"/>
      <c r="UL100" s="6"/>
      <c r="UM100" s="6"/>
      <c r="UN100" s="6"/>
      <c r="UO100" s="6"/>
      <c r="UP100" s="6"/>
      <c r="UQ100" s="6"/>
      <c r="UR100" s="6"/>
      <c r="US100" s="6"/>
      <c r="UT100" s="6"/>
      <c r="UU100" s="6"/>
      <c r="UV100" s="6"/>
      <c r="UW100" s="6"/>
      <c r="UX100" s="6"/>
      <c r="UY100" s="6"/>
      <c r="UZ100" s="6"/>
      <c r="VA100" s="6"/>
      <c r="VB100" s="6"/>
      <c r="VC100" s="6"/>
      <c r="VD100" s="6"/>
      <c r="VE100" s="6"/>
      <c r="VF100" s="6"/>
      <c r="VG100" s="6"/>
      <c r="VH100" s="6"/>
      <c r="VI100" s="6"/>
      <c r="VJ100" s="6"/>
      <c r="VK100" s="6"/>
      <c r="VL100" s="6"/>
      <c r="VM100" s="6"/>
      <c r="VN100" s="6"/>
      <c r="VO100" s="6"/>
      <c r="VP100" s="6"/>
      <c r="VQ100" s="6"/>
      <c r="VR100" s="6"/>
      <c r="VS100" s="6"/>
      <c r="VT100" s="6"/>
      <c r="VU100" s="6"/>
      <c r="VV100" s="6"/>
      <c r="VW100" s="6"/>
      <c r="VX100" s="6"/>
      <c r="VY100" s="6"/>
      <c r="VZ100" s="6"/>
      <c r="WA100" s="6"/>
      <c r="WB100" s="6"/>
      <c r="WC100" s="6"/>
      <c r="WD100" s="6"/>
      <c r="WE100" s="6"/>
      <c r="WF100" s="6"/>
      <c r="WG100" s="6"/>
      <c r="WH100" s="6"/>
      <c r="WI100" s="6"/>
      <c r="WJ100" s="6"/>
      <c r="WK100" s="6"/>
      <c r="WL100" s="6"/>
      <c r="WM100" s="6"/>
      <c r="WN100" s="6"/>
      <c r="WO100" s="6"/>
      <c r="WP100" s="6"/>
      <c r="WQ100" s="6"/>
      <c r="WR100" s="6"/>
      <c r="WS100" s="6"/>
      <c r="WT100" s="6"/>
      <c r="WU100" s="6"/>
      <c r="WV100" s="6"/>
      <c r="WW100" s="6"/>
      <c r="WX100" s="6"/>
      <c r="WY100" s="6"/>
      <c r="WZ100" s="6"/>
      <c r="XA100" s="6"/>
      <c r="XB100" s="6"/>
      <c r="XC100" s="6"/>
      <c r="XD100" s="6"/>
      <c r="XE100" s="6"/>
      <c r="XF100" s="6"/>
      <c r="XG100" s="6"/>
      <c r="XH100" s="6"/>
      <c r="XI100" s="6"/>
      <c r="XJ100" s="6"/>
      <c r="XK100" s="6"/>
      <c r="XL100" s="6"/>
      <c r="XM100" s="6"/>
      <c r="XN100" s="6"/>
      <c r="XO100" s="6"/>
      <c r="XP100" s="6"/>
      <c r="XQ100" s="6"/>
      <c r="XR100" s="6"/>
      <c r="XS100" s="6"/>
      <c r="XT100" s="6"/>
      <c r="XU100" s="6"/>
      <c r="XV100" s="6"/>
      <c r="XW100" s="6"/>
      <c r="XX100" s="6"/>
      <c r="XY100" s="6"/>
      <c r="XZ100" s="6"/>
      <c r="YA100" s="6"/>
      <c r="YB100" s="6"/>
      <c r="YC100" s="6"/>
      <c r="YD100" s="6"/>
      <c r="YE100" s="6"/>
      <c r="YF100" s="6"/>
      <c r="YG100" s="6"/>
      <c r="YH100" s="6"/>
      <c r="YI100" s="6"/>
      <c r="YJ100" s="6"/>
      <c r="YK100" s="6"/>
      <c r="YL100" s="6"/>
      <c r="YM100" s="6"/>
      <c r="YN100" s="6"/>
      <c r="YO100" s="6"/>
      <c r="YP100" s="6"/>
      <c r="YQ100" s="6"/>
      <c r="YR100" s="6"/>
      <c r="YS100" s="6"/>
      <c r="YT100" s="6"/>
      <c r="YU100" s="6"/>
      <c r="YV100" s="6"/>
      <c r="YW100" s="6"/>
      <c r="YX100" s="6"/>
      <c r="YY100" s="6"/>
      <c r="YZ100" s="6"/>
      <c r="ZA100" s="6"/>
      <c r="ZB100" s="6"/>
      <c r="ZC100" s="6"/>
      <c r="ZD100" s="6"/>
      <c r="ZE100" s="6"/>
      <c r="ZF100" s="6"/>
      <c r="ZG100" s="6"/>
      <c r="ZH100" s="6"/>
      <c r="ZI100" s="6"/>
      <c r="ZJ100" s="6"/>
      <c r="ZK100" s="6"/>
      <c r="ZL100" s="6"/>
      <c r="ZM100" s="6"/>
      <c r="ZN100" s="6"/>
      <c r="ZO100" s="6"/>
      <c r="ZP100" s="6"/>
      <c r="ZQ100" s="6"/>
      <c r="ZR100" s="6"/>
      <c r="ZS100" s="6"/>
      <c r="ZT100" s="6"/>
      <c r="ZU100" s="6"/>
      <c r="ZV100" s="6"/>
      <c r="ZW100" s="6"/>
      <c r="ZX100" s="6"/>
      <c r="ZY100" s="6"/>
      <c r="ZZ100" s="6"/>
      <c r="AAA100" s="6"/>
      <c r="AAB100" s="6"/>
      <c r="AAC100" s="6"/>
      <c r="AAD100" s="6"/>
      <c r="AAE100" s="6"/>
      <c r="AAF100" s="6"/>
      <c r="AAG100" s="6"/>
      <c r="AAH100" s="6"/>
      <c r="AAI100" s="6"/>
      <c r="AAJ100" s="6"/>
      <c r="AAK100" s="6"/>
      <c r="AAL100" s="6"/>
      <c r="AAM100" s="6"/>
      <c r="AAN100" s="6"/>
      <c r="AAO100" s="6"/>
      <c r="AAP100" s="6"/>
      <c r="AAQ100" s="6"/>
      <c r="AAR100" s="6"/>
      <c r="AAS100" s="6"/>
      <c r="AAT100" s="6"/>
      <c r="AAU100" s="6"/>
      <c r="AAV100" s="6"/>
      <c r="AAW100" s="6"/>
      <c r="AAX100" s="6"/>
      <c r="AAY100" s="6"/>
      <c r="AAZ100" s="6"/>
      <c r="ABA100" s="6"/>
      <c r="ABB100" s="6"/>
      <c r="ABC100" s="6"/>
      <c r="ABD100" s="6"/>
      <c r="ABE100" s="6"/>
      <c r="ABF100" s="6"/>
      <c r="ABG100" s="6"/>
      <c r="ABH100" s="6"/>
      <c r="ABI100" s="6"/>
      <c r="ABJ100" s="6"/>
      <c r="ABK100" s="6"/>
      <c r="ABL100" s="6"/>
      <c r="ABM100" s="6"/>
      <c r="ABN100" s="6"/>
      <c r="ABO100" s="6"/>
      <c r="ABP100" s="6"/>
      <c r="ABQ100" s="6"/>
      <c r="ABR100" s="6"/>
      <c r="ABS100" s="6"/>
      <c r="ABT100" s="6"/>
      <c r="ABU100" s="6"/>
      <c r="ABV100" s="6"/>
      <c r="ABW100" s="6"/>
      <c r="ABX100" s="6"/>
      <c r="ABY100" s="6"/>
      <c r="ABZ100" s="6"/>
      <c r="ACA100" s="6"/>
      <c r="ACB100" s="6"/>
      <c r="ACC100" s="6"/>
      <c r="ACD100" s="6"/>
      <c r="ACE100" s="6"/>
      <c r="ACF100" s="6"/>
      <c r="ACG100" s="6"/>
      <c r="ACH100" s="6"/>
      <c r="ACI100" s="6"/>
      <c r="ACJ100" s="6"/>
      <c r="ACK100" s="6"/>
      <c r="ACL100" s="6"/>
      <c r="ACM100" s="6"/>
      <c r="ACN100" s="6"/>
      <c r="ACO100" s="6"/>
      <c r="ACP100" s="6"/>
      <c r="ACQ100" s="6"/>
      <c r="ACR100" s="6"/>
      <c r="ACS100" s="6"/>
      <c r="ACT100" s="6"/>
      <c r="ACU100" s="6"/>
      <c r="ACV100" s="6"/>
      <c r="ACW100" s="6"/>
      <c r="ACX100" s="6"/>
      <c r="ACY100" s="6"/>
      <c r="ACZ100" s="6"/>
      <c r="ADA100" s="6"/>
      <c r="ADB100" s="6"/>
      <c r="ADC100" s="6"/>
      <c r="ADD100" s="6"/>
      <c r="ADE100" s="6"/>
      <c r="ADF100" s="6"/>
      <c r="ADG100" s="6"/>
      <c r="ADH100" s="6"/>
      <c r="ADI100" s="6"/>
      <c r="ADJ100" s="6"/>
      <c r="ADK100" s="6"/>
      <c r="ADL100" s="6"/>
      <c r="ADM100" s="6"/>
      <c r="ADN100" s="6"/>
      <c r="ADO100" s="6"/>
      <c r="ADP100" s="6"/>
      <c r="ADQ100" s="6"/>
      <c r="ADR100" s="6"/>
      <c r="ADS100" s="6"/>
      <c r="ADT100" s="6"/>
      <c r="ADU100" s="6"/>
      <c r="ADV100" s="6"/>
      <c r="ADW100" s="6"/>
      <c r="ADX100" s="6"/>
      <c r="ADY100" s="6"/>
      <c r="ADZ100" s="6"/>
      <c r="AEA100" s="6"/>
      <c r="AEB100" s="6"/>
      <c r="AEC100" s="6"/>
      <c r="AED100" s="6"/>
      <c r="AEE100" s="6"/>
      <c r="AEF100" s="6"/>
      <c r="AEG100" s="6"/>
      <c r="AEH100" s="6"/>
      <c r="AEI100" s="6"/>
      <c r="AEJ100" s="6"/>
      <c r="AEK100" s="6"/>
      <c r="AEL100" s="6"/>
      <c r="AEM100" s="6"/>
      <c r="AEN100" s="6"/>
      <c r="AEO100" s="6"/>
      <c r="AEP100" s="6"/>
      <c r="AEQ100" s="6"/>
      <c r="AER100" s="6"/>
      <c r="AES100" s="6"/>
      <c r="AET100" s="6"/>
      <c r="AEU100" s="6"/>
      <c r="AEV100" s="6"/>
      <c r="AEW100" s="6"/>
      <c r="AEX100" s="6"/>
      <c r="AEY100" s="6"/>
      <c r="AEZ100" s="6"/>
      <c r="AFA100" s="6"/>
      <c r="AFB100" s="6"/>
      <c r="AFC100" s="6"/>
      <c r="AFD100" s="6"/>
      <c r="AFE100" s="6"/>
      <c r="AFF100" s="6"/>
      <c r="AFG100" s="6"/>
      <c r="AFH100" s="6"/>
      <c r="AFI100" s="6"/>
      <c r="AFJ100" s="6"/>
      <c r="AFK100" s="6"/>
      <c r="AFL100" s="6"/>
      <c r="AFM100" s="6"/>
      <c r="AFN100" s="6"/>
      <c r="AFO100" s="6"/>
      <c r="AFP100" s="6"/>
      <c r="AFQ100" s="6"/>
      <c r="AFR100" s="6"/>
      <c r="AFS100" s="6"/>
      <c r="AFT100" s="6"/>
      <c r="AFU100" s="6"/>
      <c r="AFV100" s="6"/>
      <c r="AFW100" s="6"/>
      <c r="AFX100" s="6"/>
      <c r="AFY100" s="6"/>
      <c r="AFZ100" s="6"/>
      <c r="AGA100" s="6"/>
      <c r="AGB100" s="6"/>
      <c r="AGC100" s="6"/>
      <c r="AGD100" s="6"/>
      <c r="AGE100" s="6"/>
      <c r="AGF100" s="6"/>
      <c r="AGG100" s="6"/>
      <c r="AGH100" s="6"/>
      <c r="AGI100" s="6"/>
      <c r="AGJ100" s="6"/>
      <c r="AGK100" s="6"/>
      <c r="AGL100" s="6"/>
      <c r="AGM100" s="6"/>
      <c r="AGN100" s="6"/>
      <c r="AGO100" s="6"/>
      <c r="AGP100" s="6"/>
      <c r="AGQ100" s="6"/>
      <c r="AGR100" s="6"/>
      <c r="AGS100" s="6"/>
      <c r="AGT100" s="6"/>
      <c r="AGU100" s="6"/>
      <c r="AGV100" s="6"/>
      <c r="AGW100" s="6"/>
      <c r="AGX100" s="6"/>
      <c r="AGY100" s="6"/>
      <c r="AGZ100" s="6"/>
      <c r="AHA100" s="6"/>
      <c r="AHB100" s="6"/>
      <c r="AHC100" s="6"/>
      <c r="AHD100" s="6"/>
      <c r="AHE100" s="6"/>
      <c r="AHF100" s="6"/>
      <c r="AHG100" s="6"/>
      <c r="AHH100" s="6"/>
      <c r="AHI100" s="6"/>
      <c r="AHJ100" s="6"/>
      <c r="AHK100" s="6"/>
      <c r="AHL100" s="6"/>
      <c r="AHM100" s="6"/>
      <c r="AHN100" s="6"/>
      <c r="AHO100" s="6"/>
      <c r="AHP100" s="6"/>
      <c r="AHQ100" s="6"/>
      <c r="AHR100" s="6"/>
      <c r="AHS100" s="6"/>
      <c r="AHT100" s="6"/>
      <c r="AHU100" s="6"/>
      <c r="AHV100" s="6"/>
      <c r="AHW100" s="6"/>
      <c r="AHX100" s="6"/>
      <c r="AHY100" s="6"/>
      <c r="AHZ100" s="6"/>
      <c r="AIA100" s="6"/>
      <c r="AIB100" s="6"/>
      <c r="AIC100" s="6"/>
      <c r="AID100" s="6"/>
      <c r="AIE100" s="6"/>
      <c r="AIF100" s="6"/>
      <c r="AIG100" s="6"/>
      <c r="AIH100" s="6"/>
      <c r="AII100" s="6"/>
      <c r="AIJ100" s="6"/>
      <c r="AIK100" s="6"/>
      <c r="AIL100" s="6"/>
      <c r="AIM100" s="6"/>
      <c r="AIN100" s="6"/>
      <c r="AIO100" s="6"/>
      <c r="AIP100" s="6"/>
      <c r="AIQ100" s="6"/>
      <c r="AIR100" s="6"/>
      <c r="AIS100" s="6"/>
      <c r="AIT100" s="6"/>
      <c r="AIU100" s="6"/>
      <c r="AIV100" s="6"/>
      <c r="AIW100" s="6"/>
      <c r="AIX100" s="6"/>
      <c r="AIY100" s="6"/>
      <c r="AIZ100" s="6"/>
      <c r="AJA100" s="6"/>
      <c r="AJB100" s="6"/>
      <c r="AJC100" s="6"/>
      <c r="AJD100" s="6"/>
      <c r="AJE100" s="6"/>
      <c r="AJF100" s="6"/>
      <c r="AJG100" s="6"/>
      <c r="AJH100" s="6"/>
      <c r="AJI100" s="6"/>
      <c r="AJJ100" s="6"/>
      <c r="AJK100" s="6"/>
      <c r="AJL100" s="6"/>
      <c r="AJM100" s="6"/>
      <c r="AJN100" s="6"/>
      <c r="AJO100" s="6"/>
      <c r="AJP100" s="6"/>
      <c r="AJQ100" s="6"/>
      <c r="AJR100" s="6"/>
      <c r="AJS100" s="6"/>
      <c r="AJT100" s="6"/>
      <c r="AJU100" s="6"/>
      <c r="AJV100" s="6"/>
      <c r="AJW100" s="6"/>
      <c r="AJX100" s="6"/>
      <c r="AJY100" s="6"/>
      <c r="AJZ100" s="6"/>
      <c r="AKA100" s="6"/>
      <c r="AKB100" s="6"/>
      <c r="AKC100" s="6"/>
      <c r="AKD100" s="6"/>
      <c r="AKE100" s="6"/>
      <c r="AKF100" s="6"/>
      <c r="AKG100" s="6"/>
      <c r="AKH100" s="6"/>
      <c r="AKI100" s="6"/>
      <c r="AKJ100" s="6"/>
      <c r="AKK100" s="6"/>
      <c r="AKL100" s="6"/>
      <c r="AKM100" s="6"/>
      <c r="AKN100" s="6"/>
      <c r="AKO100" s="6"/>
      <c r="AKP100" s="6"/>
      <c r="AKQ100" s="6"/>
      <c r="AKR100" s="6"/>
      <c r="AKS100" s="6"/>
      <c r="AKT100" s="6"/>
      <c r="AKU100" s="6"/>
      <c r="AKV100" s="6"/>
      <c r="AKW100" s="6"/>
      <c r="AKX100" s="6"/>
      <c r="AKY100" s="6"/>
      <c r="AKZ100" s="6"/>
      <c r="ALA100" s="6"/>
      <c r="ALB100" s="6"/>
      <c r="ALC100" s="6"/>
      <c r="ALD100" s="6"/>
      <c r="ALE100" s="6"/>
      <c r="ALF100" s="6"/>
      <c r="ALG100" s="6"/>
      <c r="ALH100" s="6"/>
      <c r="ALI100" s="6"/>
      <c r="ALJ100" s="6"/>
      <c r="ALK100" s="6"/>
      <c r="ALL100" s="6"/>
      <c r="ALM100" s="6"/>
      <c r="ALN100" s="6"/>
      <c r="ALO100" s="6"/>
      <c r="ALP100" s="6"/>
      <c r="ALQ100" s="6"/>
      <c r="ALR100" s="6"/>
      <c r="ALS100" s="6"/>
      <c r="ALT100" s="6"/>
      <c r="ALU100" s="6"/>
      <c r="ALV100" s="6"/>
      <c r="ALW100" s="6"/>
      <c r="ALX100" s="6"/>
      <c r="ALY100" s="6"/>
      <c r="ALZ100" s="6"/>
      <c r="AMA100" s="6"/>
      <c r="AMB100" s="6"/>
      <c r="AMC100" s="6"/>
      <c r="AMD100" s="6"/>
      <c r="AME100" s="6"/>
      <c r="AMF100" s="6"/>
      <c r="AMG100" s="6"/>
      <c r="AMH100" s="6"/>
      <c r="AMI100" s="6"/>
      <c r="AMJ100" s="6"/>
      <c r="AMK100" s="6"/>
    </row>
    <row r="101" spans="1:1025" ht="28.5" x14ac:dyDescent="0.25">
      <c r="AD101" s="884" t="s">
        <v>970</v>
      </c>
    </row>
    <row r="102" spans="1:1025" ht="44.25" x14ac:dyDescent="0.25">
      <c r="AD102" s="886" t="s">
        <v>971</v>
      </c>
    </row>
    <row r="103" spans="1:1025" ht="30" x14ac:dyDescent="0.25">
      <c r="AD103" s="886" t="s">
        <v>975</v>
      </c>
    </row>
    <row r="104" spans="1:1025" ht="44.25" x14ac:dyDescent="0.25">
      <c r="AD104" s="886" t="s">
        <v>974</v>
      </c>
    </row>
    <row r="105" spans="1:1025" ht="58.5" x14ac:dyDescent="0.25">
      <c r="AD105" s="886" t="s">
        <v>973</v>
      </c>
    </row>
    <row r="106" spans="1:1025" ht="15.75" x14ac:dyDescent="0.25">
      <c r="AD106" s="886" t="s">
        <v>972</v>
      </c>
    </row>
  </sheetData>
  <mergeCells count="40">
    <mergeCell ref="AK82:AL82"/>
    <mergeCell ref="AM82:AN82"/>
    <mergeCell ref="AK40:AL40"/>
    <mergeCell ref="AM40:AN40"/>
    <mergeCell ref="AK55:AL55"/>
    <mergeCell ref="AM55:AN55"/>
    <mergeCell ref="AK70:AL70"/>
    <mergeCell ref="AM70:AN70"/>
    <mergeCell ref="AD4:AN4"/>
    <mergeCell ref="AK10:AL10"/>
    <mergeCell ref="AM10:AN10"/>
    <mergeCell ref="AK28:AL28"/>
    <mergeCell ref="AM28:AN28"/>
    <mergeCell ref="A4:K4"/>
    <mergeCell ref="R4:AB4"/>
    <mergeCell ref="H10:I10"/>
    <mergeCell ref="J10:K10"/>
    <mergeCell ref="Y10:Z10"/>
    <mergeCell ref="AA10:AB10"/>
    <mergeCell ref="M13:P17"/>
    <mergeCell ref="H28:I28"/>
    <mergeCell ref="J28:K28"/>
    <mergeCell ref="Y28:Z28"/>
    <mergeCell ref="AA28:AB28"/>
    <mergeCell ref="H40:I40"/>
    <mergeCell ref="J40:K40"/>
    <mergeCell ref="Y40:Z40"/>
    <mergeCell ref="AA40:AB40"/>
    <mergeCell ref="H55:I55"/>
    <mergeCell ref="J55:K55"/>
    <mergeCell ref="Y55:Z55"/>
    <mergeCell ref="AA55:AB55"/>
    <mergeCell ref="H70:I70"/>
    <mergeCell ref="J70:K70"/>
    <mergeCell ref="Y70:Z70"/>
    <mergeCell ref="AA70:AB70"/>
    <mergeCell ref="H82:I82"/>
    <mergeCell ref="J82:K82"/>
    <mergeCell ref="Y82:Z82"/>
    <mergeCell ref="AA82:AB82"/>
  </mergeCell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02"/>
  <sheetViews>
    <sheetView topLeftCell="N1" zoomScale="60" zoomScaleNormal="60" workbookViewId="0">
      <pane ySplit="5" topLeftCell="A198" activePane="bottomLeft" state="frozen"/>
      <selection activeCell="N1" sqref="N1"/>
      <selection pane="bottomLeft" activeCell="O482" sqref="O482:O501"/>
    </sheetView>
  </sheetViews>
  <sheetFormatPr baseColWidth="10" defaultColWidth="9.140625" defaultRowHeight="15" x14ac:dyDescent="0.25"/>
  <cols>
    <col min="1" max="1" width="54.5703125" style="5"/>
    <col min="2" max="9" width="11.42578125" style="5"/>
    <col min="10" max="10" width="11.42578125" style="109"/>
    <col min="11" max="12" width="11.42578125" style="16"/>
    <col min="13" max="13" width="11.42578125" style="110"/>
    <col min="14" max="14" width="11.5703125" style="6"/>
    <col min="15" max="15" width="54.5703125" style="6"/>
    <col min="16" max="22" width="11.42578125" style="6"/>
    <col min="23" max="23" width="46.140625" style="6"/>
    <col min="24" max="24" width="45" style="6"/>
    <col min="25" max="25" width="15" style="6"/>
    <col min="26" max="26" width="11.42578125" style="16"/>
    <col min="27" max="29" width="11.5703125" style="56"/>
    <col min="30" max="30" width="12.7109375" style="56"/>
    <col min="31" max="31" width="17" style="56"/>
    <col min="32" max="32" width="19.5703125" style="56"/>
    <col min="33" max="47" width="11.5703125" style="56"/>
    <col min="48" max="256" width="11.5703125" style="6"/>
    <col min="257" max="257" width="32.28515625" style="6"/>
    <col min="258" max="270" width="11.5703125" style="6"/>
    <col min="271" max="271" width="32.28515625" style="6"/>
    <col min="272" max="280" width="11.5703125" style="6"/>
    <col min="281" max="281" width="21.28515625" style="6"/>
    <col min="282" max="512" width="11.5703125" style="6"/>
    <col min="513" max="513" width="32.28515625" style="6"/>
    <col min="514" max="526" width="11.5703125" style="6"/>
    <col min="527" max="527" width="32.28515625" style="6"/>
    <col min="528" max="536" width="11.5703125" style="6"/>
    <col min="537" max="537" width="21.28515625" style="6"/>
    <col min="538" max="768" width="11.5703125" style="6"/>
    <col min="769" max="769" width="32.28515625" style="6"/>
    <col min="770" max="782" width="11.5703125" style="6"/>
    <col min="783" max="783" width="32.28515625" style="6"/>
    <col min="784" max="792" width="11.5703125" style="6"/>
    <col min="793" max="793" width="21.28515625" style="6"/>
    <col min="794" max="1025" width="11.5703125" style="6"/>
  </cols>
  <sheetData>
    <row r="1" spans="1:56" x14ac:dyDescent="0.25">
      <c r="A1"/>
      <c r="B1"/>
      <c r="C1"/>
      <c r="D1"/>
      <c r="E1"/>
      <c r="F1"/>
      <c r="G1"/>
      <c r="H1"/>
      <c r="I1"/>
      <c r="J1"/>
      <c r="K1"/>
      <c r="L1"/>
      <c r="M1"/>
      <c r="N1"/>
      <c r="Z1"/>
      <c r="AA1"/>
      <c r="AB1"/>
      <c r="AC1"/>
      <c r="AD1"/>
      <c r="AE1"/>
      <c r="AF1"/>
      <c r="AG1"/>
      <c r="AH1"/>
      <c r="AI1"/>
      <c r="AJ1"/>
      <c r="AK1"/>
      <c r="AL1"/>
      <c r="AM1"/>
      <c r="AN1"/>
      <c r="AO1"/>
      <c r="AP1"/>
      <c r="AQ1"/>
      <c r="AR1"/>
      <c r="AV1"/>
      <c r="AW1"/>
      <c r="AX1"/>
      <c r="AY1"/>
      <c r="AZ1"/>
      <c r="BA1"/>
      <c r="BB1"/>
      <c r="BC1"/>
      <c r="BD1"/>
    </row>
    <row r="2" spans="1:56" x14ac:dyDescent="0.25">
      <c r="A2"/>
      <c r="B2"/>
      <c r="C2"/>
      <c r="D2"/>
      <c r="E2"/>
      <c r="F2"/>
      <c r="G2"/>
      <c r="H2"/>
      <c r="I2"/>
      <c r="J2"/>
      <c r="K2"/>
      <c r="L2"/>
      <c r="M2"/>
      <c r="N2"/>
      <c r="X2" s="5"/>
      <c r="Z2"/>
      <c r="AA2"/>
      <c r="AB2"/>
      <c r="AC2"/>
      <c r="AD2"/>
      <c r="AE2"/>
      <c r="AF2"/>
      <c r="AG2"/>
      <c r="AH2"/>
      <c r="AI2"/>
      <c r="AJ2"/>
      <c r="AK2"/>
      <c r="AL2"/>
      <c r="AM2"/>
      <c r="AN2"/>
      <c r="AO2"/>
      <c r="AP2"/>
      <c r="AQ2"/>
      <c r="AR2"/>
      <c r="AV2"/>
      <c r="AW2"/>
      <c r="AX2"/>
      <c r="AY2"/>
      <c r="AZ2"/>
      <c r="BA2"/>
      <c r="BB2"/>
      <c r="BC2"/>
      <c r="BD2"/>
    </row>
    <row r="3" spans="1:56" x14ac:dyDescent="0.25">
      <c r="A3"/>
      <c r="B3"/>
      <c r="C3"/>
      <c r="D3"/>
      <c r="E3"/>
      <c r="F3"/>
      <c r="G3"/>
      <c r="H3"/>
      <c r="I3"/>
      <c r="J3"/>
      <c r="K3"/>
      <c r="L3"/>
      <c r="M3"/>
      <c r="N3"/>
      <c r="X3" s="58"/>
      <c r="Z3"/>
      <c r="AA3"/>
      <c r="AB3"/>
      <c r="AC3"/>
      <c r="AD3"/>
      <c r="AE3"/>
      <c r="AF3"/>
      <c r="AG3"/>
      <c r="AH3"/>
      <c r="AI3"/>
      <c r="AJ3"/>
      <c r="AK3"/>
      <c r="AL3"/>
      <c r="AM3"/>
      <c r="AN3"/>
      <c r="AO3"/>
      <c r="AP3"/>
      <c r="AQ3"/>
      <c r="AR3"/>
      <c r="AV3"/>
      <c r="AW3"/>
      <c r="AX3"/>
      <c r="AY3"/>
      <c r="AZ3"/>
      <c r="BA3"/>
      <c r="BB3"/>
      <c r="BC3"/>
      <c r="BD3"/>
    </row>
    <row r="4" spans="1:56" ht="15" customHeight="1" x14ac:dyDescent="0.25">
      <c r="A4" s="809" t="s">
        <v>63</v>
      </c>
      <c r="B4" s="809"/>
      <c r="C4" s="809"/>
      <c r="D4" s="809"/>
      <c r="E4" s="809"/>
      <c r="F4" s="809"/>
      <c r="G4" s="809"/>
      <c r="H4" s="809"/>
      <c r="I4" s="809"/>
      <c r="J4"/>
      <c r="K4"/>
      <c r="L4"/>
      <c r="M4"/>
      <c r="N4"/>
      <c r="O4" s="809" t="s">
        <v>5</v>
      </c>
      <c r="P4" s="809"/>
      <c r="Q4" s="809"/>
      <c r="R4" s="809"/>
      <c r="S4" s="809"/>
      <c r="T4" s="809"/>
      <c r="U4" s="809"/>
      <c r="V4" s="809"/>
      <c r="W4" s="809"/>
      <c r="X4" s="809"/>
      <c r="Y4" s="809"/>
      <c r="Z4"/>
      <c r="AA4"/>
      <c r="AB4"/>
      <c r="AC4"/>
      <c r="AD4"/>
      <c r="AE4"/>
      <c r="AF4"/>
      <c r="AG4"/>
      <c r="AH4"/>
      <c r="AI4"/>
      <c r="AJ4"/>
      <c r="AK4"/>
      <c r="AL4"/>
      <c r="AM4"/>
      <c r="AN4"/>
      <c r="AO4"/>
      <c r="AP4"/>
      <c r="AQ4"/>
      <c r="AR4"/>
      <c r="AV4"/>
      <c r="AW4"/>
      <c r="AX4"/>
      <c r="AY4"/>
      <c r="AZ4"/>
      <c r="BA4"/>
      <c r="BB4"/>
      <c r="BC4"/>
      <c r="BD4"/>
    </row>
    <row r="5" spans="1:56" x14ac:dyDescent="0.25">
      <c r="A5"/>
      <c r="B5"/>
      <c r="C5"/>
      <c r="D5"/>
      <c r="E5"/>
      <c r="F5"/>
      <c r="G5"/>
      <c r="H5"/>
      <c r="I5"/>
      <c r="J5"/>
      <c r="K5"/>
      <c r="L5"/>
      <c r="M5"/>
      <c r="N5"/>
      <c r="Z5" s="111"/>
      <c r="AA5" s="111"/>
      <c r="AB5" s="111"/>
      <c r="AC5" s="111"/>
      <c r="AD5" s="112"/>
      <c r="AE5"/>
      <c r="AF5"/>
      <c r="AG5"/>
      <c r="AH5"/>
      <c r="AI5"/>
      <c r="AJ5"/>
      <c r="AK5"/>
      <c r="AL5"/>
      <c r="AM5"/>
      <c r="AN5"/>
      <c r="AO5"/>
      <c r="AP5"/>
      <c r="AQ5"/>
      <c r="AR5"/>
      <c r="AV5"/>
      <c r="AW5"/>
      <c r="AX5"/>
      <c r="AY5"/>
      <c r="AZ5"/>
      <c r="BA5"/>
      <c r="BB5"/>
      <c r="BC5"/>
      <c r="BD5"/>
    </row>
    <row r="6" spans="1:56" x14ac:dyDescent="0.25">
      <c r="A6"/>
      <c r="B6"/>
      <c r="C6"/>
      <c r="D6"/>
      <c r="E6"/>
      <c r="F6"/>
      <c r="G6"/>
      <c r="H6"/>
      <c r="I6"/>
      <c r="K6"/>
      <c r="L6"/>
      <c r="M6"/>
      <c r="N6"/>
      <c r="Z6" s="111"/>
      <c r="AA6" s="111"/>
      <c r="AB6" s="111"/>
      <c r="AC6" s="111"/>
      <c r="AD6" s="112"/>
      <c r="AE6"/>
      <c r="AF6"/>
      <c r="AG6"/>
      <c r="AH6"/>
      <c r="AI6"/>
      <c r="AJ6"/>
      <c r="AK6"/>
      <c r="AL6"/>
      <c r="AM6"/>
      <c r="AN6"/>
      <c r="AO6"/>
      <c r="AP6"/>
      <c r="AQ6"/>
      <c r="AR6"/>
      <c r="AV6"/>
      <c r="AW6"/>
      <c r="AX6"/>
      <c r="AY6"/>
      <c r="AZ6"/>
      <c r="BA6"/>
      <c r="BB6"/>
      <c r="BC6"/>
      <c r="BD6"/>
    </row>
    <row r="7" spans="1:56" x14ac:dyDescent="0.25">
      <c r="A7"/>
      <c r="B7"/>
      <c r="C7"/>
      <c r="D7"/>
      <c r="E7"/>
      <c r="F7"/>
      <c r="G7"/>
      <c r="H7"/>
      <c r="I7"/>
      <c r="K7"/>
      <c r="L7"/>
      <c r="M7"/>
      <c r="N7"/>
      <c r="Z7" s="111"/>
      <c r="AA7" s="111"/>
      <c r="AB7" s="111"/>
      <c r="AC7" s="111"/>
      <c r="AD7" s="112"/>
      <c r="AE7"/>
      <c r="AF7"/>
      <c r="AG7"/>
      <c r="AH7"/>
      <c r="AI7"/>
      <c r="AJ7"/>
      <c r="AK7"/>
      <c r="AL7"/>
      <c r="AM7"/>
      <c r="AN7"/>
      <c r="AO7"/>
      <c r="AP7"/>
      <c r="AQ7"/>
      <c r="AR7"/>
      <c r="AV7"/>
      <c r="AW7"/>
      <c r="AX7"/>
      <c r="AY7"/>
      <c r="AZ7"/>
      <c r="BA7"/>
      <c r="BB7"/>
      <c r="BC7"/>
      <c r="BD7"/>
    </row>
    <row r="8" spans="1:56" x14ac:dyDescent="0.25">
      <c r="A8"/>
      <c r="B8"/>
      <c r="C8"/>
      <c r="D8"/>
      <c r="E8"/>
      <c r="F8"/>
      <c r="G8"/>
      <c r="H8"/>
      <c r="I8"/>
      <c r="K8"/>
      <c r="L8"/>
      <c r="M8"/>
      <c r="N8"/>
      <c r="Z8" s="111"/>
      <c r="AA8" s="111"/>
      <c r="AB8" s="111"/>
      <c r="AC8" s="111"/>
      <c r="AD8" s="112"/>
      <c r="AE8"/>
      <c r="AF8"/>
      <c r="AG8"/>
      <c r="AH8"/>
      <c r="AI8"/>
      <c r="AJ8"/>
      <c r="AK8"/>
      <c r="AL8"/>
      <c r="AM8"/>
      <c r="AN8"/>
      <c r="AO8"/>
      <c r="AP8"/>
      <c r="AQ8"/>
      <c r="AR8"/>
      <c r="AV8"/>
      <c r="AW8"/>
      <c r="AX8"/>
      <c r="AY8"/>
      <c r="AZ8"/>
      <c r="BA8"/>
      <c r="BB8"/>
      <c r="BC8"/>
      <c r="BD8"/>
    </row>
    <row r="9" spans="1:56" x14ac:dyDescent="0.25">
      <c r="A9"/>
      <c r="B9"/>
      <c r="C9"/>
      <c r="D9"/>
      <c r="E9"/>
      <c r="F9"/>
      <c r="G9"/>
      <c r="H9"/>
      <c r="I9"/>
      <c r="K9"/>
      <c r="L9"/>
      <c r="M9"/>
      <c r="N9"/>
      <c r="Z9" s="111"/>
      <c r="AA9" s="111"/>
      <c r="AB9" s="111"/>
      <c r="AC9" s="111"/>
      <c r="AD9" s="112"/>
      <c r="AE9"/>
      <c r="AF9"/>
      <c r="AG9"/>
      <c r="AH9"/>
      <c r="AI9"/>
      <c r="AJ9"/>
      <c r="AK9"/>
      <c r="AL9"/>
      <c r="AM9"/>
      <c r="AN9"/>
      <c r="AO9"/>
      <c r="AP9"/>
      <c r="AQ9"/>
      <c r="AR9"/>
      <c r="AV9"/>
      <c r="AW9"/>
      <c r="AX9"/>
      <c r="AY9"/>
      <c r="AZ9"/>
      <c r="BA9"/>
      <c r="BB9"/>
      <c r="BC9"/>
      <c r="BD9"/>
    </row>
    <row r="10" spans="1:56" ht="18.75" x14ac:dyDescent="0.3">
      <c r="A10"/>
      <c r="B10"/>
      <c r="C10"/>
      <c r="D10"/>
      <c r="E10"/>
      <c r="F10"/>
      <c r="G10"/>
      <c r="H10"/>
      <c r="I10"/>
      <c r="K10"/>
      <c r="L10"/>
      <c r="M10"/>
      <c r="N10"/>
      <c r="O10" s="113" t="s">
        <v>110</v>
      </c>
      <c r="P10" s="114"/>
      <c r="Q10" s="114"/>
      <c r="Z10" s="111"/>
      <c r="AA10" s="111"/>
      <c r="AB10" s="111"/>
      <c r="AC10" s="111"/>
      <c r="AD10" s="112"/>
      <c r="AE10"/>
      <c r="AF10"/>
      <c r="AG10"/>
      <c r="AH10"/>
      <c r="AI10"/>
      <c r="AJ10"/>
      <c r="AK10"/>
      <c r="AL10"/>
      <c r="AM10"/>
      <c r="AN10"/>
      <c r="AO10"/>
      <c r="AP10"/>
      <c r="AQ10"/>
      <c r="AR10"/>
      <c r="AV10"/>
      <c r="AW10"/>
      <c r="AX10"/>
      <c r="AY10"/>
      <c r="AZ10"/>
      <c r="BA10"/>
      <c r="BB10"/>
      <c r="BC10"/>
      <c r="BD10"/>
    </row>
    <row r="11" spans="1:56" x14ac:dyDescent="0.25">
      <c r="A11"/>
      <c r="B11"/>
      <c r="C11"/>
      <c r="D11"/>
      <c r="E11"/>
      <c r="F11"/>
      <c r="G11"/>
      <c r="H11"/>
      <c r="I11"/>
      <c r="K11"/>
      <c r="L11"/>
      <c r="M11"/>
      <c r="N11"/>
      <c r="Z11" s="111"/>
      <c r="AA11" s="111"/>
      <c r="AB11" s="111"/>
      <c r="AC11" s="111"/>
      <c r="AD11" s="112"/>
      <c r="AE11"/>
      <c r="AF11"/>
      <c r="AG11"/>
      <c r="AH11"/>
      <c r="AI11"/>
      <c r="AJ11"/>
      <c r="AK11"/>
      <c r="AL11"/>
      <c r="AM11"/>
      <c r="AN11"/>
      <c r="AO11"/>
      <c r="AP11"/>
      <c r="AQ11"/>
      <c r="AR11"/>
      <c r="AV11"/>
      <c r="AW11"/>
      <c r="AX11"/>
      <c r="AY11"/>
      <c r="AZ11"/>
      <c r="BA11"/>
      <c r="BB11"/>
      <c r="BC11"/>
      <c r="BD11"/>
    </row>
    <row r="12" spans="1:56" ht="15.75" x14ac:dyDescent="0.25">
      <c r="A12"/>
      <c r="B12"/>
      <c r="C12"/>
      <c r="D12"/>
      <c r="E12"/>
      <c r="F12"/>
      <c r="G12"/>
      <c r="H12"/>
      <c r="I12"/>
      <c r="K12"/>
      <c r="L12"/>
      <c r="M12"/>
      <c r="N12"/>
      <c r="O12" s="115" t="s">
        <v>111</v>
      </c>
      <c r="Z12" s="111"/>
      <c r="AA12" s="111"/>
      <c r="AB12" s="111"/>
      <c r="AC12" s="111"/>
      <c r="AD12" s="112"/>
      <c r="AE12"/>
      <c r="AF12"/>
      <c r="AG12"/>
      <c r="AH12"/>
      <c r="AI12"/>
      <c r="AJ12"/>
      <c r="AK12"/>
      <c r="AL12"/>
      <c r="AM12"/>
      <c r="AN12"/>
      <c r="AO12"/>
      <c r="AP12"/>
      <c r="AQ12"/>
      <c r="AR12"/>
      <c r="AV12"/>
      <c r="AW12"/>
      <c r="AX12"/>
      <c r="AY12"/>
      <c r="AZ12"/>
      <c r="BA12"/>
      <c r="BB12"/>
      <c r="BC12"/>
      <c r="BD12"/>
    </row>
    <row r="13" spans="1:56" x14ac:dyDescent="0.25">
      <c r="A13" s="10" t="s">
        <v>112</v>
      </c>
      <c r="I13"/>
      <c r="J13"/>
      <c r="K13"/>
      <c r="L13"/>
      <c r="M13"/>
      <c r="N13"/>
      <c r="O13"/>
      <c r="P13"/>
      <c r="Q13"/>
      <c r="R13"/>
      <c r="S13"/>
      <c r="T13"/>
      <c r="U13"/>
      <c r="V13"/>
      <c r="W13"/>
      <c r="Z13"/>
      <c r="AA13"/>
      <c r="AB13"/>
      <c r="AC13"/>
      <c r="AD13"/>
      <c r="AE13"/>
      <c r="AF13"/>
      <c r="AG13"/>
      <c r="AH13"/>
      <c r="AI13"/>
      <c r="AJ13"/>
      <c r="AK13"/>
      <c r="AL13"/>
      <c r="AM13"/>
      <c r="AN13"/>
      <c r="AO13"/>
      <c r="AP13"/>
      <c r="AQ13"/>
      <c r="AR13"/>
      <c r="AV13"/>
      <c r="AW13"/>
      <c r="AX13"/>
      <c r="AY13"/>
      <c r="AZ13"/>
      <c r="BA13"/>
      <c r="BB13"/>
      <c r="BC13"/>
      <c r="BD13"/>
    </row>
    <row r="14" spans="1:56" x14ac:dyDescent="0.25">
      <c r="A14"/>
      <c r="B14"/>
      <c r="C14"/>
      <c r="D14"/>
      <c r="E14"/>
      <c r="F14"/>
      <c r="G14"/>
      <c r="H14"/>
      <c r="I14"/>
      <c r="J14"/>
      <c r="K14"/>
      <c r="L14"/>
      <c r="M14"/>
      <c r="N14"/>
      <c r="O14" s="10" t="s">
        <v>113</v>
      </c>
      <c r="Z14"/>
      <c r="AA14"/>
      <c r="AB14"/>
      <c r="AC14"/>
      <c r="AD14"/>
      <c r="AE14"/>
      <c r="AF14"/>
      <c r="AG14"/>
      <c r="AH14"/>
      <c r="AI14"/>
      <c r="AJ14"/>
      <c r="AK14"/>
      <c r="AL14"/>
      <c r="AM14"/>
      <c r="AN14"/>
      <c r="AO14"/>
      <c r="AP14"/>
      <c r="AQ14"/>
      <c r="AR14"/>
      <c r="AV14"/>
      <c r="AW14"/>
      <c r="AX14"/>
      <c r="AY14"/>
      <c r="AZ14"/>
      <c r="BA14"/>
      <c r="BB14"/>
      <c r="BC14"/>
      <c r="BD14"/>
    </row>
    <row r="15" spans="1:56" x14ac:dyDescent="0.25">
      <c r="A15" s="65"/>
      <c r="B15" s="66">
        <v>2010</v>
      </c>
      <c r="C15" s="66">
        <v>2015</v>
      </c>
      <c r="D15" s="66">
        <v>2020</v>
      </c>
      <c r="E15" s="66">
        <v>2025</v>
      </c>
      <c r="F15" s="66">
        <v>2030</v>
      </c>
      <c r="G15" s="67">
        <v>2035</v>
      </c>
      <c r="H15"/>
      <c r="I15"/>
      <c r="J15" s="116"/>
      <c r="K15" s="117"/>
      <c r="L15" s="117"/>
      <c r="M15" s="118"/>
      <c r="N15"/>
      <c r="P15" s="119"/>
      <c r="X15"/>
      <c r="Y15"/>
      <c r="Z15"/>
      <c r="AA15"/>
      <c r="AB15"/>
      <c r="AC15"/>
      <c r="AD15"/>
      <c r="AE15"/>
      <c r="AF15"/>
      <c r="AG15"/>
      <c r="AH15"/>
      <c r="AI15"/>
      <c r="AJ15"/>
      <c r="AK15"/>
      <c r="AL15"/>
      <c r="AM15"/>
      <c r="AN15"/>
      <c r="AO15"/>
      <c r="AP15"/>
      <c r="AQ15"/>
      <c r="AR15"/>
      <c r="AV15"/>
      <c r="AW15"/>
      <c r="AX15"/>
      <c r="AY15"/>
      <c r="AZ15"/>
      <c r="BA15"/>
      <c r="BB15"/>
      <c r="BC15"/>
      <c r="BD15"/>
    </row>
    <row r="16" spans="1:56" x14ac:dyDescent="0.25">
      <c r="A16" s="85" t="s">
        <v>114</v>
      </c>
      <c r="B16" s="120"/>
      <c r="C16" s="120"/>
      <c r="D16" s="120"/>
      <c r="E16" s="120"/>
      <c r="F16" s="120"/>
      <c r="G16" s="121"/>
      <c r="H16"/>
      <c r="I16"/>
      <c r="J16"/>
      <c r="K16"/>
      <c r="L16"/>
      <c r="M16" s="122"/>
      <c r="N16"/>
      <c r="O16" s="65"/>
      <c r="P16" s="123">
        <v>2000</v>
      </c>
      <c r="Q16" s="66">
        <v>2010</v>
      </c>
      <c r="R16" s="66">
        <v>2015</v>
      </c>
      <c r="S16" s="66">
        <v>2020</v>
      </c>
      <c r="T16" s="66">
        <v>2025</v>
      </c>
      <c r="U16" s="66">
        <v>2030</v>
      </c>
      <c r="V16" s="67">
        <v>2035</v>
      </c>
      <c r="W16"/>
      <c r="Y16"/>
      <c r="Z16"/>
      <c r="AA16"/>
      <c r="AB16"/>
      <c r="AC16"/>
      <c r="AD16"/>
      <c r="AE16"/>
      <c r="AF16"/>
      <c r="AG16"/>
      <c r="AH16"/>
      <c r="AI16"/>
      <c r="AJ16"/>
      <c r="AK16"/>
      <c r="AL16"/>
      <c r="AM16"/>
      <c r="AN16"/>
      <c r="AO16"/>
      <c r="AP16"/>
      <c r="AQ16"/>
      <c r="AR16"/>
      <c r="AV16"/>
      <c r="AW16"/>
      <c r="AX16"/>
      <c r="AY16"/>
      <c r="AZ16"/>
      <c r="BA16"/>
      <c r="BB16"/>
      <c r="BC16"/>
      <c r="BD16"/>
    </row>
    <row r="17" spans="1:56" x14ac:dyDescent="0.25">
      <c r="A17" s="124" t="s">
        <v>115</v>
      </c>
      <c r="B17" s="125">
        <v>31.175000000000001</v>
      </c>
      <c r="C17" s="125">
        <v>31.937000000000001</v>
      </c>
      <c r="D17" s="125">
        <v>32.409999999999997</v>
      </c>
      <c r="E17" s="125">
        <v>32.963999999999999</v>
      </c>
      <c r="F17" s="125">
        <v>33.518000000000001</v>
      </c>
      <c r="G17" s="126">
        <v>33.898000000000003</v>
      </c>
      <c r="H17"/>
      <c r="I17"/>
      <c r="J17"/>
      <c r="K17"/>
      <c r="L17"/>
      <c r="M17"/>
      <c r="N17"/>
      <c r="O17" s="127" t="s">
        <v>114</v>
      </c>
      <c r="P17" s="128"/>
      <c r="Q17" s="129"/>
      <c r="R17" s="129"/>
      <c r="S17" s="129"/>
      <c r="T17" s="129"/>
      <c r="U17" s="129"/>
      <c r="V17" s="130"/>
      <c r="Y17"/>
      <c r="Z17"/>
      <c r="AA17"/>
      <c r="AB17"/>
      <c r="AC17"/>
      <c r="AD17"/>
      <c r="AE17"/>
      <c r="AF17"/>
      <c r="AG17"/>
      <c r="AH17"/>
      <c r="AI17"/>
      <c r="AJ17"/>
      <c r="AK17"/>
      <c r="AL17"/>
      <c r="AM17"/>
      <c r="AN17"/>
      <c r="AO17"/>
      <c r="AP17"/>
      <c r="AQ17"/>
      <c r="AR17"/>
      <c r="AV17"/>
      <c r="AW17"/>
      <c r="AX17"/>
      <c r="AY17"/>
      <c r="AZ17"/>
      <c r="BA17"/>
      <c r="BB17"/>
      <c r="BC17"/>
      <c r="BD17"/>
    </row>
    <row r="18" spans="1:56" ht="15.75" customHeight="1" x14ac:dyDescent="0.25">
      <c r="A18" s="124" t="s">
        <v>116</v>
      </c>
      <c r="B18" s="125">
        <v>4.8499999999999996</v>
      </c>
      <c r="C18" s="125">
        <v>4.9189999999999996</v>
      </c>
      <c r="D18" s="125">
        <v>5.1059999999999999</v>
      </c>
      <c r="E18" s="125">
        <v>5.4219999999999997</v>
      </c>
      <c r="F18" s="125">
        <v>5.7370000000000001</v>
      </c>
      <c r="G18" s="126">
        <v>5.8949999999999996</v>
      </c>
      <c r="H18"/>
      <c r="I18"/>
      <c r="J18" s="810" t="s">
        <v>117</v>
      </c>
      <c r="K18" s="810"/>
      <c r="L18" s="810"/>
      <c r="M18" s="810"/>
      <c r="N18"/>
      <c r="O18" s="131" t="s">
        <v>118</v>
      </c>
      <c r="P18" s="132">
        <v>27.77</v>
      </c>
      <c r="Q18" s="133">
        <v>31.175000000000001</v>
      </c>
      <c r="R18" s="133">
        <v>31.937000000000001</v>
      </c>
      <c r="S18" s="133">
        <f>R18*'Détail Transport'!E9</f>
        <v>32.71358358662615</v>
      </c>
      <c r="T18" s="133">
        <f>S18*'Détail Transport'!F9</f>
        <v>33.39309422492402</v>
      </c>
      <c r="U18" s="133">
        <f>T18*'Détail Transport'!G9</f>
        <v>34.169677811550159</v>
      </c>
      <c r="V18" s="134">
        <f>U18*'Détail Transport'!H9</f>
        <v>34.849188449848029</v>
      </c>
      <c r="Y18"/>
      <c r="Z18"/>
      <c r="AA18"/>
      <c r="AB18"/>
      <c r="AC18"/>
      <c r="AD18"/>
      <c r="AE18"/>
      <c r="AF18"/>
      <c r="AG18"/>
      <c r="AH18"/>
      <c r="AI18"/>
      <c r="AJ18"/>
      <c r="AK18"/>
      <c r="AL18"/>
      <c r="AM18"/>
      <c r="AN18"/>
      <c r="AO18"/>
      <c r="AP18"/>
      <c r="AQ18"/>
      <c r="AR18"/>
      <c r="AV18"/>
      <c r="AW18"/>
      <c r="AX18"/>
      <c r="AY18"/>
      <c r="AZ18"/>
      <c r="BA18"/>
      <c r="BB18"/>
      <c r="BC18"/>
      <c r="BD18"/>
    </row>
    <row r="19" spans="1:56" x14ac:dyDescent="0.25">
      <c r="A19" s="85" t="s">
        <v>119</v>
      </c>
      <c r="B19" s="135"/>
      <c r="C19" s="135"/>
      <c r="D19" s="135"/>
      <c r="E19" s="135"/>
      <c r="F19" s="135"/>
      <c r="G19" s="136"/>
      <c r="H19"/>
      <c r="I19"/>
      <c r="J19" s="810"/>
      <c r="K19" s="810"/>
      <c r="L19" s="810"/>
      <c r="M19" s="810"/>
      <c r="N19"/>
      <c r="O19" s="131" t="s">
        <v>120</v>
      </c>
      <c r="P19" s="132">
        <v>3.7</v>
      </c>
      <c r="Q19" s="133">
        <v>4.8499999999999996</v>
      </c>
      <c r="R19" s="133">
        <v>4.9189999999999996</v>
      </c>
      <c r="S19" s="133">
        <v>5.1059999999999999</v>
      </c>
      <c r="T19" s="133">
        <v>5.4219999999999997</v>
      </c>
      <c r="U19" s="133">
        <v>5.7370000000000001</v>
      </c>
      <c r="V19" s="134">
        <v>5.8949999999999996</v>
      </c>
      <c r="Y19"/>
      <c r="Z19"/>
      <c r="AA19"/>
      <c r="AB19"/>
      <c r="AC19"/>
      <c r="AD19"/>
      <c r="AE19"/>
      <c r="AF19"/>
      <c r="AG19"/>
      <c r="AH19"/>
      <c r="AI19"/>
      <c r="AJ19"/>
      <c r="AK19"/>
      <c r="AL19"/>
      <c r="AM19"/>
      <c r="AN19"/>
      <c r="AO19"/>
      <c r="AP19"/>
      <c r="AQ19"/>
      <c r="AR19"/>
      <c r="AV19"/>
      <c r="AW19"/>
      <c r="AX19"/>
      <c r="AY19"/>
      <c r="AZ19"/>
      <c r="BA19"/>
      <c r="BB19"/>
      <c r="BC19"/>
      <c r="BD19"/>
    </row>
    <row r="20" spans="1:56" x14ac:dyDescent="0.25">
      <c r="A20" s="124" t="s">
        <v>115</v>
      </c>
      <c r="B20" s="125">
        <v>2.0379999999999998</v>
      </c>
      <c r="C20" s="125">
        <v>2.0289999999999999</v>
      </c>
      <c r="D20" s="125">
        <v>1.988</v>
      </c>
      <c r="E20" s="125">
        <v>1.9810000000000001</v>
      </c>
      <c r="F20" s="125">
        <v>1.9750000000000001</v>
      </c>
      <c r="G20" s="126">
        <v>1.9750000000000001</v>
      </c>
      <c r="H20"/>
      <c r="I20"/>
      <c r="J20" s="810"/>
      <c r="K20" s="810"/>
      <c r="L20" s="810"/>
      <c r="M20" s="810"/>
      <c r="N20"/>
      <c r="O20" s="127" t="s">
        <v>119</v>
      </c>
      <c r="P20" s="137"/>
      <c r="Q20" s="138"/>
      <c r="R20" s="139"/>
      <c r="S20" s="140"/>
      <c r="T20" s="140"/>
      <c r="U20" s="140"/>
      <c r="V20" s="141"/>
      <c r="Y20"/>
      <c r="Z20"/>
      <c r="AA20"/>
      <c r="AB20"/>
      <c r="AC20"/>
      <c r="AD20"/>
      <c r="AE20"/>
      <c r="AF20"/>
      <c r="AG20"/>
      <c r="AH20"/>
      <c r="AI20"/>
      <c r="AJ20"/>
      <c r="AK20"/>
      <c r="AL20"/>
      <c r="AM20"/>
      <c r="AN20"/>
      <c r="AO20"/>
      <c r="AP20"/>
      <c r="AQ20"/>
      <c r="AR20"/>
      <c r="AV20"/>
      <c r="AW20"/>
      <c r="AX20"/>
      <c r="AY20"/>
      <c r="AZ20"/>
      <c r="BA20"/>
      <c r="BB20"/>
      <c r="BC20"/>
      <c r="BD20"/>
    </row>
    <row r="21" spans="1:56" x14ac:dyDescent="0.25">
      <c r="A21" s="124" t="s">
        <v>116</v>
      </c>
      <c r="B21" s="125">
        <v>0.34100000000000003</v>
      </c>
      <c r="C21" s="125">
        <v>0.30599999999999999</v>
      </c>
      <c r="D21" s="125">
        <v>0.32900000000000001</v>
      </c>
      <c r="E21" s="125">
        <v>0.34300000000000003</v>
      </c>
      <c r="F21" s="125">
        <v>0.35699999999999998</v>
      </c>
      <c r="G21" s="126">
        <v>0.35699999999999998</v>
      </c>
      <c r="H21"/>
      <c r="I21"/>
      <c r="J21" s="810"/>
      <c r="K21" s="810"/>
      <c r="L21" s="810"/>
      <c r="M21" s="810"/>
      <c r="N21"/>
      <c r="O21" s="131" t="s">
        <v>118</v>
      </c>
      <c r="P21" s="132">
        <v>2.1339999999999999</v>
      </c>
      <c r="Q21" s="133">
        <v>2.0379999999999998</v>
      </c>
      <c r="R21" s="142">
        <v>2.0289999999999999</v>
      </c>
      <c r="S21" s="142">
        <f>R21*'Détail Transport'!E12</f>
        <v>2.0549021276595743</v>
      </c>
      <c r="T21" s="133">
        <f>S21*'Détail Transport'!F12</f>
        <v>1.8822212765957447</v>
      </c>
      <c r="U21" s="133">
        <f>T21*'Détail Transport'!G12</f>
        <v>1.7786127659574469</v>
      </c>
      <c r="V21" s="134">
        <f>U21*'Détail Transport'!H12</f>
        <v>1.6836382978723403</v>
      </c>
      <c r="Y21"/>
      <c r="Z21"/>
      <c r="AA21"/>
      <c r="AB21"/>
      <c r="AC21"/>
      <c r="AD21"/>
      <c r="AE21"/>
      <c r="AF21"/>
      <c r="AG21"/>
      <c r="AH21"/>
      <c r="AI21"/>
      <c r="AJ21"/>
      <c r="AK21"/>
      <c r="AL21"/>
      <c r="AM21"/>
      <c r="AN21"/>
      <c r="AO21"/>
      <c r="AP21"/>
      <c r="AQ21"/>
      <c r="AR21"/>
      <c r="AV21"/>
      <c r="AW21"/>
      <c r="AX21"/>
      <c r="AY21"/>
      <c r="AZ21"/>
      <c r="BA21"/>
      <c r="BB21"/>
      <c r="BC21"/>
      <c r="BD21"/>
    </row>
    <row r="22" spans="1:56" x14ac:dyDescent="0.25">
      <c r="A22" s="5" t="s">
        <v>121</v>
      </c>
      <c r="B22"/>
      <c r="C22"/>
      <c r="D22"/>
      <c r="E22"/>
      <c r="F22"/>
      <c r="G22"/>
      <c r="H22"/>
      <c r="I22"/>
      <c r="J22" s="810"/>
      <c r="K22" s="810"/>
      <c r="L22" s="810"/>
      <c r="M22" s="810"/>
      <c r="N22"/>
      <c r="O22" s="131" t="s">
        <v>120</v>
      </c>
      <c r="P22" s="132">
        <v>0.30399999999999999</v>
      </c>
      <c r="Q22" s="133">
        <v>0.34100000000000003</v>
      </c>
      <c r="R22" s="133">
        <v>0.30599999999999999</v>
      </c>
      <c r="S22" s="133">
        <v>0.32900000000000001</v>
      </c>
      <c r="T22" s="133">
        <v>0.34300000000000003</v>
      </c>
      <c r="U22" s="133">
        <v>0.35699999999999998</v>
      </c>
      <c r="V22" s="134">
        <v>0.35699999999999998</v>
      </c>
      <c r="X22" s="16"/>
      <c r="Y22" s="16"/>
      <c r="Z22"/>
      <c r="AA22" s="16"/>
      <c r="AB22" s="16"/>
      <c r="AC22" s="16"/>
      <c r="AD22" s="16"/>
      <c r="AE22" s="16"/>
      <c r="AF22"/>
      <c r="AG22"/>
      <c r="AH22"/>
      <c r="AI22"/>
      <c r="AJ22"/>
      <c r="AK22"/>
      <c r="AL22"/>
      <c r="AM22"/>
      <c r="AN22"/>
      <c r="AO22"/>
      <c r="AP22"/>
      <c r="AQ22"/>
      <c r="AR22"/>
      <c r="AV22"/>
      <c r="AW22"/>
      <c r="AX22"/>
      <c r="AY22"/>
      <c r="AZ22"/>
      <c r="BA22"/>
      <c r="BB22"/>
      <c r="BC22"/>
      <c r="BD22"/>
    </row>
    <row r="23" spans="1:56" x14ac:dyDescent="0.25">
      <c r="A23"/>
      <c r="B23"/>
      <c r="C23"/>
      <c r="D23"/>
      <c r="E23"/>
      <c r="F23"/>
      <c r="G23"/>
      <c r="H23"/>
      <c r="I23"/>
      <c r="J23" s="810"/>
      <c r="K23" s="810"/>
      <c r="L23" s="810"/>
      <c r="M23" s="810"/>
      <c r="N23"/>
      <c r="O23" s="6" t="s">
        <v>122</v>
      </c>
      <c r="X23" s="16"/>
      <c r="Y23" s="16"/>
      <c r="Z23"/>
      <c r="AA23" s="16"/>
      <c r="AB23" s="16"/>
      <c r="AC23" s="16"/>
      <c r="AD23" s="16"/>
      <c r="AE23" s="16"/>
      <c r="AF23"/>
      <c r="AG23"/>
      <c r="AH23"/>
      <c r="AI23"/>
      <c r="AJ23"/>
      <c r="AK23"/>
      <c r="AL23"/>
      <c r="AM23"/>
      <c r="AN23"/>
      <c r="AO23"/>
      <c r="AP23"/>
      <c r="AQ23"/>
      <c r="AR23"/>
      <c r="AV23"/>
      <c r="AW23"/>
      <c r="AX23"/>
      <c r="AY23"/>
      <c r="AZ23"/>
      <c r="BA23"/>
      <c r="BB23"/>
      <c r="BC23"/>
      <c r="BD23"/>
    </row>
    <row r="24" spans="1:56" x14ac:dyDescent="0.25">
      <c r="A24"/>
      <c r="B24"/>
      <c r="C24"/>
      <c r="D24"/>
      <c r="E24"/>
      <c r="F24"/>
      <c r="G24"/>
      <c r="H24"/>
      <c r="I24"/>
      <c r="J24" s="810"/>
      <c r="K24" s="810"/>
      <c r="L24" s="810"/>
      <c r="M24" s="810"/>
      <c r="N24"/>
      <c r="X24" s="16"/>
      <c r="Y24" s="16"/>
      <c r="Z24"/>
      <c r="AA24" s="16"/>
      <c r="AB24" s="16"/>
      <c r="AC24" s="16"/>
      <c r="AD24" s="16"/>
      <c r="AE24" s="16"/>
      <c r="AF24"/>
      <c r="AG24"/>
      <c r="AH24"/>
      <c r="AI24"/>
      <c r="AJ24"/>
      <c r="AK24"/>
      <c r="AL24"/>
      <c r="AM24"/>
      <c r="AN24"/>
      <c r="AO24"/>
      <c r="AP24"/>
      <c r="AQ24"/>
      <c r="AR24"/>
      <c r="AV24"/>
      <c r="AW24"/>
      <c r="AX24"/>
      <c r="AY24"/>
      <c r="AZ24"/>
      <c r="BA24"/>
      <c r="BB24"/>
      <c r="BC24"/>
      <c r="BD24"/>
    </row>
    <row r="25" spans="1:56" x14ac:dyDescent="0.25">
      <c r="A25" s="10" t="s">
        <v>123</v>
      </c>
      <c r="I25"/>
      <c r="J25"/>
      <c r="K25"/>
      <c r="N25"/>
      <c r="O25" s="10" t="s">
        <v>123</v>
      </c>
      <c r="X25" s="16"/>
      <c r="Y25" s="16"/>
      <c r="Z25"/>
      <c r="AA25" s="16"/>
      <c r="AB25" s="16"/>
      <c r="AC25" s="16"/>
      <c r="AD25" s="16"/>
      <c r="AE25" s="16"/>
      <c r="AF25"/>
      <c r="AG25"/>
      <c r="AH25"/>
      <c r="AI25"/>
      <c r="AJ25"/>
      <c r="AK25"/>
      <c r="AL25"/>
      <c r="AM25"/>
      <c r="AN25"/>
      <c r="AO25"/>
      <c r="AP25"/>
      <c r="AQ25"/>
      <c r="AR25"/>
      <c r="AV25"/>
      <c r="AW25"/>
      <c r="AX25"/>
      <c r="AY25"/>
      <c r="AZ25"/>
      <c r="BA25"/>
      <c r="BB25"/>
      <c r="BC25"/>
      <c r="BD25"/>
    </row>
    <row r="26" spans="1:56" x14ac:dyDescent="0.25">
      <c r="A26"/>
      <c r="B26"/>
      <c r="C26"/>
      <c r="D26"/>
      <c r="E26"/>
      <c r="F26"/>
      <c r="G26"/>
      <c r="H26"/>
      <c r="I26"/>
      <c r="J26"/>
      <c r="K26"/>
      <c r="N26"/>
      <c r="X26" s="16"/>
      <c r="Y26" s="16"/>
      <c r="Z26"/>
      <c r="AA26" s="16"/>
      <c r="AB26" s="16"/>
      <c r="AC26" s="16"/>
      <c r="AD26" s="16"/>
      <c r="AE26" s="16"/>
      <c r="AF26"/>
      <c r="AG26"/>
      <c r="AH26"/>
      <c r="AI26"/>
      <c r="AJ26"/>
      <c r="AK26"/>
      <c r="AL26"/>
      <c r="AM26"/>
      <c r="AN26"/>
      <c r="AO26"/>
      <c r="AP26"/>
      <c r="AQ26"/>
      <c r="AR26"/>
      <c r="AV26"/>
      <c r="AW26"/>
      <c r="AX26"/>
      <c r="AY26"/>
      <c r="AZ26"/>
      <c r="BA26"/>
      <c r="BB26"/>
      <c r="BC26"/>
      <c r="BD26"/>
    </row>
    <row r="27" spans="1:56" x14ac:dyDescent="0.25">
      <c r="A27" s="143"/>
      <c r="B27" s="66">
        <v>2010</v>
      </c>
      <c r="C27" s="66">
        <v>2015</v>
      </c>
      <c r="D27" s="66">
        <v>2020</v>
      </c>
      <c r="E27" s="66">
        <v>2025</v>
      </c>
      <c r="F27" s="66">
        <v>2030</v>
      </c>
      <c r="G27" s="67">
        <v>2035</v>
      </c>
      <c r="H27"/>
      <c r="I27"/>
      <c r="J27"/>
      <c r="K27" s="16" t="s">
        <v>124</v>
      </c>
      <c r="N27"/>
      <c r="O27" s="143"/>
      <c r="P27" s="66">
        <v>2010</v>
      </c>
      <c r="Q27" s="66">
        <v>2015</v>
      </c>
      <c r="R27" s="66">
        <v>2020</v>
      </c>
      <c r="S27" s="66">
        <v>2025</v>
      </c>
      <c r="T27" s="66">
        <v>2030</v>
      </c>
      <c r="U27" s="67">
        <v>2035</v>
      </c>
      <c r="V27"/>
      <c r="W27"/>
      <c r="X27" s="16"/>
      <c r="Y27" s="16"/>
      <c r="Z27"/>
      <c r="AA27" s="16"/>
      <c r="AB27" s="16"/>
      <c r="AC27" s="16"/>
      <c r="AD27" s="16"/>
      <c r="AE27" s="16"/>
      <c r="AF27"/>
      <c r="AG27"/>
      <c r="AH27"/>
      <c r="AI27"/>
      <c r="AJ27"/>
      <c r="AK27"/>
      <c r="AL27"/>
      <c r="AM27"/>
      <c r="AN27"/>
      <c r="AO27"/>
      <c r="AP27"/>
      <c r="AQ27"/>
      <c r="AR27"/>
      <c r="AV27"/>
      <c r="AW27"/>
      <c r="AX27"/>
      <c r="AY27"/>
      <c r="AZ27"/>
      <c r="BA27"/>
      <c r="BB27"/>
      <c r="BC27"/>
      <c r="BD27"/>
    </row>
    <row r="28" spans="1:56" x14ac:dyDescent="0.25">
      <c r="A28" s="69" t="s">
        <v>125</v>
      </c>
      <c r="B28" s="144">
        <v>0.25330000000000003</v>
      </c>
      <c r="C28" s="144">
        <v>0.35489999999999999</v>
      </c>
      <c r="D28" s="144">
        <v>0.4335</v>
      </c>
      <c r="E28" s="144">
        <v>0.4284</v>
      </c>
      <c r="F28" s="144">
        <v>0.4234</v>
      </c>
      <c r="G28" s="145">
        <v>0.40229999999999999</v>
      </c>
      <c r="H28"/>
      <c r="I28"/>
      <c r="J28"/>
      <c r="K28"/>
      <c r="N28"/>
      <c r="O28" s="69" t="s">
        <v>125</v>
      </c>
      <c r="P28" s="144">
        <v>0.25330000000000003</v>
      </c>
      <c r="Q28" s="144">
        <f>'Détail Transport'!J24</f>
        <v>0.37987496262119036</v>
      </c>
      <c r="R28" s="144">
        <f>'Détail Transport'!K24</f>
        <v>0.55909661218791296</v>
      </c>
      <c r="S28" s="144">
        <f>'Détail Transport'!L24</f>
        <v>0.49436775038183456</v>
      </c>
      <c r="T28" s="144">
        <f>'Détail Transport'!M24</f>
        <v>0.41057181691692851</v>
      </c>
      <c r="U28" s="145">
        <f>'Détail Transport'!N24</f>
        <v>0.32333332106663004</v>
      </c>
      <c r="X28" s="16"/>
      <c r="Y28" s="16"/>
      <c r="Z28"/>
      <c r="AA28" s="16"/>
      <c r="AB28" s="16"/>
      <c r="AC28" s="16"/>
      <c r="AD28" s="16"/>
      <c r="AE28" s="16"/>
      <c r="AF28"/>
      <c r="AG28"/>
      <c r="AH28"/>
      <c r="AI28"/>
      <c r="AJ28"/>
      <c r="AK28"/>
      <c r="AL28"/>
      <c r="AM28"/>
      <c r="AN28"/>
      <c r="AO28"/>
      <c r="AP28"/>
      <c r="AQ28"/>
      <c r="AR28"/>
      <c r="AV28"/>
      <c r="AW28"/>
      <c r="AX28"/>
      <c r="AY28"/>
      <c r="AZ28"/>
      <c r="BA28"/>
      <c r="BB28"/>
      <c r="BC28"/>
      <c r="BD28"/>
    </row>
    <row r="29" spans="1:56" x14ac:dyDescent="0.25">
      <c r="A29" s="69" t="s">
        <v>126</v>
      </c>
      <c r="B29" s="144">
        <v>0.74629999999999996</v>
      </c>
      <c r="C29" s="144">
        <v>0.61650000000000005</v>
      </c>
      <c r="D29" s="144">
        <v>0.48</v>
      </c>
      <c r="E29" s="144">
        <v>0.4798</v>
      </c>
      <c r="F29" s="144">
        <v>0.47960000000000003</v>
      </c>
      <c r="G29" s="145">
        <v>0.47839999999999999</v>
      </c>
      <c r="H29"/>
      <c r="I29"/>
      <c r="J29"/>
      <c r="K29"/>
      <c r="N29"/>
      <c r="O29" s="69" t="s">
        <v>126</v>
      </c>
      <c r="P29" s="144">
        <v>0.74629999999999996</v>
      </c>
      <c r="Q29" s="144">
        <f>'Détail Transport'!J23</f>
        <v>0.60358222261575067</v>
      </c>
      <c r="R29" s="144">
        <f>'Détail Transport'!K23</f>
        <v>0.39498945060429508</v>
      </c>
      <c r="S29" s="144">
        <f>'Détail Transport'!L23</f>
        <v>0.40992334048552714</v>
      </c>
      <c r="T29" s="144">
        <f>'Détail Transport'!M23</f>
        <v>0.42499637733682405</v>
      </c>
      <c r="U29" s="145">
        <f>'Détail Transport'!N23</f>
        <v>0.42469412587567695</v>
      </c>
      <c r="X29" s="16"/>
      <c r="Y29" s="16"/>
      <c r="Z29"/>
      <c r="AA29" s="16"/>
      <c r="AB29" s="16"/>
      <c r="AC29" s="16"/>
      <c r="AD29" s="16"/>
      <c r="AE29" s="16"/>
      <c r="AF29"/>
      <c r="AG29"/>
      <c r="AH29"/>
      <c r="AI29"/>
      <c r="AJ29"/>
      <c r="AK29"/>
      <c r="AL29"/>
      <c r="AM29"/>
      <c r="AN29"/>
      <c r="AO29"/>
      <c r="AP29"/>
      <c r="AQ29"/>
      <c r="AR29"/>
      <c r="AV29"/>
      <c r="AW29"/>
      <c r="AX29"/>
      <c r="AY29"/>
      <c r="AZ29"/>
      <c r="BA29"/>
      <c r="BB29"/>
      <c r="BC29"/>
      <c r="BD29"/>
    </row>
    <row r="30" spans="1:56" x14ac:dyDescent="0.25">
      <c r="A30" s="69" t="s">
        <v>127</v>
      </c>
      <c r="B30" s="144">
        <v>4.0000000000000002E-4</v>
      </c>
      <c r="C30" s="144">
        <v>2.3E-3</v>
      </c>
      <c r="D30" s="144">
        <v>3.0000000000000001E-3</v>
      </c>
      <c r="E30" s="144">
        <v>3.0000000000000001E-3</v>
      </c>
      <c r="F30" s="144">
        <v>3.0000000000000001E-3</v>
      </c>
      <c r="G30" s="145">
        <v>3.0000000000000001E-3</v>
      </c>
      <c r="H30"/>
      <c r="I30"/>
      <c r="J30"/>
      <c r="K30"/>
      <c r="N30"/>
      <c r="O30" s="69" t="s">
        <v>127</v>
      </c>
      <c r="P30" s="144">
        <v>4.0000000000000002E-4</v>
      </c>
      <c r="Q30" s="144">
        <v>2.3E-3</v>
      </c>
      <c r="R30" s="144">
        <v>3.0000000000000001E-3</v>
      </c>
      <c r="S30" s="144">
        <v>3.0000000000000001E-3</v>
      </c>
      <c r="T30" s="144">
        <v>3.0000000000000001E-3</v>
      </c>
      <c r="U30" s="145">
        <v>3.0000000000000001E-3</v>
      </c>
      <c r="X30" s="16"/>
      <c r="Y30" s="16"/>
      <c r="Z30"/>
      <c r="AA30" s="16"/>
      <c r="AB30" s="16"/>
      <c r="AC30" s="16"/>
      <c r="AD30" s="16"/>
      <c r="AE30" s="16"/>
      <c r="AF30"/>
      <c r="AG30"/>
      <c r="AH30"/>
      <c r="AI30"/>
      <c r="AJ30"/>
      <c r="AK30"/>
      <c r="AL30"/>
      <c r="AM30"/>
      <c r="AN30"/>
      <c r="AO30"/>
      <c r="AP30"/>
      <c r="AQ30"/>
      <c r="AR30"/>
      <c r="AV30"/>
      <c r="AW30"/>
      <c r="AX30"/>
      <c r="AY30"/>
      <c r="AZ30"/>
      <c r="BA30"/>
      <c r="BB30"/>
      <c r="BC30"/>
      <c r="BD30"/>
    </row>
    <row r="31" spans="1:56" x14ac:dyDescent="0.25">
      <c r="A31" s="69" t="s">
        <v>128</v>
      </c>
      <c r="B31" s="144">
        <v>0</v>
      </c>
      <c r="C31" s="144">
        <v>1.47E-2</v>
      </c>
      <c r="D31" s="144">
        <v>3.9E-2</v>
      </c>
      <c r="E31" s="144">
        <v>3.9E-2</v>
      </c>
      <c r="F31" s="144">
        <v>3.9E-2</v>
      </c>
      <c r="G31" s="145">
        <v>3.9E-2</v>
      </c>
      <c r="H31"/>
      <c r="I31"/>
      <c r="J31"/>
      <c r="K31"/>
      <c r="N31"/>
      <c r="O31" s="69" t="s">
        <v>128</v>
      </c>
      <c r="P31" s="144">
        <v>0</v>
      </c>
      <c r="Q31" s="144">
        <f>'Détail Transport'!J25</f>
        <v>1.0682111072294486E-2</v>
      </c>
      <c r="R31" s="144">
        <f>'Détail Transport'!K25</f>
        <v>3.218545290584432E-2</v>
      </c>
      <c r="S31" s="144">
        <f>'Détail Transport'!L25</f>
        <v>6.9531681849478791E-2</v>
      </c>
      <c r="T31" s="144">
        <f>'Détail Transport'!M25</f>
        <v>0.1210738543096866</v>
      </c>
      <c r="U31" s="145">
        <f>'Détail Transport'!N25</f>
        <v>0.18631229368079885</v>
      </c>
      <c r="X31" s="16"/>
      <c r="Y31" s="16"/>
      <c r="Z31"/>
      <c r="AA31" s="16"/>
      <c r="AB31" s="16"/>
      <c r="AC31" s="16"/>
      <c r="AD31" s="16"/>
      <c r="AE31" s="16"/>
      <c r="AF31"/>
      <c r="AG31"/>
      <c r="AH31"/>
      <c r="AI31"/>
      <c r="AJ31"/>
      <c r="AK31"/>
      <c r="AL31"/>
      <c r="AM31"/>
      <c r="AN31"/>
      <c r="AO31"/>
      <c r="AP31"/>
      <c r="AQ31"/>
      <c r="AR31"/>
      <c r="AV31"/>
      <c r="AW31"/>
      <c r="AX31"/>
      <c r="AY31"/>
      <c r="AZ31"/>
      <c r="BA31"/>
      <c r="BB31"/>
      <c r="BC31"/>
      <c r="BD31"/>
    </row>
    <row r="32" spans="1:56" x14ac:dyDescent="0.25">
      <c r="A32" s="69"/>
      <c r="B32" s="144"/>
      <c r="C32" s="144"/>
      <c r="D32" s="144"/>
      <c r="E32" s="144"/>
      <c r="F32" s="144"/>
      <c r="G32" s="145"/>
      <c r="H32"/>
      <c r="I32"/>
      <c r="K32"/>
      <c r="N32"/>
      <c r="O32" s="69" t="s">
        <v>129</v>
      </c>
      <c r="P32" s="144">
        <v>0</v>
      </c>
      <c r="Q32" s="144">
        <f>'Détail Transport'!J26</f>
        <v>3.5607036907648422E-3</v>
      </c>
      <c r="R32" s="144">
        <f>'Détail Transport'!K26</f>
        <v>1.072848430194814E-2</v>
      </c>
      <c r="S32" s="144">
        <f>'Détail Transport'!L26</f>
        <v>2.3177227283159629E-2</v>
      </c>
      <c r="T32" s="144">
        <f>'Détail Transport'!M26</f>
        <v>4.0357951436562164E-2</v>
      </c>
      <c r="U32" s="145">
        <f>'Détail Transport'!N26</f>
        <v>6.2104097893599747E-2</v>
      </c>
      <c r="X32" s="16"/>
      <c r="Y32" s="16"/>
      <c r="Z32"/>
      <c r="AA32" s="16"/>
      <c r="AB32" s="16"/>
      <c r="AC32" s="16"/>
      <c r="AD32" s="16"/>
      <c r="AE32" s="16"/>
      <c r="AF32"/>
      <c r="AG32"/>
      <c r="AH32"/>
      <c r="AI32"/>
      <c r="AJ32"/>
      <c r="AK32"/>
      <c r="AL32"/>
      <c r="AM32"/>
      <c r="AN32"/>
      <c r="AO32"/>
      <c r="AP32"/>
      <c r="AQ32"/>
      <c r="AR32"/>
      <c r="AV32"/>
      <c r="AW32"/>
      <c r="AX32"/>
      <c r="AY32"/>
      <c r="AZ32"/>
      <c r="BA32"/>
      <c r="BB32"/>
      <c r="BC32"/>
      <c r="BD32"/>
    </row>
    <row r="33" spans="1:56" x14ac:dyDescent="0.25">
      <c r="A33" s="69"/>
      <c r="B33" s="144"/>
      <c r="C33" s="144"/>
      <c r="D33" s="144"/>
      <c r="E33" s="144"/>
      <c r="F33" s="144"/>
      <c r="G33" s="145"/>
      <c r="H33"/>
      <c r="I33"/>
      <c r="K33"/>
      <c r="N33"/>
      <c r="O33" s="146" t="s">
        <v>130</v>
      </c>
      <c r="P33" s="147"/>
      <c r="Q33" s="147"/>
      <c r="R33" s="147"/>
      <c r="S33" s="147"/>
      <c r="T33" s="147"/>
      <c r="U33" s="148"/>
      <c r="X33" s="16"/>
      <c r="Y33" s="16"/>
      <c r="Z33"/>
      <c r="AA33" s="16"/>
      <c r="AB33" s="16"/>
      <c r="AC33" s="16"/>
      <c r="AD33" s="16"/>
      <c r="AE33" s="16"/>
      <c r="AF33"/>
      <c r="AG33"/>
      <c r="AH33"/>
      <c r="AI33"/>
      <c r="AJ33"/>
      <c r="AK33"/>
      <c r="AL33"/>
      <c r="AM33"/>
      <c r="AN33"/>
      <c r="AO33"/>
      <c r="AP33"/>
      <c r="AQ33"/>
      <c r="AR33"/>
      <c r="AV33"/>
      <c r="AW33"/>
      <c r="AX33"/>
      <c r="AY33"/>
      <c r="AZ33"/>
      <c r="BA33"/>
      <c r="BB33"/>
      <c r="BC33"/>
      <c r="BD33"/>
    </row>
    <row r="34" spans="1:56" x14ac:dyDescent="0.25">
      <c r="A34" s="69"/>
      <c r="B34" s="144"/>
      <c r="C34" s="144"/>
      <c r="D34" s="144"/>
      <c r="E34" s="144"/>
      <c r="F34" s="144"/>
      <c r="G34" s="145"/>
      <c r="H34"/>
      <c r="I34"/>
      <c r="K34"/>
      <c r="N34"/>
      <c r="O34" s="146" t="s">
        <v>131</v>
      </c>
      <c r="P34" s="147"/>
      <c r="Q34" s="147"/>
      <c r="R34" s="147"/>
      <c r="S34" s="147"/>
      <c r="T34" s="147"/>
      <c r="U34" s="148"/>
      <c r="X34" s="16"/>
      <c r="Y34" s="16"/>
      <c r="Z34"/>
      <c r="AA34" s="16"/>
      <c r="AB34" s="16"/>
      <c r="AC34" s="16"/>
      <c r="AD34" s="16"/>
      <c r="AE34" s="16"/>
      <c r="AF34"/>
      <c r="AG34"/>
      <c r="AH34"/>
      <c r="AI34"/>
      <c r="AJ34"/>
      <c r="AK34"/>
      <c r="AL34"/>
      <c r="AM34"/>
      <c r="AN34"/>
      <c r="AO34"/>
      <c r="AP34"/>
      <c r="AQ34"/>
      <c r="AR34"/>
      <c r="AV34"/>
      <c r="AW34"/>
      <c r="AX34"/>
      <c r="AY34"/>
      <c r="AZ34"/>
      <c r="BA34"/>
      <c r="BB34"/>
      <c r="BC34"/>
      <c r="BD34"/>
    </row>
    <row r="35" spans="1:56" x14ac:dyDescent="0.25">
      <c r="A35" s="5" t="s">
        <v>132</v>
      </c>
      <c r="B35"/>
      <c r="C35"/>
      <c r="D35"/>
      <c r="E35"/>
      <c r="F35"/>
      <c r="G35"/>
      <c r="H35"/>
      <c r="I35"/>
      <c r="J35"/>
      <c r="K35"/>
      <c r="N35"/>
      <c r="O35" s="6" t="s">
        <v>133</v>
      </c>
      <c r="X35" s="16"/>
      <c r="Y35" s="16"/>
      <c r="Z35"/>
      <c r="AA35" s="16"/>
      <c r="AB35" s="16"/>
      <c r="AC35" s="16"/>
      <c r="AD35" s="16"/>
      <c r="AE35" s="16"/>
      <c r="AF35"/>
      <c r="AG35"/>
      <c r="AH35"/>
      <c r="AI35"/>
      <c r="AJ35"/>
      <c r="AK35"/>
      <c r="AL35"/>
      <c r="AM35"/>
      <c r="AN35"/>
      <c r="AO35"/>
      <c r="AP35"/>
      <c r="AQ35"/>
      <c r="AR35"/>
      <c r="AV35"/>
      <c r="AW35"/>
      <c r="AX35"/>
      <c r="AY35"/>
      <c r="AZ35"/>
      <c r="BA35"/>
      <c r="BB35"/>
      <c r="BC35"/>
      <c r="BD35"/>
    </row>
    <row r="36" spans="1:56" x14ac:dyDescent="0.25">
      <c r="A36"/>
      <c r="B36"/>
      <c r="C36"/>
      <c r="D36"/>
      <c r="E36"/>
      <c r="F36"/>
      <c r="G36"/>
      <c r="H36"/>
      <c r="I36"/>
      <c r="J36"/>
      <c r="K36"/>
      <c r="N36"/>
      <c r="Z36"/>
      <c r="AA36"/>
      <c r="AB36"/>
      <c r="AC36"/>
      <c r="AD36"/>
      <c r="AE36"/>
      <c r="AF36"/>
      <c r="AG36"/>
      <c r="AH36"/>
      <c r="AI36"/>
      <c r="AJ36"/>
      <c r="AK36"/>
      <c r="AL36"/>
      <c r="AM36"/>
      <c r="AN36"/>
      <c r="AO36"/>
      <c r="AP36"/>
      <c r="AQ36"/>
      <c r="AR36"/>
      <c r="AV36"/>
      <c r="AW36"/>
      <c r="AX36"/>
      <c r="AY36"/>
      <c r="AZ36"/>
      <c r="BA36"/>
      <c r="BB36"/>
      <c r="BC36"/>
      <c r="BD36"/>
    </row>
    <row r="37" spans="1:56" x14ac:dyDescent="0.25">
      <c r="A37"/>
      <c r="B37"/>
      <c r="C37"/>
      <c r="D37"/>
      <c r="E37"/>
      <c r="F37"/>
      <c r="G37"/>
      <c r="H37"/>
      <c r="I37"/>
      <c r="K37"/>
      <c r="N37"/>
      <c r="O37" s="149" t="s">
        <v>134</v>
      </c>
      <c r="P37" s="150"/>
      <c r="Q37" s="151"/>
      <c r="R37" s="152"/>
      <c r="S37" s="152"/>
      <c r="T37" s="152"/>
      <c r="U37" s="152"/>
      <c r="Z37"/>
      <c r="AA37"/>
      <c r="AB37"/>
      <c r="AC37"/>
      <c r="AD37"/>
      <c r="AE37"/>
      <c r="AF37"/>
      <c r="AG37"/>
      <c r="AH37"/>
      <c r="AI37"/>
      <c r="AJ37"/>
      <c r="AK37"/>
      <c r="AL37"/>
      <c r="AM37"/>
      <c r="AN37"/>
      <c r="AO37"/>
      <c r="AP37"/>
      <c r="AQ37"/>
      <c r="AR37"/>
      <c r="AV37"/>
      <c r="AW37"/>
      <c r="AX37"/>
      <c r="AY37"/>
      <c r="AZ37"/>
      <c r="BA37"/>
      <c r="BB37"/>
      <c r="BC37"/>
      <c r="BD37"/>
    </row>
    <row r="38" spans="1:56" x14ac:dyDescent="0.25">
      <c r="A38"/>
      <c r="B38"/>
      <c r="C38"/>
      <c r="D38"/>
      <c r="E38"/>
      <c r="F38"/>
      <c r="G38"/>
      <c r="H38"/>
      <c r="I38"/>
      <c r="K38"/>
      <c r="N38"/>
      <c r="P38"/>
      <c r="Q38" s="16"/>
      <c r="R38" s="56"/>
      <c r="S38" s="56"/>
      <c r="T38" s="56"/>
      <c r="U38" s="56"/>
      <c r="Z38"/>
      <c r="AA38"/>
      <c r="AB38"/>
      <c r="AC38"/>
      <c r="AD38"/>
      <c r="AE38"/>
      <c r="AF38"/>
      <c r="AG38"/>
      <c r="AH38"/>
      <c r="AI38"/>
      <c r="AJ38"/>
      <c r="AK38"/>
      <c r="AL38"/>
      <c r="AM38"/>
      <c r="AN38"/>
      <c r="AO38"/>
      <c r="AP38"/>
      <c r="AQ38"/>
      <c r="AR38"/>
      <c r="AV38"/>
      <c r="AW38"/>
      <c r="AX38"/>
      <c r="AY38"/>
      <c r="AZ38"/>
      <c r="BA38"/>
      <c r="BB38"/>
      <c r="BC38"/>
      <c r="BD38"/>
    </row>
    <row r="39" spans="1:56" x14ac:dyDescent="0.25">
      <c r="A39"/>
      <c r="B39"/>
      <c r="C39"/>
      <c r="D39"/>
      <c r="E39"/>
      <c r="F39"/>
      <c r="G39"/>
      <c r="H39"/>
      <c r="I39"/>
      <c r="J39"/>
      <c r="K39"/>
      <c r="N39"/>
      <c r="O39" s="143"/>
      <c r="P39" s="66">
        <v>2010</v>
      </c>
      <c r="Q39" s="66">
        <v>2015</v>
      </c>
      <c r="R39" s="66">
        <v>2020</v>
      </c>
      <c r="S39" s="66">
        <v>2025</v>
      </c>
      <c r="T39" s="66">
        <v>2030</v>
      </c>
      <c r="U39" s="67">
        <v>2035</v>
      </c>
      <c r="X39" s="56"/>
      <c r="Y39" s="56"/>
      <c r="Z39" s="56"/>
      <c r="AA39"/>
      <c r="AB39"/>
      <c r="AC39"/>
      <c r="AD39"/>
      <c r="AE39"/>
      <c r="AF39"/>
      <c r="AG39"/>
      <c r="AH39"/>
      <c r="AI39"/>
      <c r="AJ39"/>
      <c r="AK39"/>
      <c r="AL39"/>
      <c r="AM39"/>
      <c r="AN39"/>
      <c r="AO39"/>
      <c r="AP39"/>
      <c r="AQ39"/>
      <c r="AR39"/>
      <c r="AV39"/>
      <c r="AW39"/>
      <c r="AX39"/>
      <c r="AY39"/>
      <c r="AZ39"/>
      <c r="BA39"/>
      <c r="BB39"/>
      <c r="BC39"/>
      <c r="BD39"/>
    </row>
    <row r="40" spans="1:56" x14ac:dyDescent="0.25">
      <c r="A40" s="10" t="s">
        <v>135</v>
      </c>
      <c r="B40"/>
      <c r="C40"/>
      <c r="D40"/>
      <c r="E40"/>
      <c r="F40"/>
      <c r="G40"/>
      <c r="H40"/>
      <c r="I40"/>
      <c r="J40"/>
      <c r="K40"/>
      <c r="N40"/>
      <c r="O40" s="146" t="s">
        <v>125</v>
      </c>
      <c r="P40" s="147">
        <v>0.25330000000000003</v>
      </c>
      <c r="Q40" s="147">
        <v>0.37987496262119003</v>
      </c>
      <c r="R40" s="147">
        <v>0.55909661218791196</v>
      </c>
      <c r="S40" s="147">
        <v>0.494367750381834</v>
      </c>
      <c r="T40" s="147">
        <v>0.41057181691692801</v>
      </c>
      <c r="U40" s="148">
        <v>0.32333332106662999</v>
      </c>
      <c r="X40" s="56"/>
      <c r="Y40" s="56"/>
      <c r="Z40" s="56"/>
      <c r="AA40"/>
      <c r="AB40"/>
      <c r="AC40"/>
      <c r="AD40"/>
      <c r="AE40"/>
      <c r="AF40"/>
      <c r="AG40"/>
      <c r="AH40"/>
      <c r="AI40"/>
      <c r="AJ40"/>
      <c r="AK40"/>
      <c r="AL40"/>
      <c r="AM40"/>
      <c r="AN40"/>
      <c r="AO40"/>
      <c r="AP40"/>
      <c r="AQ40"/>
      <c r="AR40"/>
      <c r="AV40"/>
      <c r="AW40"/>
      <c r="AX40"/>
      <c r="AY40"/>
      <c r="AZ40"/>
      <c r="BA40"/>
      <c r="BB40"/>
      <c r="BC40"/>
      <c r="BD40"/>
    </row>
    <row r="41" spans="1:56" x14ac:dyDescent="0.25">
      <c r="A41"/>
      <c r="B41"/>
      <c r="C41"/>
      <c r="D41"/>
      <c r="E41"/>
      <c r="F41"/>
      <c r="G41"/>
      <c r="H41"/>
      <c r="I41"/>
      <c r="J41"/>
      <c r="K41"/>
      <c r="N41"/>
      <c r="O41" s="146" t="s">
        <v>126</v>
      </c>
      <c r="P41" s="147">
        <v>0.74629999999999996</v>
      </c>
      <c r="Q41" s="147">
        <v>0.60358222261575001</v>
      </c>
      <c r="R41" s="147">
        <v>0.39498945060429502</v>
      </c>
      <c r="S41" s="147">
        <v>0.40992334048552698</v>
      </c>
      <c r="T41" s="147">
        <v>0.42499637733682299</v>
      </c>
      <c r="U41" s="148">
        <v>0.42469412587567701</v>
      </c>
      <c r="X41" s="56"/>
      <c r="Y41" s="56"/>
      <c r="Z41" s="56"/>
      <c r="AA41"/>
      <c r="AB41"/>
      <c r="AC41"/>
      <c r="AD41"/>
      <c r="AE41"/>
      <c r="AF41"/>
      <c r="AG41"/>
      <c r="AH41"/>
      <c r="AI41"/>
      <c r="AJ41"/>
      <c r="AK41"/>
      <c r="AL41"/>
      <c r="AM41"/>
      <c r="AN41"/>
      <c r="AO41"/>
      <c r="AP41"/>
      <c r="AQ41"/>
      <c r="AR41"/>
      <c r="AV41"/>
      <c r="AW41"/>
      <c r="AX41"/>
      <c r="AY41"/>
      <c r="AZ41"/>
      <c r="BA41"/>
      <c r="BB41"/>
      <c r="BC41"/>
      <c r="BD41"/>
    </row>
    <row r="42" spans="1:56" x14ac:dyDescent="0.25">
      <c r="A42" s="65" t="s">
        <v>136</v>
      </c>
      <c r="B42" s="66">
        <v>2010</v>
      </c>
      <c r="C42" s="66">
        <v>2015</v>
      </c>
      <c r="D42" s="66">
        <v>2020</v>
      </c>
      <c r="E42" s="66">
        <v>2025</v>
      </c>
      <c r="F42" s="66">
        <v>2030</v>
      </c>
      <c r="G42" s="67">
        <v>2035</v>
      </c>
      <c r="H42"/>
      <c r="I42"/>
      <c r="J42"/>
      <c r="K42"/>
      <c r="N42"/>
      <c r="O42" s="146" t="s">
        <v>127</v>
      </c>
      <c r="P42" s="147">
        <v>4.0000000000000002E-4</v>
      </c>
      <c r="Q42" s="147">
        <v>2.3E-3</v>
      </c>
      <c r="R42" s="147">
        <v>3.0000000000000001E-3</v>
      </c>
      <c r="S42" s="147">
        <v>3.0000000000000001E-3</v>
      </c>
      <c r="T42" s="147">
        <v>3.0000000000000001E-3</v>
      </c>
      <c r="U42" s="148">
        <v>3.0000000000000001E-3</v>
      </c>
      <c r="V42"/>
      <c r="W42"/>
      <c r="X42" s="56"/>
      <c r="Y42" s="56"/>
      <c r="Z42" s="56"/>
      <c r="AA42"/>
      <c r="AB42"/>
      <c r="AC42"/>
      <c r="AD42"/>
      <c r="AE42"/>
      <c r="AF42" s="16"/>
      <c r="AG42"/>
      <c r="AH42"/>
      <c r="AI42"/>
      <c r="AK42"/>
      <c r="AL42"/>
      <c r="AM42"/>
      <c r="AN42"/>
      <c r="AO42"/>
      <c r="AP42"/>
      <c r="AQ42"/>
      <c r="AR42"/>
      <c r="AV42"/>
      <c r="AW42"/>
      <c r="AX42"/>
      <c r="AY42"/>
      <c r="AZ42"/>
      <c r="BA42"/>
      <c r="BB42"/>
      <c r="BC42"/>
      <c r="BD42"/>
    </row>
    <row r="43" spans="1:56" x14ac:dyDescent="0.25">
      <c r="A43" s="69" t="s">
        <v>125</v>
      </c>
      <c r="B43" s="70">
        <v>13.37</v>
      </c>
      <c r="C43" s="70">
        <v>13.48</v>
      </c>
      <c r="D43" s="70">
        <v>14.51</v>
      </c>
      <c r="E43" s="70">
        <v>15.27</v>
      </c>
      <c r="F43" s="70">
        <v>16.04</v>
      </c>
      <c r="G43" s="71">
        <v>16.18</v>
      </c>
      <c r="H43"/>
      <c r="I43"/>
      <c r="J43"/>
      <c r="K43"/>
      <c r="N43"/>
      <c r="O43" s="146" t="s">
        <v>128</v>
      </c>
      <c r="P43" s="147">
        <v>0</v>
      </c>
      <c r="Q43" s="147">
        <v>1.06821110722945E-2</v>
      </c>
      <c r="R43" s="147">
        <v>3.2185452905844299E-2</v>
      </c>
      <c r="S43" s="147">
        <v>6.9531681849478694E-2</v>
      </c>
      <c r="T43" s="147">
        <v>0.12107385430968599</v>
      </c>
      <c r="U43" s="148">
        <v>0.18631229368079899</v>
      </c>
      <c r="X43" s="56"/>
      <c r="Y43" s="56"/>
      <c r="Z43" s="56"/>
      <c r="AA43"/>
      <c r="AB43"/>
      <c r="AC43"/>
      <c r="AD43"/>
      <c r="AE43"/>
      <c r="AF43" s="153"/>
      <c r="AG43" s="153"/>
      <c r="AH43" s="153"/>
      <c r="AI43" s="153"/>
      <c r="AJ43" s="153"/>
      <c r="AK43"/>
      <c r="AL43"/>
      <c r="AM43"/>
      <c r="AN43"/>
      <c r="AO43"/>
      <c r="AP43"/>
      <c r="AQ43"/>
      <c r="AR43"/>
      <c r="AV43"/>
      <c r="AW43"/>
      <c r="AX43"/>
      <c r="AY43"/>
      <c r="AZ43"/>
      <c r="BA43"/>
      <c r="BB43"/>
      <c r="BC43"/>
      <c r="BD43"/>
    </row>
    <row r="44" spans="1:56" x14ac:dyDescent="0.25">
      <c r="A44" s="69" t="s">
        <v>126</v>
      </c>
      <c r="B44" s="70">
        <v>22.61</v>
      </c>
      <c r="C44" s="70">
        <v>23.01</v>
      </c>
      <c r="D44" s="70">
        <v>21.74</v>
      </c>
      <c r="E44" s="70">
        <v>21.08</v>
      </c>
      <c r="F44" s="70">
        <v>20.420000000000002</v>
      </c>
      <c r="G44" s="71">
        <v>20.22</v>
      </c>
      <c r="H44"/>
      <c r="I44"/>
      <c r="J44"/>
      <c r="K44"/>
      <c r="N44"/>
      <c r="O44" s="146" t="s">
        <v>129</v>
      </c>
      <c r="P44" s="147">
        <v>0</v>
      </c>
      <c r="Q44" s="147">
        <v>3.56070369076484E-3</v>
      </c>
      <c r="R44" s="147">
        <v>1.07284843019481E-2</v>
      </c>
      <c r="S44" s="147">
        <v>2.3177227283159602E-2</v>
      </c>
      <c r="T44" s="147">
        <v>4.0357951436562102E-2</v>
      </c>
      <c r="U44" s="148">
        <v>6.2104097893599698E-2</v>
      </c>
      <c r="X44" s="56"/>
      <c r="Y44" s="56"/>
      <c r="Z44" s="56"/>
      <c r="AA44"/>
      <c r="AB44"/>
      <c r="AC44"/>
      <c r="AD44"/>
      <c r="AE44"/>
      <c r="AF44" s="154"/>
      <c r="AG44" s="154"/>
      <c r="AH44" s="154"/>
      <c r="AI44" s="154"/>
      <c r="AJ44" s="154"/>
      <c r="AK44"/>
      <c r="AL44"/>
      <c r="AM44"/>
      <c r="AN44"/>
      <c r="AO44"/>
      <c r="AP44"/>
      <c r="AQ44"/>
      <c r="AR44"/>
      <c r="AV44"/>
      <c r="AW44"/>
      <c r="AX44"/>
      <c r="AY44"/>
      <c r="AZ44"/>
      <c r="BA44"/>
      <c r="BB44"/>
      <c r="BC44"/>
      <c r="BD44"/>
    </row>
    <row r="45" spans="1:56" x14ac:dyDescent="0.25">
      <c r="A45" s="69" t="s">
        <v>127</v>
      </c>
      <c r="B45" s="70">
        <v>0.05</v>
      </c>
      <c r="C45" s="70">
        <v>0.06</v>
      </c>
      <c r="D45" s="70">
        <v>0.08</v>
      </c>
      <c r="E45" s="70">
        <v>0.09</v>
      </c>
      <c r="F45" s="70">
        <v>0.1</v>
      </c>
      <c r="G45" s="71">
        <v>0.11</v>
      </c>
      <c r="H45"/>
      <c r="I45"/>
      <c r="J45"/>
      <c r="K45"/>
      <c r="N45"/>
      <c r="O45" s="146" t="s">
        <v>130</v>
      </c>
      <c r="P45" s="147"/>
      <c r="Q45" s="147"/>
      <c r="R45" s="147"/>
      <c r="S45" s="147"/>
      <c r="T45" s="147"/>
      <c r="U45" s="148"/>
      <c r="X45" s="56"/>
      <c r="Y45" s="56"/>
      <c r="Z45" s="56"/>
      <c r="AA45"/>
      <c r="AB45"/>
      <c r="AC45"/>
      <c r="AD45"/>
      <c r="AE45"/>
      <c r="AF45" s="154"/>
      <c r="AG45" s="154"/>
      <c r="AH45" s="154"/>
      <c r="AI45" s="154"/>
      <c r="AJ45" s="154"/>
      <c r="AK45"/>
      <c r="AL45"/>
      <c r="AM45"/>
      <c r="AN45"/>
      <c r="AO45"/>
      <c r="AP45"/>
      <c r="AQ45"/>
      <c r="AR45"/>
      <c r="AV45"/>
      <c r="AW45"/>
      <c r="AX45"/>
      <c r="AY45"/>
      <c r="AZ45"/>
      <c r="BA45"/>
      <c r="BB45"/>
      <c r="BC45"/>
      <c r="BD45"/>
    </row>
    <row r="46" spans="1:56" x14ac:dyDescent="0.25">
      <c r="A46" s="69" t="s">
        <v>128</v>
      </c>
      <c r="B46" s="70">
        <v>0</v>
      </c>
      <c r="C46" s="70">
        <v>0.17</v>
      </c>
      <c r="D46" s="70">
        <v>0.56999999999999995</v>
      </c>
      <c r="E46" s="70">
        <v>0.86</v>
      </c>
      <c r="F46" s="70">
        <v>1.1499999999999999</v>
      </c>
      <c r="G46" s="71">
        <v>1.28</v>
      </c>
      <c r="H46"/>
      <c r="I46"/>
      <c r="J46"/>
      <c r="K46"/>
      <c r="N46"/>
      <c r="O46" s="146" t="s">
        <v>131</v>
      </c>
      <c r="P46" s="147"/>
      <c r="Q46" s="147"/>
      <c r="R46" s="147"/>
      <c r="S46" s="147"/>
      <c r="T46" s="147"/>
      <c r="U46" s="148"/>
      <c r="X46" s="56"/>
      <c r="Y46" s="56"/>
      <c r="Z46" s="56"/>
      <c r="AA46"/>
      <c r="AB46"/>
      <c r="AC46"/>
      <c r="AD46"/>
      <c r="AE46"/>
      <c r="AF46" s="154"/>
      <c r="AG46" s="154"/>
      <c r="AH46" s="154"/>
      <c r="AI46" s="154"/>
      <c r="AJ46" s="154"/>
      <c r="AK46"/>
      <c r="AL46"/>
      <c r="AM46"/>
      <c r="AN46"/>
      <c r="AO46"/>
      <c r="AP46"/>
      <c r="AQ46"/>
      <c r="AR46"/>
      <c r="AV46"/>
      <c r="AW46"/>
      <c r="AX46"/>
      <c r="AY46"/>
      <c r="AZ46"/>
      <c r="BA46"/>
      <c r="BB46"/>
      <c r="BC46"/>
      <c r="BD46"/>
    </row>
    <row r="47" spans="1:56" x14ac:dyDescent="0.25">
      <c r="A47" s="69" t="s">
        <v>129</v>
      </c>
      <c r="B47" s="70">
        <v>0</v>
      </c>
      <c r="C47" s="70">
        <v>0.13</v>
      </c>
      <c r="D47" s="70">
        <v>0.62</v>
      </c>
      <c r="E47" s="70">
        <v>1.08</v>
      </c>
      <c r="F47" s="70">
        <v>1.54</v>
      </c>
      <c r="G47" s="71">
        <v>2</v>
      </c>
      <c r="H47"/>
      <c r="I47"/>
      <c r="K47"/>
      <c r="N47"/>
      <c r="O47" s="155"/>
      <c r="P47" s="156"/>
      <c r="Q47" s="156"/>
      <c r="R47" s="156"/>
      <c r="S47" s="156"/>
      <c r="T47" s="156"/>
      <c r="U47" s="156"/>
      <c r="X47" s="56"/>
      <c r="Y47" s="56"/>
      <c r="Z47" s="56"/>
      <c r="AA47"/>
      <c r="AB47"/>
      <c r="AC47"/>
      <c r="AD47"/>
      <c r="AE47"/>
      <c r="AF47" s="154"/>
      <c r="AG47" s="154"/>
      <c r="AH47" s="154"/>
      <c r="AI47" s="154"/>
      <c r="AJ47" s="154"/>
      <c r="AK47"/>
      <c r="AL47"/>
      <c r="AM47"/>
      <c r="AN47"/>
      <c r="AO47"/>
      <c r="AP47"/>
      <c r="AQ47"/>
      <c r="AR47"/>
      <c r="AV47"/>
      <c r="AW47"/>
      <c r="AX47"/>
      <c r="AY47"/>
      <c r="AZ47"/>
      <c r="BA47"/>
      <c r="BB47"/>
      <c r="BC47"/>
      <c r="BD47"/>
    </row>
    <row r="48" spans="1:56" x14ac:dyDescent="0.25">
      <c r="A48" s="69" t="s">
        <v>59</v>
      </c>
      <c r="B48" s="70">
        <v>36.03</v>
      </c>
      <c r="C48" s="70">
        <v>36.86</v>
      </c>
      <c r="D48" s="70">
        <v>37.520000000000003</v>
      </c>
      <c r="E48" s="70">
        <v>38.39</v>
      </c>
      <c r="F48" s="70">
        <v>39.26</v>
      </c>
      <c r="G48" s="71">
        <v>39.79</v>
      </c>
      <c r="H48"/>
      <c r="I48"/>
      <c r="J48"/>
      <c r="K48"/>
      <c r="N48"/>
      <c r="X48" s="56"/>
      <c r="Y48" s="56"/>
      <c r="Z48" s="56"/>
      <c r="AA48"/>
      <c r="AB48"/>
      <c r="AC48"/>
      <c r="AD48"/>
      <c r="AE48"/>
      <c r="AF48" s="154"/>
      <c r="AG48" s="154"/>
      <c r="AH48" s="154"/>
      <c r="AI48" s="154"/>
      <c r="AJ48" s="154"/>
      <c r="AK48"/>
      <c r="AL48"/>
      <c r="AM48"/>
      <c r="AN48"/>
      <c r="AO48"/>
      <c r="AP48"/>
      <c r="AQ48"/>
      <c r="AR48"/>
      <c r="AV48"/>
      <c r="AW48"/>
      <c r="AX48"/>
      <c r="AY48"/>
      <c r="AZ48"/>
      <c r="BA48"/>
      <c r="BB48"/>
      <c r="BC48"/>
      <c r="BD48"/>
    </row>
    <row r="49" spans="1:56" x14ac:dyDescent="0.25">
      <c r="A49" s="5" t="s">
        <v>137</v>
      </c>
      <c r="B49"/>
      <c r="C49"/>
      <c r="D49"/>
      <c r="E49"/>
      <c r="F49"/>
      <c r="G49"/>
      <c r="H49"/>
      <c r="I49"/>
      <c r="K49"/>
      <c r="N49"/>
      <c r="O49" s="149" t="s">
        <v>138</v>
      </c>
      <c r="P49" s="149"/>
      <c r="Q49" s="150"/>
      <c r="X49" s="56"/>
      <c r="Y49" s="56"/>
      <c r="Z49" s="56"/>
      <c r="AA49"/>
      <c r="AB49"/>
      <c r="AC49"/>
      <c r="AD49"/>
      <c r="AE49"/>
      <c r="AF49" s="154"/>
      <c r="AG49" s="154"/>
      <c r="AH49" s="154"/>
      <c r="AI49" s="154"/>
      <c r="AJ49" s="154"/>
      <c r="AK49"/>
      <c r="AL49"/>
      <c r="AM49"/>
      <c r="AN49"/>
      <c r="AO49"/>
      <c r="AP49"/>
      <c r="AQ49"/>
      <c r="AR49"/>
      <c r="AV49"/>
      <c r="AW49"/>
      <c r="AX49"/>
      <c r="AY49"/>
      <c r="AZ49"/>
      <c r="BA49"/>
      <c r="BB49"/>
      <c r="BC49"/>
      <c r="BD49"/>
    </row>
    <row r="50" spans="1:56" x14ac:dyDescent="0.25">
      <c r="A50"/>
      <c r="B50"/>
      <c r="C50"/>
      <c r="D50"/>
      <c r="E50"/>
      <c r="F50"/>
      <c r="G50"/>
      <c r="H50"/>
      <c r="I50"/>
      <c r="K50"/>
      <c r="N50"/>
      <c r="X50" s="56"/>
      <c r="Y50" s="56"/>
      <c r="Z50" s="56"/>
      <c r="AA50"/>
      <c r="AB50"/>
      <c r="AC50"/>
      <c r="AD50"/>
      <c r="AE50"/>
      <c r="AF50" s="154"/>
      <c r="AG50" s="154"/>
      <c r="AH50" s="154"/>
      <c r="AI50" s="154"/>
      <c r="AJ50" s="154"/>
      <c r="AK50"/>
      <c r="AL50"/>
      <c r="AM50"/>
      <c r="AN50"/>
      <c r="AO50"/>
      <c r="AP50"/>
      <c r="AQ50"/>
      <c r="AR50"/>
      <c r="AV50"/>
      <c r="AW50"/>
      <c r="AX50"/>
      <c r="AY50"/>
      <c r="AZ50"/>
      <c r="BA50"/>
      <c r="BB50"/>
      <c r="BC50"/>
      <c r="BD50"/>
    </row>
    <row r="51" spans="1:56" x14ac:dyDescent="0.25">
      <c r="A51"/>
      <c r="B51"/>
      <c r="C51"/>
      <c r="D51"/>
      <c r="E51"/>
      <c r="F51"/>
      <c r="G51"/>
      <c r="H51"/>
      <c r="I51"/>
      <c r="K51"/>
      <c r="N51"/>
      <c r="X51" s="56"/>
      <c r="Y51" s="56"/>
      <c r="Z51" s="56"/>
      <c r="AA51"/>
      <c r="AB51"/>
      <c r="AC51"/>
      <c r="AD51"/>
      <c r="AE51"/>
      <c r="AF51" s="154"/>
      <c r="AG51" s="154"/>
      <c r="AH51" s="154"/>
      <c r="AI51" s="154"/>
      <c r="AJ51" s="154"/>
      <c r="AK51"/>
      <c r="AL51"/>
      <c r="AM51"/>
      <c r="AN51"/>
      <c r="AO51"/>
      <c r="AP51"/>
      <c r="AQ51"/>
      <c r="AR51"/>
      <c r="AV51"/>
      <c r="AW51"/>
      <c r="AX51"/>
      <c r="AY51"/>
      <c r="AZ51"/>
      <c r="BA51"/>
      <c r="BB51"/>
      <c r="BC51"/>
      <c r="BD51"/>
    </row>
    <row r="52" spans="1:56" x14ac:dyDescent="0.25">
      <c r="A52"/>
      <c r="B52"/>
      <c r="C52"/>
      <c r="D52"/>
      <c r="E52"/>
      <c r="F52"/>
      <c r="G52"/>
      <c r="H52"/>
      <c r="I52"/>
      <c r="J52"/>
      <c r="K52"/>
      <c r="N52"/>
      <c r="O52" s="157" t="s">
        <v>139</v>
      </c>
      <c r="P52" s="158"/>
      <c r="X52" s="56"/>
      <c r="Y52" s="56"/>
      <c r="Z52" s="56"/>
      <c r="AA52"/>
      <c r="AB52"/>
      <c r="AC52"/>
      <c r="AD52"/>
      <c r="AE52"/>
      <c r="AF52" s="154"/>
      <c r="AG52" s="154"/>
      <c r="AH52" s="154"/>
      <c r="AI52" s="154"/>
      <c r="AJ52" s="154"/>
      <c r="AK52"/>
      <c r="AL52"/>
      <c r="AM52"/>
      <c r="AN52"/>
      <c r="AO52"/>
      <c r="AP52"/>
      <c r="AQ52"/>
      <c r="AR52"/>
      <c r="AV52"/>
      <c r="AW52"/>
      <c r="AX52"/>
      <c r="AY52"/>
      <c r="AZ52"/>
      <c r="BA52"/>
      <c r="BB52"/>
      <c r="BC52"/>
      <c r="BD52"/>
    </row>
    <row r="53" spans="1:56" x14ac:dyDescent="0.25">
      <c r="A53"/>
      <c r="B53"/>
      <c r="C53"/>
      <c r="D53"/>
      <c r="E53"/>
      <c r="F53"/>
      <c r="G53"/>
      <c r="H53"/>
      <c r="I53"/>
      <c r="J53"/>
      <c r="K53"/>
      <c r="N53"/>
      <c r="X53" s="56"/>
      <c r="Y53" s="56"/>
      <c r="Z53" s="56"/>
      <c r="AA53"/>
      <c r="AB53"/>
      <c r="AC53"/>
      <c r="AD53"/>
      <c r="AE53"/>
      <c r="AF53"/>
      <c r="AG53"/>
      <c r="AH53"/>
      <c r="AI53"/>
      <c r="AJ53"/>
      <c r="AK53"/>
      <c r="AL53"/>
      <c r="AM53"/>
      <c r="AN53"/>
      <c r="AO53"/>
      <c r="AP53"/>
      <c r="AQ53"/>
      <c r="AR53"/>
      <c r="AV53"/>
      <c r="AW53"/>
      <c r="AX53"/>
      <c r="AY53"/>
      <c r="AZ53"/>
      <c r="BA53"/>
      <c r="BB53"/>
      <c r="BC53"/>
      <c r="BD53"/>
    </row>
    <row r="54" spans="1:56" x14ac:dyDescent="0.25">
      <c r="A54"/>
      <c r="B54"/>
      <c r="C54"/>
      <c r="D54"/>
      <c r="E54"/>
      <c r="F54"/>
      <c r="G54"/>
      <c r="H54"/>
      <c r="I54"/>
      <c r="J54"/>
      <c r="K54"/>
      <c r="N54"/>
      <c r="O54" s="65" t="s">
        <v>136</v>
      </c>
      <c r="P54" s="66">
        <v>2010</v>
      </c>
      <c r="Q54" s="66">
        <v>2015</v>
      </c>
      <c r="R54" s="66">
        <v>2020</v>
      </c>
      <c r="S54" s="66">
        <v>2025</v>
      </c>
      <c r="T54" s="66">
        <v>2030</v>
      </c>
      <c r="U54" s="67">
        <v>2035</v>
      </c>
      <c r="X54"/>
      <c r="Y54"/>
      <c r="Z54"/>
      <c r="AA54"/>
      <c r="AB54"/>
      <c r="AC54"/>
      <c r="AD54"/>
      <c r="AE54"/>
      <c r="AF54"/>
      <c r="AG54"/>
      <c r="AH54"/>
      <c r="AI54"/>
      <c r="AJ54"/>
      <c r="AK54"/>
      <c r="AL54"/>
      <c r="AM54"/>
      <c r="AN54"/>
      <c r="AO54"/>
      <c r="AP54"/>
      <c r="AQ54"/>
      <c r="AR54"/>
      <c r="AV54"/>
      <c r="AW54"/>
      <c r="AX54"/>
      <c r="AY54"/>
      <c r="AZ54"/>
      <c r="BA54"/>
      <c r="BB54"/>
      <c r="BC54"/>
      <c r="BD54"/>
    </row>
    <row r="55" spans="1:56" x14ac:dyDescent="0.25">
      <c r="A55" s="10" t="s">
        <v>140</v>
      </c>
      <c r="H55"/>
      <c r="I55"/>
      <c r="J55"/>
      <c r="K55"/>
      <c r="N55"/>
      <c r="O55" s="69" t="s">
        <v>125</v>
      </c>
      <c r="P55" s="70">
        <v>13.37</v>
      </c>
      <c r="Q55" s="70"/>
      <c r="R55" s="159">
        <v>16.18510047853</v>
      </c>
      <c r="S55" s="159">
        <v>17.360495886163001</v>
      </c>
      <c r="T55" s="159">
        <v>17.4608896276637</v>
      </c>
      <c r="U55" s="160">
        <v>16.603345686609298</v>
      </c>
      <c r="X55"/>
      <c r="Y55"/>
      <c r="Z55"/>
      <c r="AA55"/>
      <c r="AB55"/>
      <c r="AC55"/>
      <c r="AD55"/>
      <c r="AE55"/>
      <c r="AF55"/>
      <c r="AG55"/>
      <c r="AH55"/>
      <c r="AI55"/>
      <c r="AJ55"/>
      <c r="AK55"/>
      <c r="AL55"/>
      <c r="AM55"/>
      <c r="AN55"/>
      <c r="AO55"/>
      <c r="AP55"/>
      <c r="AQ55"/>
      <c r="AR55"/>
      <c r="AV55"/>
      <c r="AW55"/>
      <c r="AX55"/>
      <c r="AY55"/>
      <c r="AZ55"/>
      <c r="BA55"/>
      <c r="BB55"/>
      <c r="BC55"/>
      <c r="BD55"/>
    </row>
    <row r="56" spans="1:56" x14ac:dyDescent="0.25">
      <c r="A56"/>
      <c r="B56"/>
      <c r="C56"/>
      <c r="D56"/>
      <c r="E56"/>
      <c r="F56"/>
      <c r="G56"/>
      <c r="H56"/>
      <c r="I56"/>
      <c r="J56"/>
      <c r="K56"/>
      <c r="N56"/>
      <c r="O56" s="69" t="s">
        <v>126</v>
      </c>
      <c r="P56" s="70">
        <v>22.61</v>
      </c>
      <c r="Q56" s="70"/>
      <c r="R56" s="159">
        <v>20.941689498870002</v>
      </c>
      <c r="S56" s="159">
        <v>19.922236625587502</v>
      </c>
      <c r="T56" s="159">
        <v>19.528941559350699</v>
      </c>
      <c r="U56" s="160">
        <v>19.2662287203479</v>
      </c>
      <c r="X56"/>
      <c r="Y56"/>
      <c r="Z56"/>
      <c r="AA56"/>
      <c r="AB56"/>
      <c r="AC56"/>
      <c r="AD56"/>
      <c r="AE56"/>
      <c r="AF56"/>
      <c r="AG56"/>
      <c r="AH56"/>
      <c r="AI56"/>
      <c r="AJ56"/>
      <c r="AK56"/>
      <c r="AL56"/>
      <c r="AM56"/>
      <c r="AN56"/>
      <c r="AO56"/>
      <c r="AP56"/>
      <c r="AQ56"/>
      <c r="AR56"/>
      <c r="AV56"/>
      <c r="AW56"/>
      <c r="AX56"/>
      <c r="AY56"/>
      <c r="AZ56"/>
      <c r="BA56"/>
      <c r="BB56"/>
      <c r="BC56"/>
      <c r="BD56"/>
    </row>
    <row r="57" spans="1:56" x14ac:dyDescent="0.25">
      <c r="A57" s="161"/>
      <c r="B57" s="162">
        <v>2010</v>
      </c>
      <c r="C57" s="162">
        <v>2015</v>
      </c>
      <c r="D57" s="162">
        <v>2020</v>
      </c>
      <c r="E57" s="162">
        <v>2025</v>
      </c>
      <c r="F57" s="162">
        <v>2030</v>
      </c>
      <c r="G57" s="163">
        <v>2035</v>
      </c>
      <c r="H57"/>
      <c r="I57"/>
      <c r="J57"/>
      <c r="K57"/>
      <c r="N57"/>
      <c r="O57" s="69" t="s">
        <v>127</v>
      </c>
      <c r="P57" s="70">
        <v>0.05</v>
      </c>
      <c r="Q57" s="70"/>
      <c r="R57" s="159">
        <v>0.08</v>
      </c>
      <c r="S57" s="159">
        <v>9.1999999999999998E-2</v>
      </c>
      <c r="T57" s="159">
        <v>0.10100000000000001</v>
      </c>
      <c r="U57" s="160">
        <v>0.108</v>
      </c>
      <c r="W57"/>
      <c r="X57"/>
      <c r="Y57"/>
      <c r="Z57"/>
      <c r="AA57"/>
      <c r="AB57"/>
      <c r="AC57"/>
      <c r="AD57"/>
      <c r="AE57"/>
      <c r="AF57"/>
      <c r="AG57"/>
      <c r="AH57"/>
      <c r="AI57"/>
      <c r="AJ57"/>
      <c r="AK57"/>
      <c r="AL57"/>
      <c r="AM57"/>
      <c r="AN57"/>
      <c r="AO57"/>
      <c r="AP57"/>
      <c r="AQ57"/>
      <c r="AR57"/>
      <c r="AV57"/>
      <c r="AW57"/>
      <c r="AX57"/>
      <c r="AY57"/>
      <c r="AZ57"/>
      <c r="BA57"/>
      <c r="BB57"/>
      <c r="BC57"/>
      <c r="BD57"/>
    </row>
    <row r="58" spans="1:56" x14ac:dyDescent="0.25">
      <c r="A58" s="164" t="s">
        <v>141</v>
      </c>
      <c r="B58" s="101">
        <v>145</v>
      </c>
      <c r="C58" s="101">
        <v>129</v>
      </c>
      <c r="D58" s="101">
        <v>156</v>
      </c>
      <c r="E58" s="101">
        <v>173</v>
      </c>
      <c r="F58" s="101">
        <v>173</v>
      </c>
      <c r="G58" s="165">
        <v>175</v>
      </c>
      <c r="H58"/>
      <c r="I58"/>
      <c r="J58"/>
      <c r="K58"/>
      <c r="N58"/>
      <c r="O58" s="69" t="s">
        <v>128</v>
      </c>
      <c r="P58" s="70">
        <v>0</v>
      </c>
      <c r="Q58" s="70"/>
      <c r="R58" s="159">
        <v>0.46200000000000002</v>
      </c>
      <c r="S58" s="159">
        <v>1.097</v>
      </c>
      <c r="T58" s="159">
        <v>2.1230000000000002</v>
      </c>
      <c r="U58" s="160">
        <v>3.53</v>
      </c>
      <c r="X58"/>
      <c r="Y58"/>
      <c r="Z58"/>
      <c r="AA58"/>
      <c r="AB58"/>
      <c r="AC58"/>
      <c r="AD58"/>
      <c r="AE58"/>
      <c r="AF58"/>
      <c r="AG58"/>
      <c r="AH58"/>
      <c r="AI58"/>
      <c r="AJ58"/>
      <c r="AK58"/>
      <c r="AL58"/>
      <c r="AM58"/>
      <c r="AN58"/>
      <c r="AO58"/>
      <c r="AP58"/>
      <c r="AQ58"/>
      <c r="AR58"/>
      <c r="AV58"/>
      <c r="AW58"/>
      <c r="AX58"/>
      <c r="AY58"/>
      <c r="AZ58"/>
      <c r="BA58"/>
      <c r="BB58"/>
      <c r="BC58"/>
      <c r="BD58"/>
    </row>
    <row r="59" spans="1:56" x14ac:dyDescent="0.25">
      <c r="A59" s="166" t="s">
        <v>142</v>
      </c>
      <c r="B59" s="101">
        <v>98</v>
      </c>
      <c r="C59" s="101">
        <v>87</v>
      </c>
      <c r="D59" s="101">
        <v>104</v>
      </c>
      <c r="E59" s="101">
        <v>116</v>
      </c>
      <c r="F59" s="101">
        <v>116</v>
      </c>
      <c r="G59" s="165">
        <v>117</v>
      </c>
      <c r="H59"/>
      <c r="I59"/>
      <c r="J59"/>
      <c r="K59"/>
      <c r="N59"/>
      <c r="O59" s="69" t="s">
        <v>129</v>
      </c>
      <c r="P59" s="70">
        <v>0</v>
      </c>
      <c r="Q59" s="70"/>
      <c r="R59" s="159">
        <v>0.106210022599962</v>
      </c>
      <c r="S59" s="159">
        <v>0.29526748824944898</v>
      </c>
      <c r="T59" s="159">
        <v>0.64116881298557904</v>
      </c>
      <c r="U59" s="160">
        <v>1.1754255930428199</v>
      </c>
      <c r="X59"/>
      <c r="Y59"/>
      <c r="Z59"/>
      <c r="AA59"/>
      <c r="AB59"/>
      <c r="AC59"/>
      <c r="AD59"/>
      <c r="AE59"/>
      <c r="AF59"/>
      <c r="AG59"/>
      <c r="AH59"/>
      <c r="AI59"/>
      <c r="AJ59"/>
      <c r="AK59"/>
      <c r="AL59"/>
      <c r="AM59"/>
      <c r="AN59"/>
      <c r="AO59"/>
      <c r="AP59"/>
      <c r="AQ59"/>
      <c r="AR59"/>
      <c r="AV59"/>
      <c r="AW59"/>
      <c r="AX59"/>
      <c r="AY59"/>
      <c r="AZ59"/>
      <c r="BA59"/>
      <c r="BB59"/>
      <c r="BC59"/>
      <c r="BD59"/>
    </row>
    <row r="60" spans="1:56" x14ac:dyDescent="0.25">
      <c r="A60" s="164" t="s">
        <v>143</v>
      </c>
      <c r="B60" s="167">
        <v>2180</v>
      </c>
      <c r="C60" s="167">
        <v>2118</v>
      </c>
      <c r="D60" s="167">
        <v>2211</v>
      </c>
      <c r="E60" s="167">
        <v>2356</v>
      </c>
      <c r="F60" s="167">
        <v>2502</v>
      </c>
      <c r="G60" s="168">
        <v>2565</v>
      </c>
      <c r="H60"/>
      <c r="I60"/>
      <c r="J60"/>
      <c r="K60"/>
      <c r="N60"/>
      <c r="O60" s="146" t="s">
        <v>130</v>
      </c>
      <c r="P60" s="169"/>
      <c r="Q60" s="169"/>
      <c r="R60" s="170"/>
      <c r="S60" s="170"/>
      <c r="T60" s="170"/>
      <c r="U60" s="171"/>
      <c r="X60"/>
      <c r="Y60"/>
      <c r="Z60"/>
      <c r="AA60"/>
      <c r="AB60"/>
      <c r="AC60"/>
      <c r="AD60"/>
      <c r="AE60"/>
      <c r="AF60"/>
      <c r="AG60"/>
      <c r="AH60"/>
      <c r="AI60"/>
      <c r="AJ60"/>
      <c r="AK60"/>
      <c r="AL60"/>
      <c r="AM60"/>
      <c r="AN60"/>
      <c r="AO60"/>
      <c r="AP60"/>
      <c r="AQ60"/>
      <c r="AR60"/>
      <c r="AV60"/>
      <c r="AW60"/>
      <c r="AX60"/>
      <c r="AY60"/>
      <c r="AZ60"/>
      <c r="BA60"/>
      <c r="BB60"/>
      <c r="BC60"/>
      <c r="BD60"/>
    </row>
    <row r="61" spans="1:56" x14ac:dyDescent="0.25">
      <c r="A61" s="164"/>
      <c r="B61" s="167"/>
      <c r="C61" s="167"/>
      <c r="D61" s="167"/>
      <c r="E61" s="167"/>
      <c r="F61" s="167"/>
      <c r="G61" s="168"/>
      <c r="H61"/>
      <c r="I61"/>
      <c r="K61"/>
      <c r="N61"/>
      <c r="O61" s="146" t="s">
        <v>131</v>
      </c>
      <c r="P61" s="169"/>
      <c r="Q61" s="169"/>
      <c r="R61" s="170"/>
      <c r="S61" s="170"/>
      <c r="T61" s="170"/>
      <c r="U61" s="171"/>
      <c r="X61"/>
      <c r="Y61"/>
      <c r="Z61"/>
      <c r="AA61"/>
      <c r="AB61"/>
      <c r="AC61"/>
      <c r="AD61"/>
      <c r="AE61"/>
      <c r="AF61"/>
      <c r="AG61"/>
      <c r="AH61"/>
      <c r="AI61"/>
      <c r="AJ61"/>
      <c r="AK61"/>
      <c r="AL61"/>
      <c r="AM61"/>
      <c r="AN61"/>
      <c r="AO61"/>
      <c r="AP61"/>
      <c r="AQ61"/>
      <c r="AR61"/>
      <c r="AV61"/>
      <c r="AW61"/>
      <c r="AX61"/>
      <c r="AY61"/>
      <c r="AZ61"/>
      <c r="BA61"/>
      <c r="BB61"/>
      <c r="BC61"/>
      <c r="BD61"/>
    </row>
    <row r="62" spans="1:56" x14ac:dyDescent="0.25">
      <c r="A62" s="164"/>
      <c r="B62" s="167"/>
      <c r="C62" s="167"/>
      <c r="D62" s="167"/>
      <c r="E62" s="167"/>
      <c r="F62" s="167"/>
      <c r="G62" s="168"/>
      <c r="H62"/>
      <c r="I62"/>
      <c r="K62"/>
      <c r="N62"/>
      <c r="O62" s="69" t="s">
        <v>59</v>
      </c>
      <c r="P62" s="70">
        <v>36.03</v>
      </c>
      <c r="Q62" s="70"/>
      <c r="R62" s="159">
        <v>37.774999999999999</v>
      </c>
      <c r="S62" s="159">
        <v>38.767000000000003</v>
      </c>
      <c r="T62" s="159">
        <v>39.854999999999997</v>
      </c>
      <c r="U62" s="160">
        <v>40.683</v>
      </c>
      <c r="X62"/>
      <c r="Y62"/>
      <c r="Z62"/>
      <c r="AA62"/>
      <c r="AB62"/>
      <c r="AC62"/>
      <c r="AD62"/>
      <c r="AE62"/>
      <c r="AF62"/>
      <c r="AG62"/>
      <c r="AH62"/>
      <c r="AI62"/>
      <c r="AJ62"/>
      <c r="AK62"/>
      <c r="AL62"/>
      <c r="AM62"/>
      <c r="AN62"/>
      <c r="AO62"/>
      <c r="AP62"/>
      <c r="AQ62"/>
      <c r="AR62"/>
      <c r="AV62"/>
      <c r="AW62"/>
      <c r="AX62"/>
      <c r="AY62"/>
      <c r="AZ62"/>
      <c r="BA62"/>
      <c r="BB62"/>
      <c r="BC62"/>
      <c r="BD62"/>
    </row>
    <row r="63" spans="1:56" s="6" customFormat="1" x14ac:dyDescent="0.25">
      <c r="A63" s="166" t="s">
        <v>144</v>
      </c>
      <c r="B63" s="167">
        <v>1458</v>
      </c>
      <c r="C63" s="167">
        <v>1417</v>
      </c>
      <c r="D63" s="167">
        <v>1479</v>
      </c>
      <c r="E63" s="167">
        <v>1576</v>
      </c>
      <c r="F63" s="167">
        <v>1673</v>
      </c>
      <c r="G63" s="168">
        <v>1716</v>
      </c>
      <c r="H63"/>
      <c r="I63"/>
      <c r="J63"/>
      <c r="K63"/>
      <c r="L63" s="16"/>
      <c r="M63" s="110"/>
      <c r="N63"/>
      <c r="O63" s="6" t="s">
        <v>145</v>
      </c>
      <c r="U63" s="172"/>
      <c r="AF63"/>
      <c r="AG63"/>
      <c r="AH63"/>
      <c r="AI63"/>
      <c r="AJ63"/>
      <c r="AK63"/>
      <c r="AL63"/>
      <c r="AM63"/>
      <c r="AN63"/>
      <c r="AO63"/>
      <c r="AP63"/>
      <c r="AQ63"/>
      <c r="AR63"/>
      <c r="AS63" s="56"/>
      <c r="AT63" s="56"/>
      <c r="AU63" s="56"/>
      <c r="AV63"/>
      <c r="AW63"/>
      <c r="AX63"/>
      <c r="AY63"/>
      <c r="AZ63"/>
      <c r="BA63"/>
      <c r="BB63"/>
      <c r="BC63"/>
      <c r="BD63"/>
    </row>
    <row r="64" spans="1:56" x14ac:dyDescent="0.25">
      <c r="A64" s="173"/>
      <c r="B64" s="174"/>
      <c r="C64" s="174"/>
      <c r="D64" s="174"/>
      <c r="E64" s="174"/>
      <c r="F64" s="174"/>
      <c r="G64" s="174"/>
      <c r="H64"/>
      <c r="I64"/>
      <c r="K64"/>
      <c r="N64"/>
      <c r="U64" s="172"/>
      <c r="Z64" s="6"/>
      <c r="AA64" s="6"/>
      <c r="AB64" s="6"/>
      <c r="AC64" s="6"/>
      <c r="AD64" s="6"/>
      <c r="AE64" s="6"/>
      <c r="AF64"/>
      <c r="AG64"/>
      <c r="AH64"/>
      <c r="AI64"/>
      <c r="AJ64"/>
      <c r="AK64"/>
      <c r="AL64"/>
      <c r="AM64"/>
      <c r="AN64"/>
      <c r="AO64"/>
      <c r="AP64"/>
      <c r="AQ64"/>
      <c r="AR64"/>
      <c r="AV64"/>
      <c r="AW64"/>
      <c r="AX64"/>
      <c r="AY64"/>
      <c r="AZ64"/>
      <c r="BA64"/>
      <c r="BB64"/>
      <c r="BC64"/>
      <c r="BD64"/>
    </row>
    <row r="65" spans="1:56" s="6" customFormat="1" x14ac:dyDescent="0.25">
      <c r="A65"/>
      <c r="B65"/>
      <c r="C65"/>
      <c r="D65"/>
      <c r="E65"/>
      <c r="F65"/>
      <c r="G65"/>
      <c r="H65"/>
      <c r="I65"/>
      <c r="J65"/>
      <c r="K65"/>
      <c r="L65" s="16"/>
      <c r="M65" s="110"/>
      <c r="N65"/>
      <c r="O65" s="149" t="s">
        <v>146</v>
      </c>
      <c r="P65" s="150"/>
      <c r="Q65" s="150"/>
      <c r="R65" s="150"/>
      <c r="AS65" s="56"/>
      <c r="AT65" s="56"/>
      <c r="AU65" s="56"/>
      <c r="AV65"/>
      <c r="AW65"/>
      <c r="AX65"/>
      <c r="AY65"/>
      <c r="AZ65"/>
      <c r="BA65"/>
      <c r="BB65"/>
      <c r="BC65"/>
      <c r="BD65"/>
    </row>
    <row r="66" spans="1:56" s="6" customFormat="1" x14ac:dyDescent="0.25">
      <c r="A66"/>
      <c r="B66"/>
      <c r="C66"/>
      <c r="D66"/>
      <c r="E66"/>
      <c r="F66"/>
      <c r="G66"/>
      <c r="H66"/>
      <c r="I66"/>
      <c r="J66"/>
      <c r="K66"/>
      <c r="L66" s="16"/>
      <c r="M66" s="110"/>
      <c r="N66"/>
      <c r="AS66" s="56"/>
      <c r="AT66" s="56"/>
      <c r="AU66" s="56"/>
      <c r="AV66"/>
      <c r="AW66"/>
      <c r="AX66"/>
      <c r="AY66"/>
      <c r="AZ66"/>
      <c r="BA66"/>
      <c r="BB66"/>
      <c r="BC66"/>
      <c r="BD66"/>
    </row>
    <row r="67" spans="1:56" s="6" customFormat="1" x14ac:dyDescent="0.25">
      <c r="A67"/>
      <c r="B67"/>
      <c r="C67"/>
      <c r="D67"/>
      <c r="E67"/>
      <c r="F67"/>
      <c r="G67"/>
      <c r="H67"/>
      <c r="I67"/>
      <c r="J67" s="109"/>
      <c r="K67"/>
      <c r="L67" s="16"/>
      <c r="M67" s="110"/>
      <c r="N67"/>
      <c r="O67" s="65" t="s">
        <v>136</v>
      </c>
      <c r="P67" s="66">
        <v>2010</v>
      </c>
      <c r="Q67" s="66">
        <v>2015</v>
      </c>
      <c r="R67" s="66">
        <v>2020</v>
      </c>
      <c r="S67" s="66">
        <v>2025</v>
      </c>
      <c r="T67" s="66">
        <v>2030</v>
      </c>
      <c r="U67" s="67">
        <v>2035</v>
      </c>
      <c r="AS67" s="56"/>
      <c r="AT67" s="56"/>
      <c r="AU67" s="56"/>
      <c r="AV67"/>
      <c r="AW67"/>
      <c r="AX67"/>
      <c r="AY67"/>
      <c r="AZ67"/>
      <c r="BA67"/>
      <c r="BB67"/>
      <c r="BC67"/>
      <c r="BD67"/>
    </row>
    <row r="68" spans="1:56" s="6" customFormat="1" x14ac:dyDescent="0.25">
      <c r="A68"/>
      <c r="B68"/>
      <c r="C68"/>
      <c r="D68"/>
      <c r="E68"/>
      <c r="F68"/>
      <c r="G68"/>
      <c r="H68"/>
      <c r="I68"/>
      <c r="J68" s="109"/>
      <c r="K68"/>
      <c r="L68" s="16"/>
      <c r="M68" s="110"/>
      <c r="N68"/>
      <c r="O68" s="146" t="s">
        <v>125</v>
      </c>
      <c r="P68" s="169">
        <v>13.37</v>
      </c>
      <c r="Q68" s="169"/>
      <c r="R68" s="170">
        <v>16.18510047853</v>
      </c>
      <c r="S68" s="170">
        <v>17.360495886163001</v>
      </c>
      <c r="T68" s="170">
        <v>17.4608896276637</v>
      </c>
      <c r="U68" s="171">
        <v>16.603345686609298</v>
      </c>
      <c r="AS68" s="56"/>
      <c r="AT68" s="56"/>
      <c r="AU68" s="56"/>
      <c r="AV68"/>
      <c r="AW68"/>
      <c r="AX68"/>
      <c r="AY68"/>
      <c r="AZ68"/>
      <c r="BA68"/>
      <c r="BB68"/>
      <c r="BC68"/>
      <c r="BD68"/>
    </row>
    <row r="69" spans="1:56" s="6" customFormat="1" x14ac:dyDescent="0.25">
      <c r="A69" s="10" t="s">
        <v>147</v>
      </c>
      <c r="B69"/>
      <c r="C69"/>
      <c r="D69"/>
      <c r="E69"/>
      <c r="F69"/>
      <c r="G69"/>
      <c r="H69"/>
      <c r="I69"/>
      <c r="J69"/>
      <c r="K69"/>
      <c r="L69" s="16"/>
      <c r="M69" s="110"/>
      <c r="N69"/>
      <c r="O69" s="146" t="s">
        <v>126</v>
      </c>
      <c r="P69" s="169">
        <v>22.61</v>
      </c>
      <c r="Q69" s="169"/>
      <c r="R69" s="170">
        <v>20.941689498870002</v>
      </c>
      <c r="S69" s="170">
        <v>19.922236625587502</v>
      </c>
      <c r="T69" s="170">
        <v>19.528941559350699</v>
      </c>
      <c r="U69" s="171">
        <v>19.2662287203479</v>
      </c>
      <c r="W69" s="175"/>
      <c r="AS69" s="56"/>
      <c r="AT69" s="56"/>
      <c r="AU69" s="56"/>
      <c r="AV69"/>
      <c r="AW69"/>
      <c r="AX69"/>
      <c r="AY69"/>
      <c r="AZ69"/>
      <c r="BA69"/>
      <c r="BB69"/>
      <c r="BC69"/>
      <c r="BD69"/>
    </row>
    <row r="70" spans="1:56" s="6" customFormat="1" x14ac:dyDescent="0.25">
      <c r="A70"/>
      <c r="B70"/>
      <c r="C70"/>
      <c r="D70"/>
      <c r="E70"/>
      <c r="F70"/>
      <c r="G70"/>
      <c r="H70"/>
      <c r="I70"/>
      <c r="J70"/>
      <c r="K70"/>
      <c r="L70" s="16"/>
      <c r="M70" s="110"/>
      <c r="N70"/>
      <c r="O70" s="146" t="s">
        <v>127</v>
      </c>
      <c r="P70" s="169">
        <v>0.05</v>
      </c>
      <c r="Q70" s="169"/>
      <c r="R70" s="170">
        <v>0.08</v>
      </c>
      <c r="S70" s="170">
        <v>9.1999999999999998E-2</v>
      </c>
      <c r="T70" s="170">
        <v>0.10100000000000001</v>
      </c>
      <c r="U70" s="171">
        <v>0.108</v>
      </c>
      <c r="AS70" s="56"/>
      <c r="AT70" s="56"/>
      <c r="AU70" s="56"/>
      <c r="AV70"/>
      <c r="AW70"/>
      <c r="AX70"/>
      <c r="AY70"/>
      <c r="AZ70"/>
      <c r="BA70"/>
      <c r="BB70"/>
      <c r="BC70"/>
      <c r="BD70"/>
    </row>
    <row r="71" spans="1:56" s="6" customFormat="1" x14ac:dyDescent="0.25">
      <c r="A71" s="176" t="s">
        <v>148</v>
      </c>
      <c r="B71" s="162">
        <v>2010</v>
      </c>
      <c r="C71" s="162">
        <v>2015</v>
      </c>
      <c r="D71" s="162">
        <v>2020</v>
      </c>
      <c r="E71" s="162">
        <v>2025</v>
      </c>
      <c r="F71" s="162">
        <v>2030</v>
      </c>
      <c r="G71" s="163">
        <v>2035</v>
      </c>
      <c r="H71"/>
      <c r="I71"/>
      <c r="J71"/>
      <c r="K71"/>
      <c r="L71" s="16"/>
      <c r="M71" s="110"/>
      <c r="N71"/>
      <c r="O71" s="146" t="s">
        <v>128</v>
      </c>
      <c r="P71" s="169">
        <v>0</v>
      </c>
      <c r="Q71" s="169"/>
      <c r="R71" s="170">
        <v>0.46200000000000002</v>
      </c>
      <c r="S71" s="170">
        <v>1.097</v>
      </c>
      <c r="T71" s="170">
        <v>2.1230000000000002</v>
      </c>
      <c r="U71" s="171">
        <v>3.53</v>
      </c>
      <c r="V71"/>
      <c r="W71"/>
      <c r="AS71" s="56"/>
      <c r="AT71" s="56"/>
      <c r="AU71" s="56"/>
      <c r="AV71"/>
      <c r="AW71"/>
      <c r="AX71"/>
      <c r="AY71"/>
      <c r="AZ71"/>
      <c r="BA71"/>
      <c r="BB71"/>
      <c r="BC71"/>
      <c r="BD71"/>
    </row>
    <row r="72" spans="1:56" s="6" customFormat="1" x14ac:dyDescent="0.25">
      <c r="A72" s="176"/>
      <c r="B72" s="162"/>
      <c r="C72" s="162"/>
      <c r="D72" s="162"/>
      <c r="E72" s="162"/>
      <c r="F72" s="162"/>
      <c r="G72" s="163"/>
      <c r="H72"/>
      <c r="I72"/>
      <c r="J72" s="109"/>
      <c r="K72"/>
      <c r="L72" s="16"/>
      <c r="M72" s="110"/>
      <c r="N72"/>
      <c r="O72" s="146" t="s">
        <v>129</v>
      </c>
      <c r="P72" s="169">
        <v>0</v>
      </c>
      <c r="Q72" s="169"/>
      <c r="R72" s="170">
        <v>0.106210022599962</v>
      </c>
      <c r="S72" s="170">
        <v>0.29526748824944898</v>
      </c>
      <c r="T72" s="170">
        <v>0.64116881298557904</v>
      </c>
      <c r="U72" s="171">
        <v>1.1754255930428199</v>
      </c>
      <c r="V72" s="55"/>
      <c r="W72"/>
      <c r="AS72" s="56"/>
      <c r="AT72" s="56"/>
      <c r="AU72" s="56"/>
      <c r="AV72"/>
      <c r="AW72"/>
      <c r="AX72"/>
      <c r="AY72"/>
      <c r="AZ72"/>
      <c r="BA72"/>
      <c r="BB72"/>
      <c r="BC72"/>
      <c r="BD72"/>
    </row>
    <row r="73" spans="1:56" s="6" customFormat="1" x14ac:dyDescent="0.25">
      <c r="A73" s="176"/>
      <c r="B73" s="162"/>
      <c r="C73" s="162"/>
      <c r="D73" s="162"/>
      <c r="E73" s="162"/>
      <c r="F73" s="162"/>
      <c r="G73" s="163"/>
      <c r="H73"/>
      <c r="I73"/>
      <c r="J73" s="109"/>
      <c r="K73"/>
      <c r="L73" s="16"/>
      <c r="M73" s="110"/>
      <c r="N73"/>
      <c r="O73" s="146" t="s">
        <v>130</v>
      </c>
      <c r="P73" s="169"/>
      <c r="Q73" s="169"/>
      <c r="R73" s="170"/>
      <c r="S73" s="170"/>
      <c r="T73" s="170"/>
      <c r="U73" s="171"/>
      <c r="V73" s="56"/>
      <c r="W73"/>
      <c r="AS73" s="56"/>
      <c r="AT73" s="56"/>
      <c r="AU73" s="56"/>
      <c r="AV73"/>
      <c r="AW73"/>
      <c r="AX73"/>
      <c r="AY73"/>
      <c r="AZ73"/>
      <c r="BA73"/>
      <c r="BB73"/>
      <c r="BC73"/>
      <c r="BD73"/>
    </row>
    <row r="74" spans="1:56" s="6" customFormat="1" x14ac:dyDescent="0.25">
      <c r="A74" s="176"/>
      <c r="B74" s="162"/>
      <c r="C74" s="162"/>
      <c r="D74" s="162"/>
      <c r="E74" s="162"/>
      <c r="F74" s="162"/>
      <c r="G74" s="163"/>
      <c r="H74"/>
      <c r="I74"/>
      <c r="J74" s="109"/>
      <c r="K74"/>
      <c r="L74" s="16"/>
      <c r="M74" s="110"/>
      <c r="N74"/>
      <c r="O74" s="146" t="s">
        <v>131</v>
      </c>
      <c r="P74" s="169"/>
      <c r="Q74" s="169"/>
      <c r="R74" s="170"/>
      <c r="S74" s="170"/>
      <c r="T74" s="170"/>
      <c r="U74" s="171"/>
      <c r="V74" s="56"/>
      <c r="W74"/>
      <c r="AS74" s="56"/>
      <c r="AT74" s="56"/>
      <c r="AU74" s="56"/>
      <c r="AV74"/>
      <c r="AW74"/>
      <c r="AX74"/>
      <c r="AY74"/>
      <c r="AZ74"/>
      <c r="BA74"/>
      <c r="BB74"/>
      <c r="BC74"/>
      <c r="BD74"/>
    </row>
    <row r="75" spans="1:56" s="6" customFormat="1" x14ac:dyDescent="0.25">
      <c r="A75" s="176"/>
      <c r="B75" s="162"/>
      <c r="C75" s="162"/>
      <c r="D75" s="162"/>
      <c r="E75" s="162"/>
      <c r="F75" s="162"/>
      <c r="G75" s="163"/>
      <c r="H75"/>
      <c r="I75"/>
      <c r="J75" s="109"/>
      <c r="K75"/>
      <c r="L75" s="16"/>
      <c r="M75" s="110"/>
      <c r="N75"/>
      <c r="O75" s="146" t="s">
        <v>59</v>
      </c>
      <c r="P75" s="169">
        <v>36.03</v>
      </c>
      <c r="Q75" s="169"/>
      <c r="R75" s="170">
        <v>37.774999999999999</v>
      </c>
      <c r="S75" s="170">
        <v>38.767000000000003</v>
      </c>
      <c r="T75" s="170">
        <v>39.854999999999997</v>
      </c>
      <c r="U75" s="171">
        <v>40.683</v>
      </c>
      <c r="V75" s="56"/>
      <c r="W75"/>
      <c r="Z75"/>
      <c r="AA75"/>
      <c r="AB75"/>
      <c r="AC75"/>
      <c r="AD75"/>
      <c r="AE75"/>
      <c r="AS75" s="56"/>
      <c r="AT75" s="56"/>
      <c r="AU75" s="56"/>
      <c r="AV75"/>
      <c r="AW75"/>
      <c r="AX75"/>
      <c r="AY75"/>
      <c r="AZ75"/>
      <c r="BA75"/>
      <c r="BB75"/>
      <c r="BC75"/>
      <c r="BD75"/>
    </row>
    <row r="76" spans="1:56" s="6" customFormat="1" x14ac:dyDescent="0.25">
      <c r="A76" s="164" t="s">
        <v>149</v>
      </c>
      <c r="B76" s="101">
        <v>88</v>
      </c>
      <c r="C76" s="101">
        <v>95</v>
      </c>
      <c r="D76" s="101">
        <v>103</v>
      </c>
      <c r="E76" s="101">
        <v>111</v>
      </c>
      <c r="F76" s="101">
        <v>119</v>
      </c>
      <c r="G76" s="165">
        <v>129</v>
      </c>
      <c r="H76"/>
      <c r="I76"/>
      <c r="J76" s="109"/>
      <c r="K76"/>
      <c r="L76" s="16"/>
      <c r="M76" s="110"/>
      <c r="N76"/>
      <c r="O76" s="177"/>
      <c r="P76" s="98"/>
      <c r="Q76" s="98"/>
      <c r="R76" s="178"/>
      <c r="S76" s="178"/>
      <c r="T76" s="178"/>
      <c r="U76" s="178"/>
      <c r="V76" s="56"/>
      <c r="W76"/>
      <c r="Z76"/>
      <c r="AA76"/>
      <c r="AB76"/>
      <c r="AC76"/>
      <c r="AD76"/>
      <c r="AE76"/>
      <c r="AS76" s="56"/>
      <c r="AT76" s="56"/>
      <c r="AU76" s="56"/>
      <c r="AV76"/>
      <c r="AW76"/>
      <c r="AX76"/>
      <c r="AY76"/>
      <c r="AZ76"/>
      <c r="BA76"/>
      <c r="BB76"/>
      <c r="BC76"/>
      <c r="BD76"/>
    </row>
    <row r="77" spans="1:56" s="6" customFormat="1" x14ac:dyDescent="0.25">
      <c r="A77"/>
      <c r="B77"/>
      <c r="C77"/>
      <c r="D77"/>
      <c r="E77"/>
      <c r="F77"/>
      <c r="G77"/>
      <c r="H77"/>
      <c r="I77"/>
      <c r="J77" s="109"/>
      <c r="K77"/>
      <c r="L77" s="16"/>
      <c r="M77" s="110"/>
      <c r="N77"/>
      <c r="O77" s="177"/>
      <c r="P77" s="98"/>
      <c r="Q77" s="98"/>
      <c r="R77" s="178"/>
      <c r="S77" s="178"/>
      <c r="T77" s="178"/>
      <c r="U77" s="178"/>
      <c r="V77" s="56"/>
      <c r="W77"/>
      <c r="Z77"/>
      <c r="AA77"/>
      <c r="AB77"/>
      <c r="AC77"/>
      <c r="AD77"/>
      <c r="AE77"/>
      <c r="AS77" s="56"/>
      <c r="AT77" s="56"/>
      <c r="AU77" s="56"/>
      <c r="AV77"/>
      <c r="AW77"/>
      <c r="AX77"/>
      <c r="AY77"/>
      <c r="AZ77"/>
      <c r="BA77"/>
      <c r="BB77"/>
      <c r="BC77"/>
      <c r="BD77"/>
    </row>
    <row r="78" spans="1:56" s="6" customFormat="1" ht="15.75" x14ac:dyDescent="0.25">
      <c r="A78"/>
      <c r="B78"/>
      <c r="C78"/>
      <c r="D78"/>
      <c r="E78"/>
      <c r="F78"/>
      <c r="G78"/>
      <c r="H78"/>
      <c r="I78"/>
      <c r="J78" s="109"/>
      <c r="K78"/>
      <c r="L78" s="16"/>
      <c r="M78" s="110"/>
      <c r="N78"/>
      <c r="O78" s="115" t="s">
        <v>150</v>
      </c>
      <c r="P78" s="98"/>
      <c r="Q78" s="98"/>
      <c r="R78" s="178"/>
      <c r="S78" s="178"/>
      <c r="T78" s="178"/>
      <c r="U78" s="178"/>
      <c r="V78" s="56"/>
      <c r="W78"/>
      <c r="Z78"/>
      <c r="AA78"/>
      <c r="AB78"/>
      <c r="AC78"/>
      <c r="AD78"/>
      <c r="AE78"/>
      <c r="AS78" s="56"/>
      <c r="AT78" s="56"/>
      <c r="AU78" s="56"/>
      <c r="AV78"/>
      <c r="AW78"/>
      <c r="AX78"/>
      <c r="AY78"/>
      <c r="AZ78"/>
      <c r="BA78"/>
      <c r="BB78"/>
      <c r="BC78"/>
      <c r="BD78"/>
    </row>
    <row r="79" spans="1:56" s="6" customFormat="1" x14ac:dyDescent="0.25">
      <c r="A79"/>
      <c r="B79"/>
      <c r="C79"/>
      <c r="D79"/>
      <c r="E79"/>
      <c r="F79"/>
      <c r="G79"/>
      <c r="H79"/>
      <c r="I79"/>
      <c r="J79" s="109"/>
      <c r="K79"/>
      <c r="L79" s="16"/>
      <c r="M79" s="110"/>
      <c r="N79"/>
      <c r="V79" s="56"/>
      <c r="W79"/>
      <c r="AE79"/>
      <c r="AS79" s="56"/>
      <c r="AT79" s="56"/>
      <c r="AU79" s="56"/>
      <c r="AV79"/>
      <c r="AW79"/>
      <c r="AX79"/>
      <c r="AY79"/>
      <c r="AZ79"/>
      <c r="BA79"/>
      <c r="BB79"/>
      <c r="BC79"/>
      <c r="BD79"/>
    </row>
    <row r="80" spans="1:56" s="6" customFormat="1" x14ac:dyDescent="0.25">
      <c r="A80"/>
      <c r="B80"/>
      <c r="C80"/>
      <c r="D80"/>
      <c r="E80"/>
      <c r="F80"/>
      <c r="G80"/>
      <c r="H80"/>
      <c r="I80"/>
      <c r="J80"/>
      <c r="K80"/>
      <c r="L80" s="16"/>
      <c r="M80" s="110"/>
      <c r="N80"/>
      <c r="O80" s="179" t="s">
        <v>151</v>
      </c>
      <c r="P80" s="180"/>
      <c r="Q80" s="180"/>
      <c r="R80" s="180"/>
      <c r="S80" s="180"/>
      <c r="T80" s="180"/>
      <c r="U80" s="180"/>
      <c r="V80"/>
      <c r="W80" s="149" t="s">
        <v>152</v>
      </c>
      <c r="X80" s="150"/>
      <c r="Y80" s="151"/>
      <c r="Z80" s="152"/>
      <c r="AA80" s="152"/>
      <c r="AB80" s="152"/>
      <c r="AC80" s="152"/>
      <c r="AE80"/>
      <c r="AS80" s="56"/>
      <c r="AT80" s="56"/>
      <c r="AU80" s="56"/>
      <c r="AV80"/>
      <c r="AW80"/>
      <c r="AX80"/>
      <c r="AY80"/>
      <c r="AZ80"/>
      <c r="BA80"/>
      <c r="BB80"/>
      <c r="BC80"/>
      <c r="BD80"/>
    </row>
    <row r="81" spans="1:56" s="6" customFormat="1" x14ac:dyDescent="0.25">
      <c r="A81"/>
      <c r="B81"/>
      <c r="C81"/>
      <c r="D81"/>
      <c r="E81"/>
      <c r="F81"/>
      <c r="G81"/>
      <c r="H81"/>
      <c r="I81"/>
      <c r="J81"/>
      <c r="K81"/>
      <c r="L81" s="16"/>
      <c r="M81" s="110"/>
      <c r="N81"/>
      <c r="O81" s="180"/>
      <c r="P81" s="180"/>
      <c r="Q81" s="180"/>
      <c r="R81" s="180"/>
      <c r="S81" s="180"/>
      <c r="T81" s="180"/>
      <c r="U81" s="180"/>
      <c r="Y81" s="16"/>
      <c r="Z81" s="56"/>
      <c r="AA81"/>
      <c r="AB81"/>
      <c r="AC81"/>
      <c r="AE81"/>
      <c r="AS81" s="56"/>
      <c r="AT81" s="56"/>
      <c r="AU81" s="56"/>
      <c r="AV81"/>
      <c r="AW81"/>
      <c r="AX81"/>
      <c r="AY81"/>
      <c r="AZ81"/>
      <c r="BA81"/>
      <c r="BB81"/>
      <c r="BC81"/>
      <c r="BD81"/>
    </row>
    <row r="82" spans="1:56" s="6" customFormat="1" x14ac:dyDescent="0.25">
      <c r="A82"/>
      <c r="B82"/>
      <c r="C82"/>
      <c r="D82"/>
      <c r="E82"/>
      <c r="F82"/>
      <c r="G82"/>
      <c r="H82"/>
      <c r="I82"/>
      <c r="J82" s="109"/>
      <c r="K82"/>
      <c r="L82" s="16"/>
      <c r="M82" s="110"/>
      <c r="N82"/>
      <c r="O82" s="181"/>
      <c r="P82" s="182">
        <v>2010</v>
      </c>
      <c r="Q82" s="182">
        <v>2015</v>
      </c>
      <c r="R82" s="182">
        <v>2020</v>
      </c>
      <c r="S82" s="182">
        <v>2025</v>
      </c>
      <c r="T82" s="182">
        <v>2030</v>
      </c>
      <c r="U82" s="183">
        <v>2035</v>
      </c>
      <c r="W82" s="161"/>
      <c r="X82" s="162">
        <v>2010</v>
      </c>
      <c r="Y82" s="162">
        <v>2015</v>
      </c>
      <c r="Z82" s="162">
        <v>2020</v>
      </c>
      <c r="AA82" s="162">
        <v>2025</v>
      </c>
      <c r="AB82" s="162">
        <v>2030</v>
      </c>
      <c r="AC82" s="163">
        <v>2035</v>
      </c>
      <c r="AE82"/>
      <c r="AS82" s="56"/>
      <c r="AT82" s="56"/>
      <c r="AU82" s="56"/>
      <c r="AV82"/>
      <c r="AW82"/>
      <c r="AX82"/>
      <c r="AY82"/>
      <c r="AZ82"/>
      <c r="BA82"/>
      <c r="BB82"/>
      <c r="BC82"/>
      <c r="BD82"/>
    </row>
    <row r="83" spans="1:56" s="6" customFormat="1" x14ac:dyDescent="0.25">
      <c r="A83"/>
      <c r="B83"/>
      <c r="C83"/>
      <c r="D83"/>
      <c r="E83"/>
      <c r="F83"/>
      <c r="G83"/>
      <c r="H83"/>
      <c r="I83"/>
      <c r="J83" s="109"/>
      <c r="K83"/>
      <c r="L83" s="16"/>
      <c r="M83" s="110"/>
      <c r="N83"/>
      <c r="O83" s="184" t="s">
        <v>141</v>
      </c>
      <c r="P83" s="185">
        <v>145</v>
      </c>
      <c r="Q83" s="185"/>
      <c r="R83" s="186">
        <v>140.236381632551</v>
      </c>
      <c r="S83" s="186">
        <v>146.25321980799501</v>
      </c>
      <c r="T83" s="186">
        <v>151.646652077092</v>
      </c>
      <c r="U83" s="187">
        <v>157.83163033290501</v>
      </c>
      <c r="W83" s="164" t="s">
        <v>153</v>
      </c>
      <c r="X83" s="101"/>
      <c r="Y83" s="101"/>
      <c r="Z83" s="188"/>
      <c r="AA83" s="188"/>
      <c r="AB83" s="188"/>
      <c r="AC83" s="189"/>
      <c r="AE83"/>
      <c r="AS83" s="56"/>
      <c r="AT83" s="56"/>
      <c r="AU83" s="56"/>
      <c r="AV83"/>
      <c r="AW83"/>
      <c r="AX83"/>
      <c r="AY83"/>
      <c r="AZ83"/>
      <c r="BA83"/>
      <c r="BB83"/>
      <c r="BC83"/>
      <c r="BD83"/>
    </row>
    <row r="84" spans="1:56" s="6" customFormat="1" x14ac:dyDescent="0.25">
      <c r="A84"/>
      <c r="B84"/>
      <c r="C84"/>
      <c r="D84"/>
      <c r="E84"/>
      <c r="F84"/>
      <c r="G84"/>
      <c r="H84"/>
      <c r="I84"/>
      <c r="J84" s="109"/>
      <c r="K84"/>
      <c r="L84" s="16"/>
      <c r="M84" s="110"/>
      <c r="N84"/>
      <c r="O84" s="190" t="s">
        <v>142</v>
      </c>
      <c r="P84" s="185">
        <v>98</v>
      </c>
      <c r="Q84" s="185"/>
      <c r="R84" s="186">
        <v>93.804115674013104</v>
      </c>
      <c r="S84" s="186">
        <v>97.828778729567603</v>
      </c>
      <c r="T84" s="186">
        <v>101.406503129444</v>
      </c>
      <c r="U84" s="187">
        <v>105.593788680003</v>
      </c>
      <c r="W84" s="166" t="s">
        <v>154</v>
      </c>
      <c r="X84" s="101"/>
      <c r="Y84" s="101"/>
      <c r="Z84" s="188"/>
      <c r="AA84" s="188"/>
      <c r="AB84" s="188"/>
      <c r="AC84" s="189"/>
      <c r="AE84"/>
      <c r="AS84" s="56"/>
      <c r="AT84" s="56"/>
      <c r="AU84" s="56"/>
      <c r="AV84"/>
      <c r="AW84"/>
      <c r="AX84"/>
      <c r="AY84"/>
      <c r="AZ84"/>
      <c r="BA84"/>
      <c r="BB84"/>
      <c r="BC84"/>
      <c r="BD84"/>
    </row>
    <row r="85" spans="1:56" s="6" customFormat="1" x14ac:dyDescent="0.25">
      <c r="A85"/>
      <c r="B85"/>
      <c r="C85"/>
      <c r="D85"/>
      <c r="E85"/>
      <c r="F85"/>
      <c r="G85"/>
      <c r="H85"/>
      <c r="I85"/>
      <c r="J85" s="109"/>
      <c r="K85"/>
      <c r="L85" s="16"/>
      <c r="M85" s="110"/>
      <c r="N85"/>
      <c r="O85" s="184" t="s">
        <v>143</v>
      </c>
      <c r="P85" s="191">
        <v>2180</v>
      </c>
      <c r="Q85" s="191"/>
      <c r="R85" s="192">
        <v>2165.3144345330202</v>
      </c>
      <c r="S85" s="192">
        <v>2192.8533423497602</v>
      </c>
      <c r="T85" s="192">
        <v>2238.4092664715499</v>
      </c>
      <c r="U85" s="193">
        <v>2300.0844065328201</v>
      </c>
      <c r="W85" s="166" t="s">
        <v>155</v>
      </c>
      <c r="X85" s="167"/>
      <c r="Y85" s="167"/>
      <c r="Z85" s="194"/>
      <c r="AA85" s="194"/>
      <c r="AB85" s="194"/>
      <c r="AC85" s="195"/>
      <c r="AE85"/>
      <c r="AS85" s="56"/>
      <c r="AT85" s="56"/>
      <c r="AU85" s="56"/>
      <c r="AV85"/>
      <c r="AW85"/>
      <c r="AX85"/>
      <c r="AY85"/>
      <c r="AZ85"/>
      <c r="BA85"/>
      <c r="BB85"/>
      <c r="BC85"/>
      <c r="BD85"/>
    </row>
    <row r="86" spans="1:56" s="6" customFormat="1" x14ac:dyDescent="0.25">
      <c r="A86" s="10" t="s">
        <v>156</v>
      </c>
      <c r="B86"/>
      <c r="C86"/>
      <c r="D86"/>
      <c r="E86"/>
      <c r="F86"/>
      <c r="G86"/>
      <c r="H86"/>
      <c r="I86"/>
      <c r="J86"/>
      <c r="K86"/>
      <c r="L86" s="16"/>
      <c r="M86" s="110"/>
      <c r="N86"/>
      <c r="O86" s="184"/>
      <c r="P86" s="191"/>
      <c r="Q86" s="191"/>
      <c r="R86" s="192"/>
      <c r="S86" s="192"/>
      <c r="T86" s="192"/>
      <c r="U86" s="193"/>
      <c r="W86" s="164" t="s">
        <v>157</v>
      </c>
      <c r="X86" s="167"/>
      <c r="Y86" s="167"/>
      <c r="Z86" s="194"/>
      <c r="AA86" s="194"/>
      <c r="AB86" s="194"/>
      <c r="AC86" s="195"/>
      <c r="AE86"/>
      <c r="AS86" s="56"/>
      <c r="AT86" s="56"/>
      <c r="AU86" s="56"/>
      <c r="AV86"/>
      <c r="AW86"/>
      <c r="AX86"/>
      <c r="AY86"/>
      <c r="AZ86"/>
      <c r="BA86"/>
      <c r="BB86"/>
      <c r="BC86"/>
      <c r="BD86"/>
    </row>
    <row r="87" spans="1:56" s="6" customFormat="1" x14ac:dyDescent="0.25">
      <c r="A87"/>
      <c r="B87"/>
      <c r="C87"/>
      <c r="D87"/>
      <c r="E87"/>
      <c r="F87"/>
      <c r="G87"/>
      <c r="H87"/>
      <c r="I87"/>
      <c r="J87"/>
      <c r="K87"/>
      <c r="L87" s="16"/>
      <c r="M87" s="110"/>
      <c r="N87"/>
      <c r="O87" s="184"/>
      <c r="P87" s="191"/>
      <c r="Q87" s="191"/>
      <c r="R87" s="192"/>
      <c r="S87" s="192"/>
      <c r="T87" s="192"/>
      <c r="U87" s="193"/>
      <c r="W87" s="166" t="s">
        <v>154</v>
      </c>
      <c r="X87" s="167"/>
      <c r="Y87" s="167"/>
      <c r="Z87" s="194"/>
      <c r="AA87" s="194"/>
      <c r="AB87" s="194"/>
      <c r="AC87" s="195"/>
      <c r="AE87"/>
      <c r="AS87" s="56"/>
      <c r="AT87" s="56"/>
      <c r="AU87" s="56"/>
      <c r="AV87"/>
      <c r="AW87"/>
      <c r="AX87"/>
      <c r="AY87"/>
      <c r="AZ87"/>
      <c r="BA87"/>
      <c r="BB87"/>
      <c r="BC87"/>
      <c r="BD87"/>
    </row>
    <row r="88" spans="1:56" s="6" customFormat="1" x14ac:dyDescent="0.25">
      <c r="A88" s="176" t="s">
        <v>148</v>
      </c>
      <c r="B88" s="162">
        <v>2010</v>
      </c>
      <c r="C88" s="162">
        <v>2015</v>
      </c>
      <c r="D88" s="162">
        <v>2020</v>
      </c>
      <c r="E88" s="162">
        <v>2025</v>
      </c>
      <c r="F88" s="162">
        <v>2030</v>
      </c>
      <c r="G88" s="163">
        <v>2035</v>
      </c>
      <c r="H88"/>
      <c r="I88"/>
      <c r="J88"/>
      <c r="K88"/>
      <c r="L88" s="16"/>
      <c r="M88" s="110"/>
      <c r="N88"/>
      <c r="O88" s="190" t="s">
        <v>144</v>
      </c>
      <c r="P88" s="191">
        <v>1458</v>
      </c>
      <c r="Q88" s="191"/>
      <c r="R88" s="192">
        <v>1448.3788252591401</v>
      </c>
      <c r="S88" s="192">
        <v>1466.7996006977501</v>
      </c>
      <c r="T88" s="192">
        <v>1497.1222461182099</v>
      </c>
      <c r="U88" s="193">
        <v>1538.5264595297999</v>
      </c>
      <c r="V88"/>
      <c r="W88" s="166" t="s">
        <v>155</v>
      </c>
      <c r="X88" s="167"/>
      <c r="Y88" s="167"/>
      <c r="Z88" s="194"/>
      <c r="AA88" s="194"/>
      <c r="AB88" s="194"/>
      <c r="AC88" s="195"/>
      <c r="AE88"/>
      <c r="AS88" s="56"/>
      <c r="AT88" s="56"/>
      <c r="AU88" s="56"/>
      <c r="AV88"/>
      <c r="AW88"/>
      <c r="AX88"/>
      <c r="AY88"/>
      <c r="AZ88"/>
      <c r="BA88"/>
      <c r="BB88"/>
      <c r="BC88"/>
      <c r="BD88"/>
    </row>
    <row r="89" spans="1:56" s="6" customFormat="1" x14ac:dyDescent="0.25">
      <c r="A89" s="124" t="s">
        <v>158</v>
      </c>
      <c r="B89" s="101">
        <v>3576</v>
      </c>
      <c r="C89" s="101">
        <v>3585</v>
      </c>
      <c r="D89" s="101">
        <v>3365</v>
      </c>
      <c r="E89" s="101">
        <v>3278</v>
      </c>
      <c r="F89" s="101">
        <v>3191</v>
      </c>
      <c r="G89" s="165">
        <v>3206</v>
      </c>
      <c r="H89"/>
      <c r="I89"/>
      <c r="J89"/>
      <c r="K89"/>
      <c r="L89" s="16"/>
      <c r="M89" s="110"/>
      <c r="N89"/>
      <c r="O89" s="196" t="s">
        <v>159</v>
      </c>
      <c r="P89" s="196"/>
      <c r="Q89" s="196"/>
      <c r="R89" s="196"/>
      <c r="S89" s="196"/>
      <c r="T89" s="196"/>
      <c r="U89" s="196"/>
      <c r="W89" s="173"/>
      <c r="X89" s="174"/>
      <c r="Y89" s="174"/>
      <c r="Z89" s="197"/>
      <c r="AA89" s="197"/>
      <c r="AB89" s="197"/>
      <c r="AC89" s="197"/>
      <c r="AS89" s="56"/>
      <c r="AT89" s="56"/>
      <c r="AU89" s="56"/>
      <c r="AV89"/>
      <c r="AW89"/>
      <c r="AX89"/>
      <c r="AY89"/>
      <c r="AZ89"/>
      <c r="BA89"/>
      <c r="BB89"/>
      <c r="BC89"/>
      <c r="BD89"/>
    </row>
    <row r="90" spans="1:56" s="6" customFormat="1" x14ac:dyDescent="0.25">
      <c r="A90"/>
      <c r="B90"/>
      <c r="C90"/>
      <c r="D90"/>
      <c r="E90"/>
      <c r="F90"/>
      <c r="G90"/>
      <c r="H90"/>
      <c r="I90"/>
      <c r="J90"/>
      <c r="K90"/>
      <c r="L90" s="16"/>
      <c r="M90" s="110"/>
      <c r="N90"/>
      <c r="AS90" s="56"/>
      <c r="AT90" s="56"/>
      <c r="AU90" s="56"/>
      <c r="AV90"/>
      <c r="AW90"/>
      <c r="AX90"/>
      <c r="AY90"/>
      <c r="AZ90"/>
      <c r="BA90"/>
      <c r="BB90"/>
      <c r="BC90"/>
      <c r="BD90"/>
    </row>
    <row r="91" spans="1:56" s="6" customFormat="1" x14ac:dyDescent="0.25">
      <c r="A91"/>
      <c r="B91"/>
      <c r="C91"/>
      <c r="D91"/>
      <c r="E91"/>
      <c r="F91"/>
      <c r="G91"/>
      <c r="H91"/>
      <c r="I91"/>
      <c r="J91"/>
      <c r="K91"/>
      <c r="L91" s="16"/>
      <c r="M91" s="110"/>
      <c r="N91"/>
      <c r="O91" s="149" t="s">
        <v>160</v>
      </c>
      <c r="P91" s="150"/>
      <c r="Q91" s="151"/>
      <c r="R91" s="152"/>
      <c r="S91" s="152"/>
      <c r="T91" s="152"/>
      <c r="U91" s="152"/>
      <c r="V91" s="56"/>
      <c r="AO91" s="56"/>
      <c r="AP91" s="56"/>
      <c r="AQ91" s="56"/>
      <c r="AR91" s="56"/>
      <c r="AS91" s="56"/>
      <c r="AT91" s="56"/>
      <c r="AU91" s="56"/>
      <c r="AV91" s="56"/>
      <c r="AW91" s="56"/>
      <c r="AX91" s="56"/>
      <c r="AY91" s="56"/>
      <c r="AZ91" s="56"/>
      <c r="BA91" s="56"/>
      <c r="BB91" s="56"/>
      <c r="BC91" s="56"/>
      <c r="BD91" s="56"/>
    </row>
    <row r="92" spans="1:56" x14ac:dyDescent="0.25">
      <c r="A92"/>
      <c r="B92"/>
      <c r="C92"/>
      <c r="D92"/>
      <c r="E92"/>
      <c r="F92"/>
      <c r="G92"/>
      <c r="H92"/>
      <c r="I92"/>
      <c r="J92"/>
      <c r="K92"/>
      <c r="N92"/>
      <c r="Q92" s="16"/>
      <c r="R92" s="56"/>
      <c r="S92" s="56"/>
      <c r="T92" s="56"/>
      <c r="U92" s="56"/>
      <c r="V92" s="56"/>
      <c r="Z92" s="6"/>
      <c r="AA92" s="6"/>
      <c r="AB92" s="6"/>
      <c r="AC92" s="6"/>
      <c r="AD92" s="6"/>
      <c r="AE92"/>
      <c r="AF92"/>
      <c r="AG92"/>
      <c r="AH92"/>
      <c r="AI92"/>
      <c r="AJ92"/>
      <c r="AK92"/>
      <c r="AL92"/>
      <c r="AM92"/>
      <c r="AV92" s="56"/>
      <c r="AW92" s="56"/>
      <c r="AX92" s="56"/>
      <c r="AY92" s="56"/>
      <c r="AZ92" s="56"/>
      <c r="BA92" s="56"/>
      <c r="BB92" s="56"/>
      <c r="BC92" s="56"/>
      <c r="BD92" s="56"/>
    </row>
    <row r="93" spans="1:56" x14ac:dyDescent="0.25">
      <c r="A93" s="10" t="s">
        <v>161</v>
      </c>
      <c r="H93"/>
      <c r="I93"/>
      <c r="J93"/>
      <c r="K93"/>
      <c r="N93"/>
      <c r="O93" s="143"/>
      <c r="P93" s="66">
        <v>2010</v>
      </c>
      <c r="Q93" s="66">
        <v>2015</v>
      </c>
      <c r="R93" s="66">
        <v>2020</v>
      </c>
      <c r="S93" s="66">
        <v>2025</v>
      </c>
      <c r="T93" s="66">
        <v>2030</v>
      </c>
      <c r="U93" s="67">
        <v>2035</v>
      </c>
      <c r="V93" s="56"/>
      <c r="Z93" s="6"/>
      <c r="AA93" s="6"/>
      <c r="AB93" s="6"/>
      <c r="AC93" s="6"/>
      <c r="AD93" s="6"/>
      <c r="AE93" s="6"/>
      <c r="AF93" s="6"/>
      <c r="AG93" s="6"/>
      <c r="AH93" s="6"/>
      <c r="AI93" s="6"/>
      <c r="AJ93" s="6"/>
      <c r="AK93" s="6"/>
      <c r="AL93" s="6"/>
      <c r="AM93" s="6"/>
      <c r="AV93" s="56"/>
      <c r="AW93" s="56"/>
      <c r="AX93" s="56"/>
      <c r="AY93" s="56"/>
      <c r="AZ93" s="56"/>
      <c r="BA93" s="56"/>
      <c r="BB93" s="56"/>
      <c r="BC93" s="56"/>
      <c r="BD93" s="56"/>
    </row>
    <row r="94" spans="1:56" s="6" customFormat="1" x14ac:dyDescent="0.25">
      <c r="A94"/>
      <c r="B94"/>
      <c r="C94"/>
      <c r="D94"/>
      <c r="E94"/>
      <c r="F94"/>
      <c r="G94"/>
      <c r="H94"/>
      <c r="I94"/>
      <c r="J94"/>
      <c r="K94"/>
      <c r="L94" s="16"/>
      <c r="M94" s="110"/>
      <c r="N94"/>
      <c r="O94" s="146" t="s">
        <v>126</v>
      </c>
      <c r="P94" s="147"/>
      <c r="Q94" s="147"/>
      <c r="R94" s="147"/>
      <c r="S94" s="147"/>
      <c r="T94" s="147"/>
      <c r="U94" s="148"/>
      <c r="V94" s="56"/>
      <c r="AN94" s="56"/>
      <c r="AO94" s="56"/>
      <c r="AP94" s="56"/>
      <c r="AQ94" s="56"/>
      <c r="AR94" s="56"/>
      <c r="AS94" s="56"/>
      <c r="AT94" s="56"/>
      <c r="AU94" s="56"/>
      <c r="AV94" s="56"/>
      <c r="AW94" s="56"/>
      <c r="AX94" s="56"/>
      <c r="AY94" s="56"/>
      <c r="AZ94" s="56"/>
      <c r="BA94" s="56"/>
      <c r="BB94" s="56"/>
      <c r="BC94" s="56"/>
      <c r="BD94" s="56"/>
    </row>
    <row r="95" spans="1:56" s="6" customFormat="1" x14ac:dyDescent="0.25">
      <c r="A95" s="198"/>
      <c r="B95" s="199">
        <v>2010</v>
      </c>
      <c r="C95" s="199">
        <v>2015</v>
      </c>
      <c r="D95" s="199">
        <v>2020</v>
      </c>
      <c r="E95" s="199">
        <v>2025</v>
      </c>
      <c r="F95" s="199">
        <v>2030</v>
      </c>
      <c r="G95" s="200">
        <v>2035</v>
      </c>
      <c r="H95"/>
      <c r="I95"/>
      <c r="J95"/>
      <c r="K95"/>
      <c r="L95" s="16"/>
      <c r="M95" s="110"/>
      <c r="N95"/>
      <c r="O95" s="146" t="s">
        <v>128</v>
      </c>
      <c r="P95" s="147"/>
      <c r="Q95" s="147"/>
      <c r="R95" s="147"/>
      <c r="S95" s="147"/>
      <c r="T95" s="147"/>
      <c r="U95" s="148"/>
      <c r="V95" s="56"/>
      <c r="AN95" s="56"/>
      <c r="AO95" s="56"/>
      <c r="AP95" s="56"/>
      <c r="AQ95" s="56"/>
      <c r="AR95" s="56"/>
      <c r="AS95" s="56"/>
      <c r="AT95" s="56"/>
      <c r="AU95" s="56"/>
      <c r="AV95" s="56"/>
      <c r="AW95" s="56"/>
      <c r="AX95" s="56"/>
      <c r="AY95" s="56"/>
      <c r="AZ95" s="56"/>
      <c r="BA95" s="56"/>
      <c r="BB95" s="56"/>
      <c r="BC95" s="56"/>
      <c r="BD95" s="56"/>
    </row>
    <row r="96" spans="1:56" s="6" customFormat="1" x14ac:dyDescent="0.25">
      <c r="A96" s="201" t="s">
        <v>162</v>
      </c>
      <c r="B96" s="120">
        <v>6.2</v>
      </c>
      <c r="C96" s="120">
        <v>5.8</v>
      </c>
      <c r="D96" s="120">
        <v>5.5</v>
      </c>
      <c r="E96" s="120">
        <v>5.3</v>
      </c>
      <c r="F96" s="120">
        <v>5.3</v>
      </c>
      <c r="G96" s="121">
        <v>5.3</v>
      </c>
      <c r="H96"/>
      <c r="I96"/>
      <c r="J96"/>
      <c r="K96"/>
      <c r="L96" s="16"/>
      <c r="M96" s="110"/>
      <c r="N96"/>
      <c r="O96" s="146" t="s">
        <v>129</v>
      </c>
      <c r="P96" s="147"/>
      <c r="Q96" s="147"/>
      <c r="R96" s="147"/>
      <c r="S96" s="147"/>
      <c r="T96" s="147"/>
      <c r="U96" s="148"/>
      <c r="V96" s="56"/>
      <c r="AN96" s="56"/>
      <c r="AO96" s="56"/>
      <c r="AP96" s="56"/>
      <c r="AQ96" s="56"/>
      <c r="AR96" s="56"/>
      <c r="AS96" s="56"/>
      <c r="AT96" s="56"/>
      <c r="AU96" s="56"/>
      <c r="AV96" s="56"/>
      <c r="AW96" s="56"/>
      <c r="AX96" s="56"/>
      <c r="AY96" s="56"/>
      <c r="AZ96" s="56"/>
      <c r="BA96" s="56"/>
      <c r="BB96" s="56"/>
      <c r="BC96" s="56"/>
      <c r="BD96" s="56"/>
    </row>
    <row r="97" spans="1:56" s="6" customFormat="1" x14ac:dyDescent="0.25">
      <c r="A97" s="201" t="s">
        <v>163</v>
      </c>
      <c r="B97" s="120">
        <v>5.4</v>
      </c>
      <c r="C97" s="120">
        <v>5.0999999999999996</v>
      </c>
      <c r="D97" s="120">
        <v>4.8</v>
      </c>
      <c r="E97" s="120">
        <v>4.5999999999999996</v>
      </c>
      <c r="F97" s="120">
        <v>4.5999999999999996</v>
      </c>
      <c r="G97" s="121">
        <v>4.5999999999999996</v>
      </c>
      <c r="H97"/>
      <c r="I97"/>
      <c r="J97"/>
      <c r="K97"/>
      <c r="L97" s="16"/>
      <c r="M97" s="110"/>
      <c r="N97"/>
      <c r="O97" s="146" t="s">
        <v>130</v>
      </c>
      <c r="P97" s="147"/>
      <c r="Q97" s="147"/>
      <c r="R97" s="147"/>
      <c r="S97" s="147"/>
      <c r="T97" s="147"/>
      <c r="U97" s="148"/>
      <c r="V97" s="56"/>
      <c r="AN97" s="56"/>
      <c r="AO97" s="56"/>
      <c r="AP97" s="56"/>
      <c r="AQ97" s="56"/>
      <c r="AR97" s="56"/>
      <c r="AS97" s="56"/>
      <c r="AT97" s="56"/>
      <c r="AU97" s="56"/>
      <c r="AV97" s="56"/>
      <c r="AW97" s="56"/>
      <c r="AX97" s="56"/>
      <c r="AY97" s="56"/>
      <c r="AZ97" s="56"/>
      <c r="BA97" s="56"/>
      <c r="BB97" s="56"/>
      <c r="BC97" s="56"/>
      <c r="BD97" s="56"/>
    </row>
    <row r="98" spans="1:56" s="6" customFormat="1" x14ac:dyDescent="0.25">
      <c r="A98" s="201" t="s">
        <v>164</v>
      </c>
      <c r="B98" s="120">
        <v>17.8</v>
      </c>
      <c r="C98" s="120">
        <v>17.8</v>
      </c>
      <c r="D98" s="120">
        <v>17.600000000000001</v>
      </c>
      <c r="E98" s="120">
        <v>17.3</v>
      </c>
      <c r="F98" s="120">
        <v>17</v>
      </c>
      <c r="G98" s="121">
        <v>16.899999999999999</v>
      </c>
      <c r="H98"/>
      <c r="I98"/>
      <c r="J98"/>
      <c r="K98"/>
      <c r="L98" s="16"/>
      <c r="M98" s="110"/>
      <c r="N98"/>
      <c r="O98" s="202"/>
      <c r="P98" s="203"/>
      <c r="Q98" s="203"/>
      <c r="R98" s="203"/>
      <c r="S98" s="203"/>
      <c r="T98" s="203"/>
      <c r="U98" s="203"/>
      <c r="V98" s="56"/>
      <c r="AD98"/>
      <c r="AN98" s="56"/>
      <c r="AO98" s="56"/>
      <c r="AP98" s="56"/>
      <c r="AQ98" s="56"/>
      <c r="AR98" s="56"/>
      <c r="AS98" s="56"/>
      <c r="AT98" s="56"/>
      <c r="AU98" s="56"/>
      <c r="AV98" s="56"/>
      <c r="AW98" s="56"/>
      <c r="AX98" s="56"/>
      <c r="AY98" s="56"/>
      <c r="AZ98" s="56"/>
      <c r="BA98" s="56"/>
      <c r="BB98" s="56"/>
      <c r="BC98" s="56"/>
      <c r="BD98" s="56"/>
    </row>
    <row r="99" spans="1:56" s="6" customFormat="1" x14ac:dyDescent="0.25">
      <c r="A99" s="204" t="s">
        <v>165</v>
      </c>
      <c r="B99" s="205"/>
      <c r="C99" s="205"/>
      <c r="D99" s="205"/>
      <c r="E99" s="205"/>
      <c r="F99" s="205"/>
      <c r="G99" s="205"/>
      <c r="H99"/>
      <c r="I99"/>
      <c r="J99"/>
      <c r="K99"/>
      <c r="L99" s="16"/>
      <c r="M99" s="110"/>
      <c r="N99"/>
      <c r="O99" s="149" t="s">
        <v>166</v>
      </c>
      <c r="P99" s="150"/>
      <c r="Q99" s="151"/>
      <c r="R99" s="152"/>
      <c r="S99" s="152"/>
      <c r="T99" s="152"/>
      <c r="U99" s="152"/>
      <c r="V99" s="152"/>
      <c r="AC99"/>
      <c r="AD99"/>
      <c r="AN99" s="56"/>
      <c r="AO99" s="56"/>
      <c r="AP99" s="56"/>
      <c r="AQ99" s="56"/>
      <c r="AR99" s="56"/>
      <c r="AS99" s="56"/>
      <c r="AT99" s="56"/>
      <c r="AU99" s="56"/>
      <c r="AV99" s="56"/>
      <c r="AW99" s="56"/>
      <c r="AX99" s="56"/>
      <c r="AY99" s="56"/>
      <c r="AZ99" s="56"/>
      <c r="BA99" s="56"/>
      <c r="BB99" s="56"/>
      <c r="BC99" s="56"/>
      <c r="BD99" s="56"/>
    </row>
    <row r="100" spans="1:56" s="6" customFormat="1" x14ac:dyDescent="0.25">
      <c r="A100" s="5" t="s">
        <v>167</v>
      </c>
      <c r="B100"/>
      <c r="C100"/>
      <c r="D100"/>
      <c r="E100"/>
      <c r="F100"/>
      <c r="G100"/>
      <c r="H100"/>
      <c r="I100"/>
      <c r="J100"/>
      <c r="K100"/>
      <c r="L100" s="16"/>
      <c r="M100" s="110"/>
      <c r="N100"/>
      <c r="Q100" s="16"/>
      <c r="R100" s="56"/>
      <c r="S100" s="56"/>
      <c r="T100" s="56"/>
      <c r="U100" s="56"/>
      <c r="AN100" s="56"/>
      <c r="AO100" s="56"/>
      <c r="AP100" s="56"/>
      <c r="AQ100" s="56"/>
      <c r="AR100" s="56"/>
      <c r="AS100" s="56"/>
      <c r="AT100" s="56"/>
      <c r="AU100" s="56"/>
      <c r="AV100" s="56"/>
      <c r="AW100" s="56"/>
      <c r="AX100" s="56"/>
      <c r="AY100" s="56"/>
      <c r="AZ100" s="56"/>
      <c r="BA100" s="56"/>
      <c r="BB100" s="56"/>
      <c r="BC100" s="56"/>
      <c r="BD100" s="56"/>
    </row>
    <row r="101" spans="1:56" s="6" customFormat="1" x14ac:dyDescent="0.25">
      <c r="A101"/>
      <c r="B101"/>
      <c r="C101"/>
      <c r="D101"/>
      <c r="E101"/>
      <c r="F101"/>
      <c r="G101"/>
      <c r="H101"/>
      <c r="I101"/>
      <c r="J101"/>
      <c r="K101"/>
      <c r="L101" s="16"/>
      <c r="M101" s="110"/>
      <c r="N101"/>
      <c r="O101" s="143"/>
      <c r="P101" s="66">
        <v>2010</v>
      </c>
      <c r="Q101" s="66">
        <v>2015</v>
      </c>
      <c r="R101" s="66">
        <v>2020</v>
      </c>
      <c r="S101" s="66">
        <v>2025</v>
      </c>
      <c r="T101" s="66">
        <v>2030</v>
      </c>
      <c r="U101" s="67">
        <v>2035</v>
      </c>
      <c r="AN101" s="56"/>
      <c r="AO101" s="56"/>
      <c r="AP101" s="56"/>
      <c r="AQ101" s="56"/>
      <c r="AR101" s="56"/>
      <c r="AS101" s="56"/>
      <c r="AT101" s="56"/>
      <c r="AU101" s="56"/>
      <c r="AV101" s="56"/>
      <c r="AW101" s="56"/>
      <c r="AX101" s="56"/>
      <c r="AY101" s="56"/>
      <c r="AZ101" s="56"/>
      <c r="BA101" s="56"/>
      <c r="BB101" s="56"/>
      <c r="BC101" s="56"/>
      <c r="BD101" s="56"/>
    </row>
    <row r="102" spans="1:56" s="6" customFormat="1" x14ac:dyDescent="0.25">
      <c r="A102"/>
      <c r="B102"/>
      <c r="C102"/>
      <c r="D102"/>
      <c r="E102"/>
      <c r="F102"/>
      <c r="G102"/>
      <c r="H102"/>
      <c r="I102"/>
      <c r="J102"/>
      <c r="K102"/>
      <c r="L102" s="16"/>
      <c r="M102" s="110"/>
      <c r="N102"/>
      <c r="O102" s="146" t="s">
        <v>126</v>
      </c>
      <c r="P102" s="147"/>
      <c r="Q102" s="147"/>
      <c r="R102" s="147"/>
      <c r="S102" s="147"/>
      <c r="T102" s="147"/>
      <c r="U102" s="148"/>
      <c r="AN102" s="56"/>
      <c r="AO102" s="56"/>
      <c r="AP102" s="56"/>
      <c r="AQ102" s="56"/>
      <c r="AR102" s="56"/>
      <c r="AS102" s="56"/>
      <c r="AT102" s="56"/>
      <c r="AU102" s="56"/>
      <c r="AV102" s="56"/>
      <c r="AW102" s="56"/>
      <c r="AX102" s="56"/>
      <c r="AY102" s="56"/>
      <c r="AZ102" s="56"/>
      <c r="BA102" s="56"/>
      <c r="BB102" s="56"/>
      <c r="BC102" s="56"/>
      <c r="BD102" s="56"/>
    </row>
    <row r="103" spans="1:56" x14ac:dyDescent="0.25">
      <c r="A103" s="10" t="s">
        <v>168</v>
      </c>
      <c r="G103"/>
      <c r="H103"/>
      <c r="I103"/>
      <c r="J103"/>
      <c r="K103"/>
      <c r="N103"/>
      <c r="O103" s="146" t="s">
        <v>128</v>
      </c>
      <c r="P103" s="147"/>
      <c r="Q103" s="147"/>
      <c r="R103" s="147"/>
      <c r="S103" s="147"/>
      <c r="T103" s="147"/>
      <c r="U103" s="148"/>
      <c r="Z103" s="6"/>
      <c r="AA103" s="6"/>
      <c r="AB103" s="6"/>
      <c r="AC103" s="6"/>
      <c r="AD103" s="6"/>
      <c r="AE103" s="6"/>
      <c r="AF103" s="6"/>
      <c r="AG103" s="6"/>
      <c r="AH103" s="6"/>
      <c r="AI103" s="6"/>
      <c r="AJ103" s="6"/>
      <c r="AK103" s="6"/>
      <c r="AL103" s="6"/>
      <c r="AM103" s="6"/>
      <c r="AV103" s="56"/>
      <c r="AW103" s="56"/>
      <c r="AX103" s="56"/>
      <c r="AY103" s="56"/>
      <c r="AZ103" s="56"/>
      <c r="BA103" s="56"/>
      <c r="BB103" s="56"/>
      <c r="BC103" s="56"/>
      <c r="BD103" s="56"/>
    </row>
    <row r="104" spans="1:56" s="6" customFormat="1" x14ac:dyDescent="0.25">
      <c r="A104"/>
      <c r="B104"/>
      <c r="C104"/>
      <c r="D104"/>
      <c r="E104"/>
      <c r="F104"/>
      <c r="G104"/>
      <c r="H104"/>
      <c r="I104"/>
      <c r="J104"/>
      <c r="K104"/>
      <c r="L104" s="16"/>
      <c r="M104" s="110"/>
      <c r="N104"/>
      <c r="O104" s="146" t="s">
        <v>129</v>
      </c>
      <c r="P104" s="147"/>
      <c r="Q104" s="147"/>
      <c r="R104" s="147"/>
      <c r="S104" s="147"/>
      <c r="T104" s="147"/>
      <c r="U104" s="148"/>
      <c r="AN104" s="56"/>
      <c r="AO104" s="56"/>
      <c r="AP104" s="56"/>
      <c r="AQ104" s="56"/>
      <c r="AR104" s="56"/>
      <c r="AS104" s="56"/>
      <c r="AT104" s="56"/>
      <c r="AU104" s="56"/>
      <c r="AV104" s="56"/>
      <c r="AW104" s="56"/>
      <c r="AX104" s="56"/>
      <c r="AY104" s="56"/>
      <c r="AZ104" s="56"/>
      <c r="BA104" s="56"/>
      <c r="BB104" s="56"/>
      <c r="BC104" s="56"/>
      <c r="BD104" s="56"/>
    </row>
    <row r="105" spans="1:56" s="6" customFormat="1" x14ac:dyDescent="0.25">
      <c r="A105" s="206" t="s">
        <v>169</v>
      </c>
      <c r="B105" s="66">
        <v>2010</v>
      </c>
      <c r="C105" s="66">
        <v>2015</v>
      </c>
      <c r="D105" s="66">
        <v>2020</v>
      </c>
      <c r="E105" s="66">
        <v>2025</v>
      </c>
      <c r="F105" s="66">
        <v>2030</v>
      </c>
      <c r="G105" s="67">
        <v>2035</v>
      </c>
      <c r="H105"/>
      <c r="I105"/>
      <c r="J105"/>
      <c r="K105"/>
      <c r="L105" s="16"/>
      <c r="M105" s="110"/>
      <c r="N105"/>
      <c r="O105" s="146" t="s">
        <v>130</v>
      </c>
      <c r="P105" s="147"/>
      <c r="Q105" s="147"/>
      <c r="R105" s="147"/>
      <c r="S105" s="147"/>
      <c r="T105" s="147"/>
      <c r="U105" s="148"/>
      <c r="AN105" s="56"/>
      <c r="AO105" s="56"/>
      <c r="AP105" s="56"/>
      <c r="AQ105" s="56"/>
      <c r="AR105" s="56"/>
      <c r="AS105" s="56"/>
      <c r="AT105" s="56"/>
      <c r="AU105" s="56"/>
      <c r="AV105" s="56"/>
      <c r="AW105" s="56"/>
      <c r="AX105" s="56"/>
      <c r="AY105" s="56"/>
      <c r="AZ105" s="56"/>
      <c r="BA105" s="56"/>
      <c r="BB105" s="56"/>
      <c r="BC105" s="56"/>
      <c r="BD105" s="56"/>
    </row>
    <row r="106" spans="1:56" s="6" customFormat="1" x14ac:dyDescent="0.25">
      <c r="A106" s="206"/>
      <c r="B106" s="66"/>
      <c r="C106" s="66"/>
      <c r="D106" s="66"/>
      <c r="E106" s="66"/>
      <c r="F106" s="66"/>
      <c r="G106" s="67"/>
      <c r="H106"/>
      <c r="I106"/>
      <c r="J106" s="109"/>
      <c r="K106"/>
      <c r="L106" s="16"/>
      <c r="M106" s="110"/>
      <c r="N106"/>
      <c r="O106" s="177"/>
      <c r="P106" s="207"/>
      <c r="Q106" s="207"/>
      <c r="R106" s="207"/>
      <c r="S106" s="207"/>
      <c r="T106" s="207"/>
      <c r="U106" s="207"/>
      <c r="AN106" s="56"/>
      <c r="AO106" s="56"/>
      <c r="AP106" s="56"/>
      <c r="AQ106" s="56"/>
      <c r="AR106" s="56"/>
      <c r="AS106" s="56"/>
      <c r="AT106" s="56"/>
      <c r="AU106" s="56"/>
      <c r="AV106" s="56"/>
      <c r="AW106" s="56"/>
      <c r="AX106" s="56"/>
      <c r="AY106" s="56"/>
      <c r="AZ106" s="56"/>
      <c r="BA106" s="56"/>
      <c r="BB106" s="56"/>
      <c r="BC106" s="56"/>
      <c r="BD106" s="56"/>
    </row>
    <row r="107" spans="1:56" s="6" customFormat="1" x14ac:dyDescent="0.25">
      <c r="A107" s="206"/>
      <c r="B107" s="66"/>
      <c r="C107" s="66"/>
      <c r="D107" s="66"/>
      <c r="E107" s="66"/>
      <c r="F107" s="66"/>
      <c r="G107" s="67"/>
      <c r="H107"/>
      <c r="I107"/>
      <c r="J107" s="109"/>
      <c r="K107"/>
      <c r="L107" s="16"/>
      <c r="M107" s="110"/>
      <c r="N107"/>
      <c r="O107" s="177"/>
      <c r="P107" s="207"/>
      <c r="Q107" s="207"/>
      <c r="R107" s="207"/>
      <c r="S107" s="207"/>
      <c r="T107" s="207"/>
      <c r="U107" s="207"/>
      <c r="AN107" s="56"/>
      <c r="AO107" s="56"/>
      <c r="AP107" s="56"/>
      <c r="AQ107" s="56"/>
      <c r="AR107" s="56"/>
      <c r="AS107" s="56"/>
      <c r="AT107" s="56"/>
      <c r="AU107" s="56"/>
      <c r="AV107" s="56"/>
      <c r="AW107" s="56"/>
      <c r="AX107" s="56"/>
      <c r="AY107" s="56"/>
      <c r="AZ107" s="56"/>
      <c r="BA107" s="56"/>
      <c r="BB107" s="56"/>
      <c r="BC107" s="56"/>
      <c r="BD107" s="56"/>
    </row>
    <row r="108" spans="1:56" s="6" customFormat="1" x14ac:dyDescent="0.25">
      <c r="A108" s="69" t="s">
        <v>170</v>
      </c>
      <c r="B108" s="70">
        <v>7.3</v>
      </c>
      <c r="C108" s="70">
        <v>6.2</v>
      </c>
      <c r="D108" s="70">
        <v>5.0999999999999996</v>
      </c>
      <c r="E108" s="70">
        <v>5.0999999999999996</v>
      </c>
      <c r="F108" s="70">
        <v>5.0999999999999996</v>
      </c>
      <c r="G108" s="71">
        <v>5.0999999999999996</v>
      </c>
      <c r="H108"/>
      <c r="I108"/>
      <c r="J108"/>
      <c r="K108"/>
      <c r="L108" s="16"/>
      <c r="M108" s="110"/>
      <c r="N108"/>
      <c r="O108" s="149" t="s">
        <v>171</v>
      </c>
      <c r="P108" s="156"/>
      <c r="Q108" s="156"/>
      <c r="R108" s="150"/>
      <c r="S108"/>
      <c r="T108"/>
      <c r="U108"/>
      <c r="AN108" s="56"/>
      <c r="AO108" s="56"/>
      <c r="AP108" s="56"/>
      <c r="AQ108" s="56"/>
      <c r="AR108" s="56"/>
      <c r="AS108" s="56"/>
      <c r="AT108" s="56"/>
      <c r="AU108" s="56"/>
      <c r="AV108" s="56"/>
      <c r="AW108" s="56"/>
      <c r="AX108" s="56"/>
      <c r="AY108" s="56"/>
      <c r="AZ108" s="56"/>
      <c r="BA108" s="56"/>
      <c r="BB108" s="56"/>
      <c r="BC108" s="56"/>
      <c r="BD108" s="56"/>
    </row>
    <row r="109" spans="1:56" s="6" customFormat="1" x14ac:dyDescent="0.25">
      <c r="A109" s="177"/>
      <c r="B109" s="98"/>
      <c r="C109" s="98"/>
      <c r="D109" s="98"/>
      <c r="E109" s="98"/>
      <c r="F109" s="98"/>
      <c r="G109" s="98"/>
      <c r="H109"/>
      <c r="I109"/>
      <c r="J109" s="109"/>
      <c r="K109"/>
      <c r="L109" s="16"/>
      <c r="M109" s="110"/>
      <c r="N109"/>
      <c r="S109"/>
      <c r="T109"/>
      <c r="U109"/>
      <c r="AN109" s="56"/>
      <c r="AO109" s="56"/>
      <c r="AP109" s="56"/>
      <c r="AQ109" s="56"/>
      <c r="AR109" s="56"/>
      <c r="AS109" s="56"/>
      <c r="AT109" s="56"/>
      <c r="AU109" s="56"/>
      <c r="AV109" s="56"/>
      <c r="AW109" s="56"/>
      <c r="AX109" s="56"/>
      <c r="AY109" s="56"/>
      <c r="AZ109" s="56"/>
      <c r="BA109" s="56"/>
      <c r="BB109" s="56"/>
      <c r="BC109" s="56"/>
      <c r="BD109" s="56"/>
    </row>
    <row r="110" spans="1:56" s="6" customFormat="1" x14ac:dyDescent="0.25">
      <c r="A110" s="5" t="s">
        <v>172</v>
      </c>
      <c r="B110"/>
      <c r="C110"/>
      <c r="D110"/>
      <c r="E110"/>
      <c r="F110"/>
      <c r="G110"/>
      <c r="H110"/>
      <c r="I110"/>
      <c r="J110"/>
      <c r="K110"/>
      <c r="L110" s="16"/>
      <c r="M110" s="110"/>
      <c r="N110"/>
      <c r="S110" s="207"/>
      <c r="T110" s="207"/>
      <c r="U110" s="207"/>
      <c r="AN110" s="56"/>
      <c r="AO110" s="56"/>
      <c r="AP110" s="56"/>
      <c r="AQ110" s="56"/>
      <c r="AR110" s="56"/>
      <c r="AS110" s="56"/>
      <c r="AT110" s="56"/>
      <c r="AU110" s="56"/>
      <c r="AV110" s="56"/>
      <c r="AW110" s="56"/>
      <c r="AX110" s="56"/>
      <c r="AY110" s="56"/>
      <c r="AZ110" s="56"/>
      <c r="BA110" s="56"/>
      <c r="BB110" s="56"/>
      <c r="BC110" s="56"/>
      <c r="BD110" s="56"/>
    </row>
    <row r="111" spans="1:56" s="6" customFormat="1" x14ac:dyDescent="0.25">
      <c r="A111"/>
      <c r="B111"/>
      <c r="C111"/>
      <c r="D111"/>
      <c r="E111"/>
      <c r="F111"/>
      <c r="G111"/>
      <c r="H111"/>
      <c r="I111"/>
      <c r="J111"/>
      <c r="K111"/>
      <c r="L111" s="16"/>
      <c r="M111" s="110"/>
      <c r="N111"/>
      <c r="O111" s="149" t="s">
        <v>173</v>
      </c>
      <c r="P111" s="152"/>
      <c r="Q111" s="152"/>
      <c r="R111" s="56"/>
      <c r="S111" s="56"/>
      <c r="T111" s="56"/>
      <c r="U111" s="56"/>
      <c r="AN111" s="56"/>
      <c r="AO111" s="56"/>
      <c r="AP111" s="56"/>
      <c r="AQ111" s="56"/>
      <c r="AR111" s="56"/>
      <c r="AS111" s="56"/>
      <c r="AT111" s="56"/>
      <c r="AU111" s="56"/>
      <c r="AV111" s="56"/>
      <c r="AW111" s="56"/>
      <c r="AX111" s="56"/>
      <c r="AY111" s="56"/>
      <c r="AZ111" s="56"/>
      <c r="BA111" s="56"/>
      <c r="BB111" s="56"/>
      <c r="BC111" s="56"/>
      <c r="BD111" s="56"/>
    </row>
    <row r="112" spans="1:56" s="6" customFormat="1" x14ac:dyDescent="0.25">
      <c r="A112"/>
      <c r="B112"/>
      <c r="C112"/>
      <c r="D112"/>
      <c r="E112"/>
      <c r="F112"/>
      <c r="G112"/>
      <c r="H112"/>
      <c r="I112"/>
      <c r="J112"/>
      <c r="K112"/>
      <c r="L112" s="16"/>
      <c r="M112" s="110"/>
      <c r="N112"/>
      <c r="O112" s="56"/>
      <c r="AD112"/>
      <c r="AN112" s="56"/>
      <c r="AO112" s="56"/>
      <c r="AP112" s="56"/>
      <c r="AQ112" s="56"/>
      <c r="AR112" s="56"/>
      <c r="AS112" s="56"/>
      <c r="AT112" s="56"/>
      <c r="AU112" s="56"/>
      <c r="AV112" s="56"/>
      <c r="AW112" s="56"/>
      <c r="AX112" s="56"/>
      <c r="AY112" s="56"/>
      <c r="AZ112" s="56"/>
      <c r="BA112" s="56"/>
      <c r="BB112" s="56"/>
      <c r="BC112" s="56"/>
      <c r="BD112" s="56"/>
    </row>
    <row r="113" spans="1:56" x14ac:dyDescent="0.25">
      <c r="A113" s="10" t="s">
        <v>174</v>
      </c>
      <c r="G113"/>
      <c r="H113"/>
      <c r="I113"/>
      <c r="J113"/>
      <c r="K113"/>
      <c r="N113"/>
      <c r="O113" s="143"/>
      <c r="P113" s="66">
        <v>2010</v>
      </c>
      <c r="Q113" s="66">
        <v>2015</v>
      </c>
      <c r="R113" s="66">
        <v>2020</v>
      </c>
      <c r="S113" s="66">
        <v>2025</v>
      </c>
      <c r="T113" s="66">
        <v>2030</v>
      </c>
      <c r="U113" s="67">
        <v>2035</v>
      </c>
      <c r="Z113" s="6"/>
      <c r="AA113" s="6"/>
      <c r="AB113" s="6"/>
      <c r="AC113" s="6"/>
      <c r="AD113"/>
      <c r="AE113" s="6"/>
      <c r="AF113" s="6"/>
      <c r="AG113" s="6"/>
      <c r="AH113" s="6"/>
      <c r="AI113" s="6"/>
      <c r="AJ113" s="6"/>
      <c r="AK113" s="6"/>
      <c r="AL113" s="6"/>
      <c r="AM113" s="6"/>
      <c r="AV113" s="56"/>
      <c r="AW113" s="56"/>
      <c r="AX113" s="56"/>
      <c r="AY113" s="56"/>
      <c r="AZ113" s="56"/>
      <c r="BA113" s="56"/>
      <c r="BB113" s="56"/>
      <c r="BC113" s="56"/>
      <c r="BD113" s="56"/>
    </row>
    <row r="114" spans="1:56" s="6" customFormat="1" x14ac:dyDescent="0.25">
      <c r="A114"/>
      <c r="B114"/>
      <c r="C114"/>
      <c r="D114"/>
      <c r="E114"/>
      <c r="F114"/>
      <c r="G114"/>
      <c r="H114"/>
      <c r="I114"/>
      <c r="J114"/>
      <c r="K114"/>
      <c r="L114" s="16"/>
      <c r="M114" s="110"/>
      <c r="N114"/>
      <c r="O114" s="146" t="s">
        <v>126</v>
      </c>
      <c r="P114" s="147"/>
      <c r="Q114" s="147"/>
      <c r="R114" s="147"/>
      <c r="S114" s="147"/>
      <c r="T114" s="147"/>
      <c r="U114" s="148"/>
      <c r="AN114" s="56"/>
      <c r="AO114" s="56"/>
      <c r="AP114" s="56"/>
      <c r="AQ114" s="56"/>
      <c r="AR114" s="56"/>
      <c r="AS114" s="56"/>
      <c r="AT114" s="56"/>
      <c r="AU114" s="56"/>
      <c r="AV114" s="56"/>
      <c r="AW114" s="56"/>
      <c r="AX114" s="56"/>
      <c r="AY114" s="56"/>
      <c r="AZ114" s="56"/>
      <c r="BA114" s="56"/>
      <c r="BB114" s="56"/>
      <c r="BC114" s="56"/>
      <c r="BD114" s="56"/>
    </row>
    <row r="115" spans="1:56" x14ac:dyDescent="0.25">
      <c r="A115" s="206" t="s">
        <v>169</v>
      </c>
      <c r="B115" s="66">
        <v>2010</v>
      </c>
      <c r="C115" s="66">
        <v>2015</v>
      </c>
      <c r="D115" s="66">
        <v>2020</v>
      </c>
      <c r="E115" s="66">
        <v>2025</v>
      </c>
      <c r="F115" s="66">
        <v>2030</v>
      </c>
      <c r="G115" s="67">
        <v>2035</v>
      </c>
      <c r="H115"/>
      <c r="I115"/>
      <c r="J115"/>
      <c r="K115"/>
      <c r="N115"/>
      <c r="O115" s="146" t="s">
        <v>128</v>
      </c>
      <c r="P115" s="147"/>
      <c r="Q115" s="147"/>
      <c r="R115" s="147"/>
      <c r="S115" s="147"/>
      <c r="T115" s="147"/>
      <c r="U115" s="148"/>
      <c r="V115"/>
      <c r="Z115"/>
      <c r="AA115"/>
      <c r="AB115"/>
      <c r="AC115"/>
      <c r="AD115"/>
      <c r="AE115" s="6"/>
      <c r="AF115" s="6"/>
      <c r="AG115" s="6"/>
      <c r="AH115" s="6"/>
      <c r="AI115" s="6"/>
      <c r="AJ115" s="6"/>
      <c r="AK115" s="6"/>
      <c r="AL115" s="6"/>
      <c r="AM115" s="6"/>
      <c r="AV115" s="56"/>
      <c r="AW115" s="56"/>
      <c r="AX115" s="56"/>
      <c r="AY115" s="56"/>
      <c r="AZ115" s="56"/>
      <c r="BA115" s="56"/>
      <c r="BB115" s="56"/>
      <c r="BC115" s="56"/>
      <c r="BD115" s="56"/>
    </row>
    <row r="116" spans="1:56" x14ac:dyDescent="0.25">
      <c r="A116" s="69" t="s">
        <v>175</v>
      </c>
      <c r="B116" s="70">
        <v>33</v>
      </c>
      <c r="C116" s="70">
        <v>33</v>
      </c>
      <c r="D116" s="70">
        <v>29.7</v>
      </c>
      <c r="E116" s="70">
        <v>29.7</v>
      </c>
      <c r="F116" s="70">
        <v>29.7</v>
      </c>
      <c r="G116" s="71">
        <v>29.7</v>
      </c>
      <c r="H116"/>
      <c r="I116"/>
      <c r="J116"/>
      <c r="K116"/>
      <c r="N116"/>
      <c r="O116" s="146" t="s">
        <v>129</v>
      </c>
      <c r="P116" s="147"/>
      <c r="Q116" s="147"/>
      <c r="R116" s="147"/>
      <c r="S116" s="147"/>
      <c r="T116" s="147"/>
      <c r="U116" s="148"/>
      <c r="W116" s="175"/>
      <c r="Z116" s="6"/>
      <c r="AA116" s="6"/>
      <c r="AB116" s="6"/>
      <c r="AC116" s="6"/>
      <c r="AD116" s="6"/>
      <c r="AE116"/>
      <c r="AF116"/>
      <c r="AG116"/>
      <c r="AH116"/>
    </row>
    <row r="117" spans="1:56" x14ac:dyDescent="0.25">
      <c r="A117" s="69" t="s">
        <v>154</v>
      </c>
      <c r="B117" s="70">
        <v>35</v>
      </c>
      <c r="C117" s="70">
        <v>31.5</v>
      </c>
      <c r="D117" s="70">
        <v>31.5</v>
      </c>
      <c r="E117" s="70">
        <v>31.5</v>
      </c>
      <c r="F117" s="70">
        <v>31.5</v>
      </c>
      <c r="G117" s="71">
        <v>31.5</v>
      </c>
      <c r="H117"/>
      <c r="I117"/>
      <c r="J117"/>
      <c r="K117"/>
      <c r="N117"/>
      <c r="O117" s="146" t="s">
        <v>130</v>
      </c>
      <c r="P117" s="147"/>
      <c r="Q117" s="147"/>
      <c r="R117" s="147"/>
      <c r="S117" s="147"/>
      <c r="T117" s="147"/>
      <c r="U117" s="148"/>
      <c r="V117"/>
      <c r="W117"/>
      <c r="Z117" s="6"/>
      <c r="AA117" s="6"/>
      <c r="AB117" s="6"/>
      <c r="AC117" s="6"/>
      <c r="AD117" s="6"/>
      <c r="AE117"/>
      <c r="AF117"/>
      <c r="AG117"/>
      <c r="AH117"/>
    </row>
    <row r="118" spans="1:56" x14ac:dyDescent="0.25">
      <c r="A118" s="5" t="s">
        <v>172</v>
      </c>
      <c r="B118"/>
      <c r="C118"/>
      <c r="D118"/>
      <c r="E118"/>
      <c r="F118"/>
      <c r="G118"/>
      <c r="H118"/>
      <c r="I118"/>
      <c r="J118"/>
      <c r="K118"/>
      <c r="N118"/>
      <c r="O118"/>
      <c r="P118"/>
      <c r="Q118"/>
      <c r="R118"/>
      <c r="S118"/>
      <c r="T118"/>
      <c r="U118"/>
      <c r="V118"/>
      <c r="W118"/>
      <c r="Z118" s="6"/>
      <c r="AA118" s="6"/>
      <c r="AB118" s="6"/>
      <c r="AC118" s="6"/>
      <c r="AD118" s="6"/>
      <c r="AE118"/>
      <c r="AF118"/>
      <c r="AG118"/>
      <c r="AH118"/>
    </row>
    <row r="119" spans="1:56" x14ac:dyDescent="0.25">
      <c r="A119"/>
      <c r="B119"/>
      <c r="C119"/>
      <c r="D119"/>
      <c r="E119"/>
      <c r="F119"/>
      <c r="G119"/>
      <c r="H119"/>
      <c r="I119"/>
      <c r="J119"/>
      <c r="K119"/>
      <c r="N119"/>
      <c r="O119" s="149" t="s">
        <v>176</v>
      </c>
      <c r="P119" s="152"/>
      <c r="Q119" s="152"/>
      <c r="R119" s="152"/>
      <c r="S119" s="152"/>
      <c r="T119" s="56"/>
      <c r="U119" s="56"/>
      <c r="V119"/>
      <c r="W119"/>
      <c r="Z119" s="6"/>
      <c r="AA119" s="6"/>
      <c r="AB119" s="6"/>
      <c r="AC119" s="6"/>
      <c r="AD119" s="6"/>
      <c r="AE119"/>
      <c r="AF119"/>
      <c r="AG119"/>
      <c r="AH119"/>
    </row>
    <row r="120" spans="1:56" x14ac:dyDescent="0.25">
      <c r="A120"/>
      <c r="B120"/>
      <c r="C120"/>
      <c r="D120"/>
      <c r="E120"/>
      <c r="F120"/>
      <c r="G120"/>
      <c r="H120"/>
      <c r="I120"/>
      <c r="J120"/>
      <c r="K120"/>
      <c r="N120"/>
      <c r="O120" s="56"/>
      <c r="P120" s="56"/>
      <c r="Q120" s="56"/>
      <c r="R120" s="56"/>
      <c r="S120" s="56"/>
      <c r="T120" s="56"/>
      <c r="U120" s="56"/>
      <c r="V120"/>
      <c r="W120"/>
      <c r="Z120" s="6"/>
      <c r="AA120" s="6"/>
      <c r="AB120" s="6"/>
      <c r="AC120" s="6"/>
      <c r="AD120" s="6"/>
      <c r="AE120"/>
      <c r="AF120"/>
      <c r="AG120"/>
      <c r="AH120"/>
    </row>
    <row r="121" spans="1:56" x14ac:dyDescent="0.25">
      <c r="A121"/>
      <c r="B121"/>
      <c r="C121"/>
      <c r="D121"/>
      <c r="E121"/>
      <c r="F121"/>
      <c r="G121"/>
      <c r="H121"/>
      <c r="I121"/>
      <c r="J121"/>
      <c r="K121"/>
      <c r="N121"/>
      <c r="O121" s="143"/>
      <c r="P121" s="66">
        <v>2010</v>
      </c>
      <c r="Q121" s="66">
        <v>2015</v>
      </c>
      <c r="R121" s="66">
        <v>2020</v>
      </c>
      <c r="S121" s="66">
        <v>2025</v>
      </c>
      <c r="T121" s="66">
        <v>2030</v>
      </c>
      <c r="U121" s="67">
        <v>2035</v>
      </c>
      <c r="Z121" s="6"/>
      <c r="AA121" s="6"/>
      <c r="AB121" s="6"/>
      <c r="AC121" s="6"/>
      <c r="AD121" s="6"/>
      <c r="AE121"/>
      <c r="AF121"/>
      <c r="AG121"/>
      <c r="AH121"/>
    </row>
    <row r="122" spans="1:56" x14ac:dyDescent="0.25">
      <c r="A122" s="10" t="s">
        <v>177</v>
      </c>
      <c r="D122"/>
      <c r="E122"/>
      <c r="F122"/>
      <c r="G122"/>
      <c r="H122"/>
      <c r="I122"/>
      <c r="J122"/>
      <c r="K122"/>
      <c r="N122"/>
      <c r="O122" s="146" t="s">
        <v>126</v>
      </c>
      <c r="P122" s="147"/>
      <c r="Q122" s="147"/>
      <c r="R122" s="147"/>
      <c r="S122" s="147"/>
      <c r="T122" s="147"/>
      <c r="U122" s="148"/>
      <c r="W122"/>
      <c r="Z122" s="6"/>
      <c r="AA122" s="6"/>
      <c r="AB122" s="6"/>
      <c r="AC122" s="6"/>
      <c r="AD122" s="6"/>
      <c r="AE122"/>
      <c r="AF122"/>
      <c r="AG122"/>
      <c r="AH122"/>
    </row>
    <row r="123" spans="1:56" x14ac:dyDescent="0.25">
      <c r="A123"/>
      <c r="B123"/>
      <c r="C123"/>
      <c r="D123"/>
      <c r="E123"/>
      <c r="F123"/>
      <c r="G123"/>
      <c r="H123"/>
      <c r="I123"/>
      <c r="J123"/>
      <c r="K123"/>
      <c r="N123"/>
      <c r="O123" s="146" t="s">
        <v>128</v>
      </c>
      <c r="P123" s="147"/>
      <c r="Q123" s="147"/>
      <c r="R123" s="147"/>
      <c r="S123" s="147"/>
      <c r="T123" s="147"/>
      <c r="U123" s="148"/>
      <c r="W123"/>
      <c r="Z123" s="6"/>
      <c r="AA123" s="6"/>
      <c r="AB123" s="6"/>
      <c r="AC123" s="6"/>
      <c r="AD123" s="6"/>
      <c r="AE123"/>
      <c r="AF123"/>
      <c r="AG123"/>
      <c r="AH123"/>
    </row>
    <row r="124" spans="1:56" x14ac:dyDescent="0.25">
      <c r="A124" s="65"/>
      <c r="B124" s="66">
        <v>2010</v>
      </c>
      <c r="C124" s="66">
        <v>2015</v>
      </c>
      <c r="D124" s="66">
        <v>2020</v>
      </c>
      <c r="E124" s="66">
        <v>2025</v>
      </c>
      <c r="F124" s="66">
        <v>2030</v>
      </c>
      <c r="G124" s="67">
        <v>2035</v>
      </c>
      <c r="H124"/>
      <c r="I124"/>
      <c r="J124"/>
      <c r="K124"/>
      <c r="N124"/>
      <c r="O124" s="146" t="s">
        <v>129</v>
      </c>
      <c r="P124" s="147"/>
      <c r="Q124" s="147"/>
      <c r="R124" s="147"/>
      <c r="S124" s="147"/>
      <c r="T124" s="147"/>
      <c r="U124" s="148"/>
      <c r="W124"/>
      <c r="Z124" s="6"/>
      <c r="AA124" s="6"/>
      <c r="AB124" s="6"/>
      <c r="AC124" s="6"/>
      <c r="AD124" s="6"/>
      <c r="AE124"/>
      <c r="AF124"/>
      <c r="AG124"/>
      <c r="AH124"/>
    </row>
    <row r="125" spans="1:56" ht="15" customHeight="1" x14ac:dyDescent="0.25">
      <c r="A125" s="69" t="s">
        <v>178</v>
      </c>
      <c r="B125" s="120"/>
      <c r="C125" s="120"/>
      <c r="D125" s="120"/>
      <c r="E125" s="120"/>
      <c r="F125" s="120"/>
      <c r="G125" s="121"/>
      <c r="H125"/>
      <c r="I125"/>
      <c r="J125"/>
      <c r="K125"/>
      <c r="N125"/>
      <c r="O125" s="146" t="s">
        <v>130</v>
      </c>
      <c r="P125" s="147"/>
      <c r="Q125" s="147"/>
      <c r="R125" s="147"/>
      <c r="S125" s="147"/>
      <c r="T125" s="147"/>
      <c r="U125" s="148"/>
      <c r="W125"/>
      <c r="Z125" s="6"/>
      <c r="AA125" s="6"/>
      <c r="AB125" s="6"/>
      <c r="AC125" s="6"/>
      <c r="AD125" s="6"/>
      <c r="AE125"/>
      <c r="AF125"/>
      <c r="AG125"/>
      <c r="AH125"/>
    </row>
    <row r="126" spans="1:56" x14ac:dyDescent="0.25">
      <c r="A126" s="208" t="s">
        <v>154</v>
      </c>
      <c r="B126" s="120">
        <v>258</v>
      </c>
      <c r="C126" s="120">
        <v>264</v>
      </c>
      <c r="D126" s="120">
        <v>290</v>
      </c>
      <c r="E126" s="120">
        <v>324</v>
      </c>
      <c r="F126" s="120">
        <v>357</v>
      </c>
      <c r="G126" s="121">
        <v>387</v>
      </c>
      <c r="H126"/>
      <c r="I126"/>
      <c r="J126"/>
      <c r="K126"/>
      <c r="N126"/>
      <c r="O126"/>
      <c r="P126"/>
      <c r="Q126"/>
      <c r="R126"/>
      <c r="S126"/>
      <c r="T126"/>
      <c r="U126"/>
      <c r="W126"/>
      <c r="Z126" s="6"/>
      <c r="AA126" s="6"/>
      <c r="AB126" s="6"/>
      <c r="AC126" s="6"/>
      <c r="AD126" s="6"/>
      <c r="AE126"/>
      <c r="AF126"/>
      <c r="AG126"/>
      <c r="AH126"/>
    </row>
    <row r="127" spans="1:56" x14ac:dyDescent="0.25">
      <c r="A127" s="208" t="s">
        <v>179</v>
      </c>
      <c r="B127" s="120">
        <v>30</v>
      </c>
      <c r="C127" s="120">
        <v>37</v>
      </c>
      <c r="D127" s="120">
        <v>45</v>
      </c>
      <c r="E127" s="120">
        <v>57</v>
      </c>
      <c r="F127" s="120">
        <v>68</v>
      </c>
      <c r="G127" s="121">
        <v>83</v>
      </c>
      <c r="H127"/>
      <c r="I127"/>
      <c r="J127"/>
      <c r="K127"/>
      <c r="N127"/>
      <c r="O127"/>
      <c r="P127"/>
      <c r="Q127"/>
      <c r="R127"/>
      <c r="S127"/>
      <c r="T127"/>
      <c r="U127"/>
      <c r="W127"/>
      <c r="Z127" s="6"/>
      <c r="AA127" s="6"/>
      <c r="AB127" s="6"/>
      <c r="AC127" s="6"/>
      <c r="AD127" s="6"/>
      <c r="AE127"/>
      <c r="AF127"/>
      <c r="AG127"/>
      <c r="AH127"/>
    </row>
    <row r="128" spans="1:56" ht="15.75" x14ac:dyDescent="0.25">
      <c r="A128" s="208" t="s">
        <v>180</v>
      </c>
      <c r="B128" s="120">
        <v>8</v>
      </c>
      <c r="C128" s="120">
        <v>9</v>
      </c>
      <c r="D128" s="120">
        <v>10</v>
      </c>
      <c r="E128" s="120">
        <v>12</v>
      </c>
      <c r="F128" s="120">
        <v>14</v>
      </c>
      <c r="G128" s="121">
        <v>16</v>
      </c>
      <c r="H128"/>
      <c r="I128"/>
      <c r="J128"/>
      <c r="K128"/>
      <c r="N128"/>
      <c r="O128" s="115" t="s">
        <v>181</v>
      </c>
      <c r="W128"/>
      <c r="X128"/>
      <c r="Y128"/>
      <c r="Z128" s="6"/>
      <c r="AA128" s="6"/>
      <c r="AB128" s="6"/>
      <c r="AC128" s="6"/>
      <c r="AD128" s="6"/>
      <c r="AE128"/>
      <c r="AF128"/>
      <c r="AG128"/>
      <c r="AH128"/>
    </row>
    <row r="129" spans="1:34" x14ac:dyDescent="0.25">
      <c r="A129" s="69" t="s">
        <v>182</v>
      </c>
      <c r="B129" s="209"/>
      <c r="C129" s="209"/>
      <c r="D129" s="209"/>
      <c r="E129" s="209"/>
      <c r="F129" s="209"/>
      <c r="G129" s="210"/>
      <c r="H129"/>
      <c r="I129"/>
      <c r="J129"/>
      <c r="K129"/>
      <c r="N129"/>
      <c r="P129" s="158"/>
      <c r="Q129" s="158"/>
      <c r="V129"/>
      <c r="W129"/>
      <c r="X129"/>
      <c r="Y129"/>
      <c r="Z129" s="6"/>
      <c r="AA129" s="6"/>
      <c r="AB129" s="6"/>
      <c r="AC129" s="6"/>
      <c r="AD129" s="6"/>
      <c r="AE129"/>
      <c r="AF129"/>
      <c r="AG129"/>
      <c r="AH129"/>
    </row>
    <row r="130" spans="1:34" x14ac:dyDescent="0.25">
      <c r="A130" s="208" t="s">
        <v>115</v>
      </c>
      <c r="B130" s="120">
        <v>906</v>
      </c>
      <c r="C130" s="120">
        <v>926</v>
      </c>
      <c r="D130" s="120">
        <v>941</v>
      </c>
      <c r="E130" s="120">
        <v>964</v>
      </c>
      <c r="F130" s="120">
        <v>986</v>
      </c>
      <c r="G130" s="121">
        <v>999</v>
      </c>
      <c r="H130"/>
      <c r="I130"/>
      <c r="J130"/>
      <c r="K130"/>
      <c r="N130"/>
      <c r="O130" s="157" t="s">
        <v>183</v>
      </c>
      <c r="V130"/>
      <c r="W130"/>
      <c r="X130"/>
      <c r="Y130"/>
      <c r="Z130" s="6"/>
      <c r="AA130" s="6"/>
      <c r="AB130" s="6"/>
      <c r="AC130" s="6"/>
      <c r="AD130" s="6"/>
      <c r="AE130"/>
      <c r="AF130"/>
      <c r="AG130"/>
      <c r="AH130"/>
    </row>
    <row r="131" spans="1:34" x14ac:dyDescent="0.25">
      <c r="A131" s="208" t="s">
        <v>184</v>
      </c>
      <c r="B131" s="120">
        <v>50</v>
      </c>
      <c r="C131" s="120">
        <v>54</v>
      </c>
      <c r="D131" s="120">
        <v>58</v>
      </c>
      <c r="E131" s="120">
        <v>63</v>
      </c>
      <c r="F131" s="120">
        <v>68</v>
      </c>
      <c r="G131" s="121">
        <v>73</v>
      </c>
      <c r="H131"/>
      <c r="I131"/>
      <c r="J131"/>
      <c r="K131"/>
      <c r="N131"/>
      <c r="V131"/>
      <c r="W131"/>
      <c r="X131"/>
      <c r="Y131"/>
      <c r="Z131" s="6"/>
      <c r="AA131" s="6"/>
      <c r="AB131" s="6"/>
      <c r="AC131" s="6"/>
      <c r="AD131" s="6"/>
      <c r="AE131"/>
      <c r="AF131"/>
      <c r="AG131"/>
      <c r="AH131"/>
    </row>
    <row r="132" spans="1:34" x14ac:dyDescent="0.25">
      <c r="A132" s="208" t="s">
        <v>179</v>
      </c>
      <c r="B132" s="120">
        <v>100</v>
      </c>
      <c r="C132" s="120">
        <v>107</v>
      </c>
      <c r="D132" s="120">
        <v>113</v>
      </c>
      <c r="E132" s="120">
        <v>120</v>
      </c>
      <c r="F132" s="120">
        <v>128</v>
      </c>
      <c r="G132" s="121">
        <v>135</v>
      </c>
      <c r="H132"/>
      <c r="I132"/>
      <c r="J132"/>
      <c r="K132"/>
      <c r="N132"/>
      <c r="O132" s="211" t="s">
        <v>148</v>
      </c>
      <c r="P132" s="212">
        <v>2010</v>
      </c>
      <c r="Q132" s="213">
        <v>2015</v>
      </c>
      <c r="R132" s="213">
        <v>2020</v>
      </c>
      <c r="S132" s="213">
        <v>2025</v>
      </c>
      <c r="T132" s="213">
        <v>2030</v>
      </c>
      <c r="U132" s="214">
        <v>2035</v>
      </c>
      <c r="V132"/>
      <c r="W132"/>
      <c r="X132"/>
      <c r="Y132"/>
      <c r="Z132" s="6"/>
      <c r="AA132" s="6"/>
      <c r="AB132" s="6"/>
      <c r="AC132" s="6"/>
      <c r="AD132" s="6"/>
      <c r="AE132"/>
      <c r="AF132"/>
      <c r="AG132"/>
      <c r="AH132"/>
    </row>
    <row r="133" spans="1:34" x14ac:dyDescent="0.25">
      <c r="A133" s="208" t="s">
        <v>185</v>
      </c>
      <c r="B133" s="120">
        <v>13</v>
      </c>
      <c r="C133" s="120">
        <v>15</v>
      </c>
      <c r="D133" s="120">
        <v>18</v>
      </c>
      <c r="E133" s="120">
        <v>21</v>
      </c>
      <c r="F133" s="120">
        <v>24</v>
      </c>
      <c r="G133" s="121">
        <v>27</v>
      </c>
      <c r="H133"/>
      <c r="I133"/>
      <c r="J133"/>
      <c r="K133"/>
      <c r="N133"/>
      <c r="O133" s="215" t="s">
        <v>153</v>
      </c>
      <c r="P133" s="216"/>
      <c r="Q133" s="217"/>
      <c r="R133" s="217"/>
      <c r="S133" s="217"/>
      <c r="T133" s="217"/>
      <c r="U133" s="218"/>
      <c r="V133"/>
      <c r="W133"/>
      <c r="X133"/>
      <c r="Y133"/>
      <c r="Z133" s="6"/>
      <c r="AA133" s="6"/>
      <c r="AB133" s="6"/>
      <c r="AC133" s="6"/>
      <c r="AD133" s="6"/>
      <c r="AE133"/>
      <c r="AF133"/>
      <c r="AG133"/>
      <c r="AH133"/>
    </row>
    <row r="134" spans="1:34" x14ac:dyDescent="0.25">
      <c r="A134" s="5" t="s">
        <v>186</v>
      </c>
      <c r="B134"/>
      <c r="C134"/>
      <c r="D134"/>
      <c r="E134"/>
      <c r="F134"/>
      <c r="G134"/>
      <c r="H134"/>
      <c r="I134"/>
      <c r="J134"/>
      <c r="K134"/>
      <c r="N134"/>
      <c r="O134" s="219" t="s">
        <v>187</v>
      </c>
      <c r="P134" s="56"/>
      <c r="Q134" s="56"/>
      <c r="R134" s="56"/>
      <c r="S134" s="56"/>
      <c r="T134" s="56"/>
      <c r="U134" s="220"/>
      <c r="V134"/>
      <c r="W134"/>
      <c r="X134"/>
      <c r="Y134"/>
      <c r="Z134" s="6"/>
      <c r="AA134" s="6"/>
      <c r="AB134" s="6"/>
      <c r="AC134" s="6"/>
      <c r="AD134" s="6"/>
      <c r="AE134"/>
      <c r="AF134"/>
      <c r="AG134"/>
      <c r="AH134"/>
    </row>
    <row r="135" spans="1:34" x14ac:dyDescent="0.25">
      <c r="A135"/>
      <c r="B135"/>
      <c r="C135"/>
      <c r="D135"/>
      <c r="E135"/>
      <c r="F135"/>
      <c r="G135"/>
      <c r="H135"/>
      <c r="I135"/>
      <c r="J135"/>
      <c r="K135"/>
      <c r="N135"/>
      <c r="O135" s="219" t="s">
        <v>188</v>
      </c>
      <c r="P135" s="56"/>
      <c r="Q135" s="56"/>
      <c r="R135" s="56"/>
      <c r="S135" s="56"/>
      <c r="T135" s="56"/>
      <c r="U135" s="220"/>
      <c r="V135"/>
      <c r="W135"/>
      <c r="X135"/>
      <c r="Y135"/>
      <c r="Z135" s="6"/>
      <c r="AA135" s="6"/>
      <c r="AB135" s="6"/>
      <c r="AC135" s="6"/>
      <c r="AD135" s="6"/>
      <c r="AE135"/>
      <c r="AF135"/>
      <c r="AG135"/>
      <c r="AH135"/>
    </row>
    <row r="136" spans="1:34" x14ac:dyDescent="0.25">
      <c r="A136" s="10" t="s">
        <v>189</v>
      </c>
      <c r="E136"/>
      <c r="F136"/>
      <c r="G136"/>
      <c r="H136"/>
      <c r="I136"/>
      <c r="J136"/>
      <c r="K136"/>
      <c r="N136"/>
      <c r="O136" s="221" t="s">
        <v>190</v>
      </c>
      <c r="P136" s="152"/>
      <c r="Q136" s="152"/>
      <c r="R136" s="152"/>
      <c r="S136" s="152"/>
      <c r="T136" s="152"/>
      <c r="U136" s="222"/>
      <c r="W136"/>
      <c r="X136"/>
      <c r="Y136"/>
      <c r="Z136" s="6"/>
      <c r="AA136" s="6"/>
      <c r="AB136" s="6"/>
      <c r="AC136" s="6"/>
      <c r="AD136" s="6"/>
      <c r="AE136"/>
      <c r="AF136"/>
      <c r="AG136"/>
      <c r="AH136"/>
    </row>
    <row r="137" spans="1:34" x14ac:dyDescent="0.25">
      <c r="A137"/>
      <c r="B137"/>
      <c r="C137"/>
      <c r="D137"/>
      <c r="E137"/>
      <c r="F137"/>
      <c r="G137"/>
      <c r="H137"/>
      <c r="I137"/>
      <c r="J137"/>
      <c r="K137"/>
      <c r="N137"/>
      <c r="O137" s="223" t="s">
        <v>187</v>
      </c>
      <c r="P137" s="152"/>
      <c r="Q137" s="152"/>
      <c r="R137" s="152"/>
      <c r="S137" s="152"/>
      <c r="T137" s="152"/>
      <c r="U137" s="222"/>
      <c r="W137"/>
      <c r="X137"/>
      <c r="Y137"/>
      <c r="Z137" s="6"/>
      <c r="AA137" s="6"/>
      <c r="AB137" s="6"/>
      <c r="AC137" s="6"/>
      <c r="AD137" s="6"/>
      <c r="AE137"/>
      <c r="AF137"/>
      <c r="AG137"/>
      <c r="AH137"/>
    </row>
    <row r="138" spans="1:34" x14ac:dyDescent="0.25">
      <c r="A138" s="198" t="s">
        <v>191</v>
      </c>
      <c r="B138" s="66">
        <v>2010</v>
      </c>
      <c r="C138" s="66">
        <v>2015</v>
      </c>
      <c r="D138" s="66">
        <v>2020</v>
      </c>
      <c r="E138" s="66">
        <v>2025</v>
      </c>
      <c r="F138" s="66">
        <v>2030</v>
      </c>
      <c r="G138" s="67">
        <v>2035</v>
      </c>
      <c r="H138"/>
      <c r="I138"/>
      <c r="J138"/>
      <c r="K138"/>
      <c r="N138"/>
      <c r="O138" s="224" t="s">
        <v>188</v>
      </c>
      <c r="P138" s="225"/>
      <c r="Q138" s="225"/>
      <c r="R138" s="225"/>
      <c r="S138" s="225"/>
      <c r="T138" s="225"/>
      <c r="U138" s="226"/>
      <c r="W138"/>
      <c r="X138"/>
      <c r="Y138"/>
      <c r="Z138" s="6"/>
      <c r="AA138" s="6"/>
      <c r="AB138" s="6"/>
      <c r="AC138" s="6"/>
      <c r="AD138" s="6"/>
      <c r="AE138"/>
      <c r="AF138"/>
      <c r="AG138"/>
      <c r="AH138"/>
    </row>
    <row r="139" spans="1:34" x14ac:dyDescent="0.25">
      <c r="A139" s="201" t="s">
        <v>115</v>
      </c>
      <c r="B139" s="227">
        <v>13758</v>
      </c>
      <c r="C139" s="227">
        <v>13744</v>
      </c>
      <c r="D139" s="227">
        <v>13730</v>
      </c>
      <c r="E139" s="227">
        <v>13741</v>
      </c>
      <c r="F139" s="227">
        <v>13752</v>
      </c>
      <c r="G139" s="228">
        <v>13742</v>
      </c>
      <c r="H139"/>
      <c r="I139"/>
      <c r="J139"/>
      <c r="K139"/>
      <c r="N139"/>
      <c r="O139" s="204" t="s">
        <v>145</v>
      </c>
      <c r="W139"/>
      <c r="X139"/>
      <c r="Y139"/>
      <c r="Z139" s="6"/>
      <c r="AA139" s="6"/>
      <c r="AB139" s="6"/>
      <c r="AC139" s="6"/>
      <c r="AD139" s="6"/>
      <c r="AE139"/>
      <c r="AF139"/>
      <c r="AG139"/>
      <c r="AH139"/>
    </row>
    <row r="140" spans="1:34" x14ac:dyDescent="0.25">
      <c r="A140" s="201" t="s">
        <v>155</v>
      </c>
      <c r="B140" s="227">
        <v>26325</v>
      </c>
      <c r="C140" s="227">
        <v>26325</v>
      </c>
      <c r="D140" s="227">
        <v>26325</v>
      </c>
      <c r="E140" s="227">
        <v>26325</v>
      </c>
      <c r="F140" s="227">
        <v>26325</v>
      </c>
      <c r="G140" s="228">
        <v>26325</v>
      </c>
      <c r="H140"/>
      <c r="I140"/>
      <c r="J140"/>
      <c r="K140"/>
      <c r="N140"/>
      <c r="W140"/>
      <c r="X140"/>
      <c r="Y140"/>
      <c r="Z140" s="6"/>
      <c r="AA140" s="6"/>
      <c r="AB140" s="6"/>
      <c r="AC140" s="6"/>
      <c r="AD140" s="6"/>
      <c r="AE140"/>
      <c r="AF140"/>
      <c r="AG140"/>
      <c r="AH140"/>
    </row>
    <row r="141" spans="1:34" x14ac:dyDescent="0.25">
      <c r="A141" s="201" t="s">
        <v>154</v>
      </c>
      <c r="B141" s="227">
        <v>37694</v>
      </c>
      <c r="C141" s="227">
        <v>39331</v>
      </c>
      <c r="D141" s="227">
        <v>41026</v>
      </c>
      <c r="E141" s="227">
        <v>42603</v>
      </c>
      <c r="F141" s="227">
        <v>44639</v>
      </c>
      <c r="G141" s="228">
        <v>46376</v>
      </c>
      <c r="H141"/>
      <c r="I141"/>
      <c r="J141"/>
      <c r="K141"/>
      <c r="N141"/>
      <c r="W141"/>
      <c r="X141"/>
      <c r="Y141"/>
      <c r="Z141" s="6"/>
      <c r="AA141" s="6"/>
      <c r="AB141" s="6"/>
      <c r="AC141" s="6"/>
      <c r="AD141" s="6"/>
      <c r="AE141"/>
      <c r="AF141"/>
      <c r="AG141"/>
      <c r="AH141"/>
    </row>
    <row r="142" spans="1:34" x14ac:dyDescent="0.25">
      <c r="A142" s="201" t="s">
        <v>184</v>
      </c>
      <c r="B142" s="227">
        <v>34438</v>
      </c>
      <c r="C142" s="227">
        <v>34438</v>
      </c>
      <c r="D142" s="227">
        <v>34438</v>
      </c>
      <c r="E142" s="227">
        <v>34438</v>
      </c>
      <c r="F142" s="227">
        <v>34438</v>
      </c>
      <c r="G142" s="228">
        <v>34438</v>
      </c>
      <c r="H142"/>
      <c r="I142"/>
      <c r="J142"/>
      <c r="K142"/>
      <c r="N142"/>
      <c r="O142" s="149" t="s">
        <v>192</v>
      </c>
      <c r="P142" s="150"/>
      <c r="Q142" s="151"/>
      <c r="R142" s="152"/>
      <c r="S142" s="152"/>
      <c r="T142" s="152"/>
      <c r="U142" s="152"/>
      <c r="V142"/>
      <c r="W142"/>
      <c r="X142"/>
      <c r="Y142"/>
      <c r="Z142" s="6"/>
      <c r="AA142" s="6"/>
      <c r="AB142" s="6"/>
      <c r="AC142" s="6"/>
      <c r="AD142" s="6"/>
      <c r="AE142"/>
      <c r="AF142"/>
      <c r="AG142"/>
      <c r="AH142"/>
    </row>
    <row r="143" spans="1:34" x14ac:dyDescent="0.25">
      <c r="A143"/>
      <c r="B143"/>
      <c r="C143"/>
      <c r="D143"/>
      <c r="E143"/>
      <c r="F143"/>
      <c r="G143"/>
      <c r="H143"/>
      <c r="I143"/>
      <c r="J143"/>
      <c r="K143"/>
      <c r="N143"/>
      <c r="W143"/>
      <c r="X143"/>
      <c r="Y143"/>
      <c r="Z143" s="6"/>
      <c r="AA143" s="6"/>
      <c r="AB143" s="6"/>
      <c r="AC143" s="6"/>
      <c r="AD143" s="6"/>
      <c r="AE143"/>
      <c r="AF143"/>
      <c r="AG143"/>
      <c r="AH143"/>
    </row>
    <row r="144" spans="1:34" x14ac:dyDescent="0.25">
      <c r="A144"/>
      <c r="B144"/>
      <c r="C144"/>
      <c r="D144"/>
      <c r="E144"/>
      <c r="F144"/>
      <c r="G144"/>
      <c r="H144"/>
      <c r="I144"/>
      <c r="J144"/>
      <c r="K144"/>
      <c r="N144"/>
      <c r="O144" s="143"/>
      <c r="P144" s="66">
        <v>2010</v>
      </c>
      <c r="Q144" s="66">
        <v>2015</v>
      </c>
      <c r="R144" s="66">
        <v>2020</v>
      </c>
      <c r="S144" s="66">
        <v>2025</v>
      </c>
      <c r="T144" s="66">
        <v>2030</v>
      </c>
      <c r="U144" s="67">
        <v>2035</v>
      </c>
      <c r="W144"/>
      <c r="X144"/>
      <c r="Y144"/>
      <c r="Z144" s="6"/>
      <c r="AA144" s="6"/>
      <c r="AB144" s="6"/>
      <c r="AC144" s="6"/>
      <c r="AD144" s="6"/>
      <c r="AE144"/>
      <c r="AF144"/>
      <c r="AG144"/>
      <c r="AH144"/>
    </row>
    <row r="145" spans="1:34" x14ac:dyDescent="0.25">
      <c r="A145"/>
      <c r="B145"/>
      <c r="C145"/>
      <c r="D145"/>
      <c r="E145"/>
      <c r="F145"/>
      <c r="G145"/>
      <c r="H145"/>
      <c r="I145"/>
      <c r="J145"/>
      <c r="K145"/>
      <c r="N145"/>
      <c r="O145" s="146" t="s">
        <v>126</v>
      </c>
      <c r="P145" s="147"/>
      <c r="Q145" s="147"/>
      <c r="R145" s="147"/>
      <c r="S145" s="147"/>
      <c r="T145" s="147"/>
      <c r="U145" s="148"/>
      <c r="W145"/>
      <c r="X145"/>
      <c r="Y145"/>
      <c r="Z145" s="6"/>
      <c r="AA145" s="6"/>
      <c r="AB145" s="6"/>
      <c r="AC145" s="6"/>
      <c r="AD145" s="6"/>
      <c r="AE145"/>
      <c r="AF145"/>
      <c r="AG145"/>
      <c r="AH145"/>
    </row>
    <row r="146" spans="1:34" x14ac:dyDescent="0.25">
      <c r="A146" s="10" t="s">
        <v>193</v>
      </c>
      <c r="B146"/>
      <c r="C146"/>
      <c r="D146"/>
      <c r="E146"/>
      <c r="F146"/>
      <c r="G146"/>
      <c r="H146"/>
      <c r="I146"/>
      <c r="J146"/>
      <c r="K146"/>
      <c r="N146"/>
      <c r="O146" s="146" t="s">
        <v>128</v>
      </c>
      <c r="P146" s="147"/>
      <c r="Q146" s="147"/>
      <c r="R146" s="147"/>
      <c r="S146" s="147"/>
      <c r="T146" s="147"/>
      <c r="U146" s="148"/>
      <c r="W146"/>
      <c r="X146"/>
      <c r="Y146"/>
      <c r="Z146" s="6"/>
      <c r="AA146" s="6"/>
      <c r="AB146" s="6"/>
      <c r="AC146" s="6"/>
      <c r="AD146" s="6"/>
      <c r="AE146"/>
      <c r="AF146"/>
      <c r="AG146"/>
      <c r="AH146"/>
    </row>
    <row r="147" spans="1:34" x14ac:dyDescent="0.25">
      <c r="A147"/>
      <c r="B147"/>
      <c r="C147"/>
      <c r="D147"/>
      <c r="E147"/>
      <c r="F147"/>
      <c r="G147"/>
      <c r="H147"/>
      <c r="I147"/>
      <c r="J147"/>
      <c r="K147"/>
      <c r="N147"/>
      <c r="O147" s="146" t="s">
        <v>129</v>
      </c>
      <c r="P147" s="147"/>
      <c r="Q147" s="147"/>
      <c r="R147" s="147"/>
      <c r="S147" s="147"/>
      <c r="T147" s="147"/>
      <c r="U147" s="148"/>
      <c r="W147"/>
      <c r="X147"/>
      <c r="Y147"/>
      <c r="Z147" s="6"/>
      <c r="AA147" s="6"/>
      <c r="AB147" s="6"/>
      <c r="AC147" s="6"/>
      <c r="AD147" s="6"/>
      <c r="AE147"/>
      <c r="AF147"/>
      <c r="AG147"/>
      <c r="AH147"/>
    </row>
    <row r="148" spans="1:34" x14ac:dyDescent="0.25">
      <c r="A148" s="198" t="s">
        <v>194</v>
      </c>
      <c r="B148" s="66">
        <v>2010</v>
      </c>
      <c r="C148" s="66">
        <v>2015</v>
      </c>
      <c r="D148" s="66">
        <v>2020</v>
      </c>
      <c r="E148" s="66">
        <v>2025</v>
      </c>
      <c r="F148" s="66">
        <v>2030</v>
      </c>
      <c r="G148" s="67">
        <v>2035</v>
      </c>
      <c r="H148"/>
      <c r="I148"/>
      <c r="J148"/>
      <c r="K148"/>
      <c r="N148"/>
      <c r="O148" s="146" t="s">
        <v>130</v>
      </c>
      <c r="P148" s="147"/>
      <c r="Q148" s="147"/>
      <c r="R148" s="147"/>
      <c r="S148" s="147"/>
      <c r="T148" s="147"/>
      <c r="U148" s="148"/>
      <c r="W148"/>
      <c r="X148"/>
      <c r="Y148"/>
      <c r="Z148" s="6"/>
      <c r="AA148" s="6"/>
      <c r="AB148" s="6"/>
      <c r="AC148" s="6"/>
      <c r="AD148" s="6"/>
      <c r="AE148"/>
      <c r="AF148"/>
      <c r="AG148"/>
      <c r="AH148"/>
    </row>
    <row r="149" spans="1:34" x14ac:dyDescent="0.25">
      <c r="A149" s="229" t="s">
        <v>195</v>
      </c>
      <c r="B149" s="230">
        <v>7.06435941627488</v>
      </c>
      <c r="C149" s="230">
        <v>7.1588778146299603</v>
      </c>
      <c r="D149" s="230">
        <v>7.23161467074104</v>
      </c>
      <c r="E149" s="230">
        <f>AVERAGE(D149,F149)</f>
        <v>7.3026130931593105</v>
      </c>
      <c r="F149" s="230">
        <v>7.3736115155775801</v>
      </c>
      <c r="G149" s="231">
        <v>7.4912818030327699</v>
      </c>
      <c r="H149"/>
      <c r="I149"/>
      <c r="J149"/>
      <c r="K149"/>
      <c r="N149"/>
      <c r="O149"/>
      <c r="P149"/>
      <c r="Q149"/>
      <c r="R149"/>
      <c r="S149"/>
      <c r="T149"/>
      <c r="U149"/>
      <c r="W149"/>
      <c r="X149"/>
      <c r="Y149"/>
      <c r="Z149" s="6"/>
      <c r="AA149" s="6"/>
      <c r="AB149" s="6"/>
      <c r="AC149" s="6"/>
      <c r="AD149" s="6"/>
      <c r="AE149"/>
      <c r="AF149"/>
      <c r="AG149"/>
      <c r="AH149"/>
    </row>
    <row r="150" spans="1:34" x14ac:dyDescent="0.25">
      <c r="A150"/>
      <c r="B150"/>
      <c r="C150"/>
      <c r="D150"/>
      <c r="E150"/>
      <c r="F150"/>
      <c r="G150"/>
      <c r="H150"/>
      <c r="I150"/>
      <c r="J150"/>
      <c r="K150"/>
      <c r="N150"/>
      <c r="O150" s="149" t="s">
        <v>196</v>
      </c>
      <c r="P150" s="150"/>
      <c r="Q150" s="151"/>
      <c r="R150" s="152"/>
      <c r="S150" s="152"/>
      <c r="T150" s="152"/>
      <c r="U150" s="152"/>
      <c r="W150"/>
      <c r="X150"/>
      <c r="Y150"/>
      <c r="Z150" s="6"/>
      <c r="AA150" s="6"/>
      <c r="AB150" s="6"/>
      <c r="AC150" s="6"/>
      <c r="AD150" s="6"/>
      <c r="AE150"/>
      <c r="AF150"/>
      <c r="AG150"/>
      <c r="AH150"/>
    </row>
    <row r="151" spans="1:34" x14ac:dyDescent="0.25">
      <c r="A151"/>
      <c r="B151"/>
      <c r="C151"/>
      <c r="D151"/>
      <c r="E151"/>
      <c r="F151"/>
      <c r="G151"/>
      <c r="H151"/>
      <c r="I151"/>
      <c r="J151"/>
      <c r="K151"/>
      <c r="N151"/>
      <c r="V151"/>
      <c r="W151"/>
      <c r="X151"/>
      <c r="Y151"/>
      <c r="Z151" s="6"/>
      <c r="AA151" s="6"/>
      <c r="AB151" s="6"/>
      <c r="AC151" s="6"/>
      <c r="AD151" s="6"/>
      <c r="AE151"/>
      <c r="AF151"/>
      <c r="AG151"/>
      <c r="AH151"/>
    </row>
    <row r="152" spans="1:34" x14ac:dyDescent="0.25">
      <c r="A152"/>
      <c r="B152"/>
      <c r="C152"/>
      <c r="D152"/>
      <c r="E152"/>
      <c r="F152"/>
      <c r="G152"/>
      <c r="H152"/>
      <c r="I152"/>
      <c r="J152"/>
      <c r="K152"/>
      <c r="N152"/>
      <c r="O152" s="143"/>
      <c r="P152" s="66">
        <v>2010</v>
      </c>
      <c r="Q152" s="66">
        <v>2015</v>
      </c>
      <c r="R152" s="66">
        <v>2020</v>
      </c>
      <c r="S152" s="66">
        <v>2025</v>
      </c>
      <c r="T152" s="66">
        <v>2030</v>
      </c>
      <c r="U152" s="67">
        <v>2035</v>
      </c>
      <c r="V152" s="232"/>
      <c r="W152"/>
      <c r="X152"/>
      <c r="Y152"/>
      <c r="Z152" s="6"/>
      <c r="AA152" s="6"/>
      <c r="AB152" s="6"/>
      <c r="AC152" s="6"/>
      <c r="AD152" s="6"/>
      <c r="AE152"/>
      <c r="AF152"/>
      <c r="AG152"/>
      <c r="AH152"/>
    </row>
    <row r="153" spans="1:34" x14ac:dyDescent="0.25">
      <c r="A153"/>
      <c r="B153"/>
      <c r="C153"/>
      <c r="D153"/>
      <c r="E153"/>
      <c r="F153"/>
      <c r="G153"/>
      <c r="H153"/>
      <c r="I153"/>
      <c r="J153"/>
      <c r="K153"/>
      <c r="N153"/>
      <c r="O153" s="146" t="s">
        <v>126</v>
      </c>
      <c r="P153" s="147"/>
      <c r="Q153" s="147"/>
      <c r="R153" s="147"/>
      <c r="S153" s="147"/>
      <c r="T153" s="147"/>
      <c r="U153" s="148"/>
      <c r="V153" s="232"/>
      <c r="W153"/>
      <c r="X153"/>
      <c r="Y153"/>
      <c r="Z153" s="6"/>
      <c r="AA153" s="6"/>
      <c r="AB153" s="6"/>
      <c r="AC153" s="6"/>
      <c r="AD153" s="6"/>
      <c r="AE153"/>
      <c r="AF153"/>
      <c r="AG153"/>
      <c r="AH153"/>
    </row>
    <row r="154" spans="1:34" x14ac:dyDescent="0.25">
      <c r="A154" s="10" t="s">
        <v>197</v>
      </c>
      <c r="B154"/>
      <c r="C154"/>
      <c r="D154"/>
      <c r="E154"/>
      <c r="F154"/>
      <c r="G154"/>
      <c r="H154"/>
      <c r="I154"/>
      <c r="J154"/>
      <c r="K154"/>
      <c r="N154"/>
      <c r="O154" s="146" t="s">
        <v>128</v>
      </c>
      <c r="P154" s="147"/>
      <c r="Q154" s="147"/>
      <c r="R154" s="147"/>
      <c r="S154" s="147"/>
      <c r="T154" s="147"/>
      <c r="U154" s="148"/>
      <c r="V154" s="232"/>
      <c r="W154"/>
      <c r="X154"/>
      <c r="Y154"/>
      <c r="Z154" s="6"/>
      <c r="AA154" s="6"/>
      <c r="AB154" s="6"/>
      <c r="AC154" s="6"/>
      <c r="AD154" s="6"/>
      <c r="AE154"/>
      <c r="AF154"/>
      <c r="AG154"/>
      <c r="AH154"/>
    </row>
    <row r="155" spans="1:34" x14ac:dyDescent="0.25">
      <c r="A155"/>
      <c r="B155"/>
      <c r="C155"/>
      <c r="D155"/>
      <c r="E155"/>
      <c r="F155"/>
      <c r="G155"/>
      <c r="H155"/>
      <c r="I155"/>
      <c r="J155"/>
      <c r="K155"/>
      <c r="N155"/>
      <c r="O155" s="146" t="s">
        <v>129</v>
      </c>
      <c r="P155" s="147"/>
      <c r="Q155" s="147"/>
      <c r="R155" s="147"/>
      <c r="S155" s="147"/>
      <c r="T155" s="147"/>
      <c r="U155" s="148"/>
      <c r="V155" s="232"/>
      <c r="Z155"/>
      <c r="AA155"/>
      <c r="AB155"/>
      <c r="AC155"/>
      <c r="AD155"/>
      <c r="AE155"/>
      <c r="AF155"/>
      <c r="AG155"/>
      <c r="AH155"/>
    </row>
    <row r="156" spans="1:34" x14ac:dyDescent="0.25">
      <c r="A156" s="233" t="s">
        <v>68</v>
      </c>
      <c r="B156" s="816">
        <v>2010</v>
      </c>
      <c r="C156" s="816"/>
      <c r="D156" s="162">
        <v>2011</v>
      </c>
      <c r="E156" s="162">
        <v>2012</v>
      </c>
      <c r="F156" s="162">
        <v>2013</v>
      </c>
      <c r="G156" s="162">
        <v>2015</v>
      </c>
      <c r="H156" s="162">
        <v>2020</v>
      </c>
      <c r="I156" s="162">
        <v>2025</v>
      </c>
      <c r="J156" s="162">
        <v>2030</v>
      </c>
      <c r="K156" s="163">
        <v>2035</v>
      </c>
      <c r="N156"/>
      <c r="O156" s="146" t="s">
        <v>130</v>
      </c>
      <c r="P156" s="147"/>
      <c r="Q156" s="147"/>
      <c r="R156" s="147"/>
      <c r="S156" s="147"/>
      <c r="T156" s="147"/>
      <c r="U156" s="148"/>
      <c r="V156" s="232"/>
      <c r="Z156" s="6"/>
      <c r="AA156" s="6"/>
      <c r="AB156" s="6"/>
      <c r="AC156" s="6"/>
      <c r="AD156"/>
      <c r="AE156"/>
      <c r="AF156"/>
      <c r="AG156"/>
      <c r="AH156"/>
    </row>
    <row r="157" spans="1:34" x14ac:dyDescent="0.25">
      <c r="A157" s="234" t="s">
        <v>198</v>
      </c>
      <c r="B157" s="235" t="s">
        <v>199</v>
      </c>
      <c r="C157" s="813" t="s">
        <v>199</v>
      </c>
      <c r="D157" s="813"/>
      <c r="E157" s="235" t="s">
        <v>199</v>
      </c>
      <c r="F157" s="235" t="s">
        <v>200</v>
      </c>
      <c r="G157" s="235" t="s">
        <v>200</v>
      </c>
      <c r="H157" s="235" t="s">
        <v>201</v>
      </c>
      <c r="I157" s="235" t="s">
        <v>202</v>
      </c>
      <c r="J157" s="236" t="s">
        <v>203</v>
      </c>
      <c r="K157" s="237" t="s">
        <v>204</v>
      </c>
      <c r="N157"/>
      <c r="O157"/>
      <c r="P157"/>
      <c r="Q157"/>
      <c r="R157"/>
      <c r="S157"/>
      <c r="T157"/>
      <c r="U157"/>
      <c r="V157" s="232"/>
      <c r="Z157"/>
      <c r="AA157"/>
      <c r="AB157"/>
      <c r="AC157"/>
      <c r="AD157"/>
      <c r="AE157"/>
      <c r="AF157"/>
      <c r="AG157"/>
      <c r="AH157"/>
    </row>
    <row r="158" spans="1:34" x14ac:dyDescent="0.25">
      <c r="A158" s="238" t="s">
        <v>205</v>
      </c>
      <c r="B158" s="99"/>
      <c r="C158" s="814"/>
      <c r="D158" s="814"/>
      <c r="E158" s="99"/>
      <c r="F158" s="99" t="s">
        <v>206</v>
      </c>
      <c r="G158" s="239" t="s">
        <v>207</v>
      </c>
      <c r="H158" s="239" t="s">
        <v>208</v>
      </c>
      <c r="I158" s="239" t="s">
        <v>209</v>
      </c>
      <c r="J158" s="240" t="s">
        <v>210</v>
      </c>
      <c r="K158" s="241" t="s">
        <v>211</v>
      </c>
      <c r="N158"/>
      <c r="O158" s="149" t="s">
        <v>212</v>
      </c>
      <c r="P158" s="150"/>
      <c r="Q158" s="150"/>
      <c r="R158" s="150"/>
      <c r="S158"/>
      <c r="T158"/>
      <c r="U158"/>
      <c r="V158" s="232"/>
      <c r="W158"/>
      <c r="X158"/>
      <c r="Y158"/>
      <c r="Z158"/>
      <c r="AA158"/>
      <c r="AB158"/>
      <c r="AC158"/>
      <c r="AD158"/>
      <c r="AE158"/>
      <c r="AF158"/>
      <c r="AG158"/>
      <c r="AH158"/>
    </row>
    <row r="159" spans="1:34" x14ac:dyDescent="0.25">
      <c r="A159" s="238" t="s">
        <v>213</v>
      </c>
      <c r="B159" s="99"/>
      <c r="C159" s="814"/>
      <c r="D159" s="814"/>
      <c r="E159" s="99"/>
      <c r="F159" s="99" t="s">
        <v>214</v>
      </c>
      <c r="G159" s="99"/>
      <c r="H159" s="239" t="s">
        <v>209</v>
      </c>
      <c r="I159" s="239" t="s">
        <v>215</v>
      </c>
      <c r="J159" s="240" t="s">
        <v>216</v>
      </c>
      <c r="K159" s="241" t="s">
        <v>217</v>
      </c>
      <c r="N159"/>
      <c r="O159"/>
      <c r="P159"/>
      <c r="Q159"/>
      <c r="R159"/>
      <c r="S159"/>
      <c r="T159"/>
      <c r="U159"/>
      <c r="V159" s="232"/>
      <c r="Y159"/>
      <c r="Z159"/>
      <c r="AA159"/>
      <c r="AB159"/>
      <c r="AC159"/>
      <c r="AD159"/>
      <c r="AE159"/>
      <c r="AF159"/>
      <c r="AG159"/>
      <c r="AH159"/>
    </row>
    <row r="160" spans="1:34" x14ac:dyDescent="0.25">
      <c r="A160" s="238" t="s">
        <v>218</v>
      </c>
      <c r="B160" s="99"/>
      <c r="C160" s="814"/>
      <c r="D160" s="814"/>
      <c r="E160" s="99"/>
      <c r="F160" s="99" t="s">
        <v>219</v>
      </c>
      <c r="G160" s="239" t="s">
        <v>220</v>
      </c>
      <c r="H160" s="239" t="s">
        <v>221</v>
      </c>
      <c r="I160" s="239" t="s">
        <v>222</v>
      </c>
      <c r="J160" s="240" t="s">
        <v>222</v>
      </c>
      <c r="K160" s="241" t="s">
        <v>222</v>
      </c>
      <c r="N160"/>
      <c r="O160" s="149" t="s">
        <v>223</v>
      </c>
      <c r="P160" s="156"/>
      <c r="Q160" s="156"/>
      <c r="R160" s="207"/>
      <c r="S160" s="207"/>
      <c r="T160" s="207"/>
      <c r="U160" s="207"/>
      <c r="V160" s="232"/>
      <c r="Y160"/>
      <c r="Z160"/>
      <c r="AA160"/>
      <c r="AB160"/>
      <c r="AC160"/>
      <c r="AD160"/>
      <c r="AE160"/>
      <c r="AF160"/>
      <c r="AG160"/>
      <c r="AH160"/>
    </row>
    <row r="161" spans="1:34" x14ac:dyDescent="0.25">
      <c r="A161" s="242" t="s">
        <v>224</v>
      </c>
      <c r="B161" s="243" t="s">
        <v>225</v>
      </c>
      <c r="C161" s="815" t="s">
        <v>226</v>
      </c>
      <c r="D161" s="815"/>
      <c r="E161" s="243" t="s">
        <v>227</v>
      </c>
      <c r="F161" s="243" t="s">
        <v>228</v>
      </c>
      <c r="G161" s="244" t="s">
        <v>228</v>
      </c>
      <c r="H161" s="244" t="s">
        <v>229</v>
      </c>
      <c r="I161" s="244" t="s">
        <v>230</v>
      </c>
      <c r="J161" s="245" t="s">
        <v>231</v>
      </c>
      <c r="K161" s="246" t="s">
        <v>232</v>
      </c>
      <c r="N161"/>
      <c r="O161" s="56"/>
      <c r="P161" s="56"/>
      <c r="Q161" s="56"/>
      <c r="R161" s="56"/>
      <c r="S161" s="56"/>
      <c r="T161" s="56"/>
      <c r="U161" s="56"/>
      <c r="Y161"/>
      <c r="Z161"/>
      <c r="AA161"/>
      <c r="AB161"/>
      <c r="AC161"/>
      <c r="AD161"/>
      <c r="AE161"/>
      <c r="AF161"/>
      <c r="AG161"/>
      <c r="AH161"/>
    </row>
    <row r="162" spans="1:34" x14ac:dyDescent="0.25">
      <c r="A162" s="5" t="s">
        <v>233</v>
      </c>
      <c r="B162"/>
      <c r="C162"/>
      <c r="D162"/>
      <c r="E162"/>
      <c r="F162"/>
      <c r="G162"/>
      <c r="J162"/>
      <c r="N162"/>
      <c r="O162" s="143"/>
      <c r="P162" s="66">
        <v>2010</v>
      </c>
      <c r="Q162" s="66">
        <v>2015</v>
      </c>
      <c r="R162" s="66">
        <v>2020</v>
      </c>
      <c r="S162" s="66">
        <v>2025</v>
      </c>
      <c r="T162" s="66">
        <v>2030</v>
      </c>
      <c r="U162" s="67">
        <v>2035</v>
      </c>
      <c r="Y162"/>
      <c r="Z162"/>
      <c r="AA162"/>
      <c r="AB162"/>
      <c r="AC162"/>
      <c r="AD162"/>
      <c r="AE162"/>
      <c r="AF162"/>
      <c r="AG162"/>
      <c r="AH162"/>
    </row>
    <row r="163" spans="1:34" x14ac:dyDescent="0.25">
      <c r="A163"/>
      <c r="B163"/>
      <c r="C163"/>
      <c r="D163"/>
      <c r="E163"/>
      <c r="F163"/>
      <c r="G163"/>
      <c r="J163"/>
      <c r="N163"/>
      <c r="O163" s="146" t="s">
        <v>126</v>
      </c>
      <c r="P163" s="147"/>
      <c r="Q163" s="147"/>
      <c r="R163" s="147"/>
      <c r="S163" s="147"/>
      <c r="T163" s="147"/>
      <c r="U163" s="148"/>
      <c r="Y163"/>
      <c r="Z163"/>
      <c r="AA163"/>
      <c r="AB163"/>
      <c r="AC163"/>
      <c r="AD163"/>
      <c r="AE163"/>
      <c r="AF163"/>
      <c r="AG163"/>
      <c r="AH163"/>
    </row>
    <row r="164" spans="1:34" x14ac:dyDescent="0.25">
      <c r="A164"/>
      <c r="B164"/>
      <c r="C164"/>
      <c r="D164"/>
      <c r="E164"/>
      <c r="F164"/>
      <c r="G164"/>
      <c r="J164"/>
      <c r="N164"/>
      <c r="O164" s="146" t="s">
        <v>128</v>
      </c>
      <c r="P164" s="147"/>
      <c r="Q164" s="147"/>
      <c r="R164" s="147"/>
      <c r="S164" s="147"/>
      <c r="T164" s="147"/>
      <c r="U164" s="148"/>
      <c r="Y164"/>
      <c r="Z164"/>
      <c r="AA164"/>
      <c r="AB164"/>
      <c r="AC164"/>
      <c r="AD164"/>
      <c r="AE164"/>
      <c r="AF164"/>
      <c r="AG164"/>
      <c r="AH164"/>
    </row>
    <row r="165" spans="1:34" x14ac:dyDescent="0.25">
      <c r="A165" s="10" t="s">
        <v>234</v>
      </c>
      <c r="B165"/>
      <c r="C165"/>
      <c r="D165"/>
      <c r="E165"/>
      <c r="F165"/>
      <c r="G165"/>
      <c r="J165"/>
      <c r="N165"/>
      <c r="O165" s="146" t="s">
        <v>129</v>
      </c>
      <c r="P165" s="147"/>
      <c r="Q165" s="147"/>
      <c r="R165" s="147"/>
      <c r="S165" s="147"/>
      <c r="T165" s="147"/>
      <c r="U165" s="148"/>
      <c r="V165"/>
      <c r="Y165"/>
      <c r="Z165"/>
      <c r="AA165"/>
      <c r="AB165"/>
      <c r="AC165"/>
      <c r="AD165"/>
      <c r="AE165"/>
      <c r="AF165"/>
      <c r="AG165"/>
      <c r="AH165"/>
    </row>
    <row r="166" spans="1:34" x14ac:dyDescent="0.25">
      <c r="A166"/>
      <c r="B166"/>
      <c r="C166"/>
      <c r="D166"/>
      <c r="E166"/>
      <c r="F166"/>
      <c r="G166"/>
      <c r="J166"/>
      <c r="N166"/>
      <c r="O166" s="146" t="s">
        <v>130</v>
      </c>
      <c r="P166" s="147"/>
      <c r="Q166" s="147"/>
      <c r="R166" s="147"/>
      <c r="S166" s="147"/>
      <c r="T166" s="147"/>
      <c r="U166" s="148"/>
      <c r="Y166"/>
      <c r="Z166"/>
      <c r="AA166"/>
      <c r="AB166"/>
      <c r="AC166"/>
      <c r="AD166"/>
      <c r="AE166"/>
      <c r="AF166"/>
      <c r="AG166"/>
      <c r="AH166"/>
    </row>
    <row r="167" spans="1:34" ht="21.75" customHeight="1" x14ac:dyDescent="0.25">
      <c r="A167" s="811" t="s">
        <v>235</v>
      </c>
      <c r="B167" s="66" t="s">
        <v>236</v>
      </c>
      <c r="C167" s="812" t="s">
        <v>237</v>
      </c>
      <c r="D167" s="812"/>
      <c r="E167" s="812"/>
      <c r="F167" s="812"/>
      <c r="G167" s="812"/>
      <c r="J167"/>
      <c r="N167"/>
      <c r="O167"/>
      <c r="P167"/>
      <c r="Q167"/>
      <c r="R167"/>
      <c r="S167"/>
      <c r="T167"/>
      <c r="U167"/>
      <c r="Y167"/>
      <c r="Z167"/>
      <c r="AA167"/>
      <c r="AB167"/>
      <c r="AC167"/>
      <c r="AD167"/>
      <c r="AE167"/>
      <c r="AF167"/>
      <c r="AG167"/>
      <c r="AH167"/>
    </row>
    <row r="168" spans="1:34" ht="19.5" customHeight="1" x14ac:dyDescent="0.25">
      <c r="A168" s="811"/>
      <c r="B168" s="248" t="s">
        <v>238</v>
      </c>
      <c r="C168" s="249">
        <v>2015</v>
      </c>
      <c r="D168" s="249">
        <v>2020</v>
      </c>
      <c r="E168" s="249">
        <v>2025</v>
      </c>
      <c r="F168" s="249">
        <v>2030</v>
      </c>
      <c r="G168" s="250">
        <v>2035</v>
      </c>
      <c r="J168"/>
      <c r="N168"/>
      <c r="O168" s="149" t="s">
        <v>239</v>
      </c>
      <c r="P168" s="152"/>
      <c r="Q168" s="152"/>
      <c r="R168" s="152"/>
      <c r="S168" s="152"/>
      <c r="T168" s="56"/>
      <c r="U168" s="56"/>
      <c r="W168"/>
      <c r="X168"/>
      <c r="Y168"/>
      <c r="Z168"/>
      <c r="AA168"/>
      <c r="AB168"/>
      <c r="AC168"/>
      <c r="AD168"/>
      <c r="AE168"/>
      <c r="AF168"/>
      <c r="AG168"/>
      <c r="AH168"/>
    </row>
    <row r="169" spans="1:34" x14ac:dyDescent="0.25">
      <c r="A169" s="251" t="s">
        <v>240</v>
      </c>
      <c r="B169" s="101">
        <v>1.8</v>
      </c>
      <c r="C169" s="252">
        <v>861</v>
      </c>
      <c r="D169" s="252">
        <v>930</v>
      </c>
      <c r="E169" s="87">
        <v>1013</v>
      </c>
      <c r="F169" s="87">
        <v>1097</v>
      </c>
      <c r="G169" s="253">
        <v>1226</v>
      </c>
      <c r="J169"/>
      <c r="N169"/>
      <c r="O169" s="56"/>
      <c r="P169" s="56"/>
      <c r="Q169" s="56"/>
      <c r="R169" s="56"/>
      <c r="S169" s="56"/>
      <c r="T169" s="56"/>
      <c r="U169" s="56"/>
      <c r="W169"/>
      <c r="X169"/>
      <c r="Y169"/>
      <c r="Z169"/>
      <c r="AA169"/>
      <c r="AB169"/>
      <c r="AC169"/>
      <c r="AD169"/>
      <c r="AE169"/>
      <c r="AF169"/>
      <c r="AG169"/>
      <c r="AH169"/>
    </row>
    <row r="170" spans="1:34" x14ac:dyDescent="0.25">
      <c r="A170" s="251" t="s">
        <v>241</v>
      </c>
      <c r="B170" s="101">
        <v>0</v>
      </c>
      <c r="C170" s="252">
        <v>517</v>
      </c>
      <c r="D170" s="252">
        <v>517</v>
      </c>
      <c r="E170" s="252">
        <v>517</v>
      </c>
      <c r="F170" s="252">
        <v>517</v>
      </c>
      <c r="G170" s="254">
        <v>517</v>
      </c>
      <c r="J170"/>
      <c r="N170"/>
      <c r="O170" s="143"/>
      <c r="P170" s="66">
        <v>2010</v>
      </c>
      <c r="Q170" s="66">
        <v>2015</v>
      </c>
      <c r="R170" s="66">
        <v>2020</v>
      </c>
      <c r="S170" s="66">
        <v>2025</v>
      </c>
      <c r="T170" s="66">
        <v>2030</v>
      </c>
      <c r="U170" s="67">
        <v>2035</v>
      </c>
      <c r="W170" s="16"/>
      <c r="X170" s="16"/>
      <c r="Y170" s="16"/>
      <c r="Z170"/>
      <c r="AA170" s="16"/>
      <c r="AB170" s="16"/>
      <c r="AC170" s="16"/>
      <c r="AD170" s="16"/>
      <c r="AE170"/>
      <c r="AF170"/>
      <c r="AG170"/>
      <c r="AH170"/>
    </row>
    <row r="171" spans="1:34" x14ac:dyDescent="0.25">
      <c r="A171" s="255" t="s">
        <v>242</v>
      </c>
      <c r="B171" s="235">
        <v>2.5</v>
      </c>
      <c r="C171" s="256">
        <v>5860</v>
      </c>
      <c r="D171" s="256">
        <v>6786</v>
      </c>
      <c r="E171" s="256">
        <v>7604</v>
      </c>
      <c r="F171" s="256">
        <v>8545</v>
      </c>
      <c r="G171" s="257">
        <v>9625</v>
      </c>
      <c r="J171"/>
      <c r="N171"/>
      <c r="O171" s="146" t="s">
        <v>126</v>
      </c>
      <c r="P171" s="147"/>
      <c r="Q171" s="147"/>
      <c r="R171" s="147"/>
      <c r="S171" s="147"/>
      <c r="T171" s="147"/>
      <c r="U171" s="148"/>
      <c r="W171" s="16"/>
      <c r="X171" s="16"/>
      <c r="Y171" s="16"/>
      <c r="Z171"/>
      <c r="AA171" s="16"/>
      <c r="AB171" s="16"/>
      <c r="AC171" s="16"/>
      <c r="AD171" s="16"/>
      <c r="AE171"/>
      <c r="AF171"/>
      <c r="AG171"/>
      <c r="AH171"/>
    </row>
    <row r="172" spans="1:34" x14ac:dyDescent="0.25">
      <c r="A172" s="258" t="s">
        <v>243</v>
      </c>
      <c r="B172" s="99">
        <v>0.9</v>
      </c>
      <c r="C172" s="259">
        <v>2026</v>
      </c>
      <c r="D172" s="259">
        <v>2176</v>
      </c>
      <c r="E172" s="259">
        <v>2256</v>
      </c>
      <c r="F172" s="259">
        <v>2339</v>
      </c>
      <c r="G172" s="260">
        <v>2424</v>
      </c>
      <c r="J172"/>
      <c r="N172"/>
      <c r="O172" s="146" t="s">
        <v>128</v>
      </c>
      <c r="P172" s="147"/>
      <c r="Q172" s="147"/>
      <c r="R172" s="147"/>
      <c r="S172" s="147"/>
      <c r="T172" s="147"/>
      <c r="U172" s="148"/>
      <c r="W172" s="16"/>
      <c r="X172" s="16"/>
      <c r="Y172" s="16"/>
      <c r="Z172"/>
      <c r="AA172" s="16"/>
      <c r="AB172" s="16"/>
      <c r="AC172" s="16"/>
      <c r="AD172" s="16"/>
      <c r="AE172"/>
      <c r="AF172"/>
      <c r="AG172"/>
      <c r="AH172"/>
    </row>
    <row r="173" spans="1:34" x14ac:dyDescent="0.25">
      <c r="A173" s="261" t="s">
        <v>244</v>
      </c>
      <c r="B173" s="243">
        <v>3.2</v>
      </c>
      <c r="C173" s="262">
        <v>3834</v>
      </c>
      <c r="D173" s="262">
        <v>4609</v>
      </c>
      <c r="E173" s="262">
        <v>5348</v>
      </c>
      <c r="F173" s="262">
        <v>6206</v>
      </c>
      <c r="G173" s="263">
        <v>7201</v>
      </c>
      <c r="J173"/>
      <c r="N173"/>
      <c r="O173" s="146" t="s">
        <v>129</v>
      </c>
      <c r="P173" s="147"/>
      <c r="Q173" s="147"/>
      <c r="R173" s="147"/>
      <c r="S173" s="147"/>
      <c r="T173" s="147"/>
      <c r="U173" s="148"/>
      <c r="W173" s="16"/>
      <c r="X173" s="16"/>
      <c r="Y173" s="16"/>
      <c r="Z173"/>
      <c r="AA173" s="16"/>
      <c r="AB173" s="16"/>
      <c r="AC173" s="16"/>
      <c r="AD173" s="16"/>
      <c r="AE173"/>
      <c r="AF173"/>
      <c r="AG173"/>
      <c r="AH173"/>
    </row>
    <row r="174" spans="1:34" x14ac:dyDescent="0.25">
      <c r="A174" s="251" t="s">
        <v>245</v>
      </c>
      <c r="B174" s="264">
        <v>2.2999999999999998</v>
      </c>
      <c r="C174" s="265">
        <v>7238</v>
      </c>
      <c r="D174" s="265">
        <v>8232</v>
      </c>
      <c r="E174" s="265">
        <v>9134</v>
      </c>
      <c r="F174" s="265">
        <v>10158</v>
      </c>
      <c r="G174" s="266">
        <v>11368</v>
      </c>
      <c r="J174"/>
      <c r="N174"/>
      <c r="O174" s="146" t="s">
        <v>130</v>
      </c>
      <c r="P174" s="147"/>
      <c r="Q174" s="147"/>
      <c r="R174" s="147"/>
      <c r="S174" s="147"/>
      <c r="T174" s="147"/>
      <c r="U174" s="148"/>
      <c r="V174"/>
      <c r="W174" s="16"/>
      <c r="X174" s="16"/>
      <c r="Y174" s="16"/>
      <c r="Z174"/>
      <c r="AA174" s="16"/>
      <c r="AB174" s="16"/>
      <c r="AC174" s="16"/>
      <c r="AD174" s="16"/>
      <c r="AE174"/>
      <c r="AF174"/>
      <c r="AG174"/>
      <c r="AH174"/>
    </row>
    <row r="175" spans="1:34" x14ac:dyDescent="0.25">
      <c r="A175" s="5" t="s">
        <v>233</v>
      </c>
      <c r="B175"/>
      <c r="C175"/>
      <c r="D175"/>
      <c r="E175"/>
      <c r="F175"/>
      <c r="G175"/>
      <c r="J175"/>
      <c r="N175"/>
      <c r="O175"/>
      <c r="P175"/>
      <c r="Q175"/>
      <c r="R175"/>
      <c r="S175"/>
      <c r="T175"/>
      <c r="U175"/>
      <c r="V175"/>
      <c r="W175" s="16"/>
      <c r="X175" s="16"/>
      <c r="Y175" s="16"/>
      <c r="Z175"/>
      <c r="AA175" s="16"/>
      <c r="AB175" s="16"/>
      <c r="AC175" s="16"/>
      <c r="AD175" s="16"/>
      <c r="AE175"/>
      <c r="AF175"/>
      <c r="AG175"/>
      <c r="AH175"/>
    </row>
    <row r="176" spans="1:34" x14ac:dyDescent="0.25">
      <c r="A176"/>
      <c r="B176"/>
      <c r="C176"/>
      <c r="D176"/>
      <c r="E176"/>
      <c r="F176"/>
      <c r="G176"/>
      <c r="J176"/>
      <c r="N176"/>
      <c r="O176" s="157" t="s">
        <v>246</v>
      </c>
      <c r="P176" s="158"/>
      <c r="Q176" s="158"/>
      <c r="V176"/>
      <c r="W176" s="16"/>
      <c r="X176" s="16"/>
      <c r="Y176" s="16"/>
      <c r="Z176"/>
      <c r="AA176" s="16"/>
      <c r="AB176" s="16"/>
      <c r="AC176" s="16"/>
      <c r="AD176" s="16"/>
      <c r="AE176"/>
      <c r="AF176"/>
      <c r="AG176"/>
      <c r="AH176"/>
    </row>
    <row r="177" spans="1:34" x14ac:dyDescent="0.25">
      <c r="A177"/>
      <c r="B177"/>
      <c r="C177"/>
      <c r="D177"/>
      <c r="E177"/>
      <c r="F177"/>
      <c r="G177"/>
      <c r="J177"/>
      <c r="N177"/>
      <c r="V177"/>
      <c r="W177" s="16"/>
      <c r="X177" s="16"/>
      <c r="Y177" s="16"/>
      <c r="Z177"/>
      <c r="AA177" s="16"/>
      <c r="AB177" s="16"/>
      <c r="AC177" s="16"/>
      <c r="AD177" s="16"/>
      <c r="AE177"/>
      <c r="AF177"/>
      <c r="AG177"/>
      <c r="AH177"/>
    </row>
    <row r="178" spans="1:34" x14ac:dyDescent="0.25">
      <c r="A178"/>
      <c r="B178"/>
      <c r="C178"/>
      <c r="D178"/>
      <c r="E178"/>
      <c r="F178"/>
      <c r="G178"/>
      <c r="N178"/>
      <c r="O178" s="176" t="s">
        <v>148</v>
      </c>
      <c r="P178" s="162">
        <v>2010</v>
      </c>
      <c r="Q178" s="162">
        <v>2015</v>
      </c>
      <c r="R178" s="162">
        <v>2020</v>
      </c>
      <c r="S178" s="162">
        <v>2025</v>
      </c>
      <c r="T178" s="162">
        <v>2030</v>
      </c>
      <c r="U178" s="163">
        <v>2035</v>
      </c>
      <c r="V178"/>
      <c r="W178" s="16"/>
      <c r="X178" s="16"/>
      <c r="Y178" s="16"/>
      <c r="Z178"/>
      <c r="AA178" s="16"/>
      <c r="AB178" s="16"/>
      <c r="AC178" s="16"/>
      <c r="AD178" s="16"/>
      <c r="AE178"/>
      <c r="AF178"/>
      <c r="AG178"/>
      <c r="AH178"/>
    </row>
    <row r="179" spans="1:34" x14ac:dyDescent="0.25">
      <c r="A179"/>
      <c r="B179"/>
      <c r="C179"/>
      <c r="D179"/>
      <c r="E179"/>
      <c r="F179"/>
      <c r="G179"/>
      <c r="J179"/>
      <c r="N179"/>
      <c r="O179" s="124" t="s">
        <v>247</v>
      </c>
      <c r="P179" s="194">
        <v>3576</v>
      </c>
      <c r="Q179" s="194">
        <v>3585</v>
      </c>
      <c r="R179" s="194">
        <v>3365</v>
      </c>
      <c r="S179" s="194">
        <v>3278</v>
      </c>
      <c r="T179" s="194">
        <v>3191</v>
      </c>
      <c r="U179" s="195">
        <v>3206</v>
      </c>
      <c r="V179"/>
      <c r="W179" s="16"/>
      <c r="X179" s="16"/>
      <c r="Y179" s="16"/>
      <c r="Z179"/>
      <c r="AA179" s="16"/>
      <c r="AB179" s="16"/>
      <c r="AC179" s="16"/>
      <c r="AD179" s="16"/>
      <c r="AE179"/>
      <c r="AF179"/>
      <c r="AG179"/>
      <c r="AH179"/>
    </row>
    <row r="180" spans="1:34" x14ac:dyDescent="0.25">
      <c r="A180"/>
      <c r="B180"/>
      <c r="C180"/>
      <c r="D180"/>
      <c r="E180"/>
      <c r="F180"/>
      <c r="G180"/>
      <c r="J180"/>
      <c r="N180"/>
      <c r="O180" s="267" t="s">
        <v>248</v>
      </c>
      <c r="P180" s="268"/>
      <c r="Q180" s="268"/>
      <c r="R180" s="268"/>
      <c r="S180" s="268"/>
      <c r="T180" s="268"/>
      <c r="U180" s="269"/>
      <c r="V180"/>
      <c r="W180" s="16"/>
      <c r="X180" s="16"/>
      <c r="Y180" s="16"/>
      <c r="Z180"/>
      <c r="AA180" s="16"/>
      <c r="AB180" s="16"/>
      <c r="AC180" s="16"/>
      <c r="AD180" s="16"/>
      <c r="AE180"/>
      <c r="AF180"/>
      <c r="AG180"/>
      <c r="AH180"/>
    </row>
    <row r="181" spans="1:34" x14ac:dyDescent="0.25">
      <c r="A181"/>
      <c r="B181"/>
      <c r="C181"/>
      <c r="D181"/>
      <c r="E181"/>
      <c r="F181"/>
      <c r="G181"/>
      <c r="J181"/>
      <c r="N181"/>
      <c r="O181" s="6" t="s">
        <v>249</v>
      </c>
      <c r="V181"/>
      <c r="W181" s="16"/>
      <c r="X181" s="16"/>
      <c r="Y181" s="16"/>
      <c r="Z181"/>
      <c r="AA181" s="16"/>
      <c r="AB181" s="16"/>
      <c r="AC181" s="16"/>
      <c r="AD181" s="16"/>
      <c r="AE181"/>
      <c r="AF181"/>
      <c r="AG181"/>
      <c r="AH181"/>
    </row>
    <row r="182" spans="1:34" x14ac:dyDescent="0.25">
      <c r="A182"/>
      <c r="B182"/>
      <c r="C182"/>
      <c r="D182"/>
      <c r="E182"/>
      <c r="F182"/>
      <c r="G182"/>
      <c r="J182"/>
      <c r="N182"/>
      <c r="O182"/>
      <c r="P182"/>
      <c r="Q182"/>
      <c r="R182"/>
      <c r="S182"/>
      <c r="T182"/>
      <c r="U182"/>
      <c r="V182"/>
      <c r="W182" s="16"/>
      <c r="X182" s="16"/>
      <c r="Y182" s="16"/>
      <c r="Z182"/>
      <c r="AA182" s="16"/>
      <c r="AB182" s="16"/>
      <c r="AC182" s="16"/>
      <c r="AD182" s="16"/>
      <c r="AE182"/>
      <c r="AF182"/>
      <c r="AG182"/>
      <c r="AH182"/>
    </row>
    <row r="183" spans="1:34" x14ac:dyDescent="0.25">
      <c r="A183"/>
      <c r="B183"/>
      <c r="C183"/>
      <c r="D183"/>
      <c r="E183"/>
      <c r="F183"/>
      <c r="G183"/>
      <c r="J183"/>
      <c r="N183"/>
      <c r="O183" s="149" t="s">
        <v>250</v>
      </c>
      <c r="P183" s="150"/>
      <c r="Q183" s="151"/>
      <c r="R183" s="152"/>
      <c r="S183" s="152"/>
      <c r="T183" s="152"/>
      <c r="U183" s="152"/>
      <c r="V183" s="150"/>
      <c r="W183" s="16"/>
      <c r="X183" s="16"/>
      <c r="Y183" s="16"/>
      <c r="Z183"/>
      <c r="AA183" s="16"/>
      <c r="AB183" s="16"/>
      <c r="AC183" s="16"/>
      <c r="AD183" s="16"/>
      <c r="AE183"/>
      <c r="AF183"/>
      <c r="AG183"/>
      <c r="AH183"/>
    </row>
    <row r="184" spans="1:34" x14ac:dyDescent="0.25">
      <c r="A184"/>
      <c r="B184"/>
      <c r="C184"/>
      <c r="D184"/>
      <c r="E184"/>
      <c r="F184"/>
      <c r="G184"/>
      <c r="J184"/>
      <c r="N184"/>
      <c r="V184"/>
      <c r="W184" s="16"/>
      <c r="X184" s="16"/>
      <c r="Y184" s="16"/>
      <c r="Z184"/>
      <c r="AA184" s="16"/>
      <c r="AB184" s="16"/>
      <c r="AC184" s="16"/>
      <c r="AD184" s="16"/>
      <c r="AE184"/>
      <c r="AF184"/>
      <c r="AG184"/>
      <c r="AH184"/>
    </row>
    <row r="185" spans="1:34" x14ac:dyDescent="0.25">
      <c r="A185"/>
      <c r="B185"/>
      <c r="C185"/>
      <c r="D185"/>
      <c r="E185"/>
      <c r="F185"/>
      <c r="G185"/>
      <c r="J185"/>
      <c r="N185"/>
      <c r="O185" s="143"/>
      <c r="P185" s="66">
        <v>2010</v>
      </c>
      <c r="Q185" s="66">
        <v>2015</v>
      </c>
      <c r="R185" s="66">
        <v>2020</v>
      </c>
      <c r="S185" s="66">
        <v>2025</v>
      </c>
      <c r="T185" s="66">
        <v>2030</v>
      </c>
      <c r="U185" s="67">
        <v>2035</v>
      </c>
      <c r="V185"/>
      <c r="W185" s="16"/>
      <c r="X185" s="16"/>
      <c r="Y185" s="16"/>
      <c r="Z185"/>
      <c r="AA185" s="16"/>
      <c r="AB185" s="16"/>
      <c r="AC185" s="16"/>
      <c r="AD185" s="16"/>
      <c r="AE185"/>
      <c r="AF185"/>
      <c r="AG185"/>
      <c r="AH185"/>
    </row>
    <row r="186" spans="1:34" x14ac:dyDescent="0.25">
      <c r="A186"/>
      <c r="B186"/>
      <c r="C186"/>
      <c r="D186"/>
      <c r="E186"/>
      <c r="F186"/>
      <c r="G186"/>
      <c r="J186"/>
      <c r="N186"/>
      <c r="O186" s="146" t="s">
        <v>125</v>
      </c>
      <c r="P186" s="147"/>
      <c r="Q186" s="147"/>
      <c r="R186" s="147"/>
      <c r="S186" s="147"/>
      <c r="T186" s="147"/>
      <c r="U186" s="148"/>
      <c r="V186"/>
      <c r="W186" s="16"/>
      <c r="X186" s="16"/>
      <c r="Y186" s="16"/>
      <c r="Z186"/>
      <c r="AA186" s="16"/>
      <c r="AB186" s="16"/>
      <c r="AC186" s="16"/>
      <c r="AD186" s="16"/>
      <c r="AE186"/>
      <c r="AF186"/>
      <c r="AG186"/>
      <c r="AH186"/>
    </row>
    <row r="187" spans="1:34" x14ac:dyDescent="0.25">
      <c r="A187"/>
      <c r="B187"/>
      <c r="C187"/>
      <c r="D187"/>
      <c r="E187"/>
      <c r="F187"/>
      <c r="G187"/>
      <c r="J187"/>
      <c r="N187"/>
      <c r="O187" s="146" t="s">
        <v>128</v>
      </c>
      <c r="P187" s="147"/>
      <c r="Q187" s="147"/>
      <c r="R187" s="147"/>
      <c r="S187" s="147"/>
      <c r="T187" s="147"/>
      <c r="U187" s="148"/>
      <c r="V187"/>
      <c r="W187" s="16"/>
      <c r="X187" s="16"/>
      <c r="Y187" s="16"/>
      <c r="Z187"/>
      <c r="AA187" s="16"/>
      <c r="AB187" s="16"/>
      <c r="AC187" s="16"/>
      <c r="AD187" s="16"/>
      <c r="AE187"/>
      <c r="AF187"/>
      <c r="AG187"/>
      <c r="AH187"/>
    </row>
    <row r="188" spans="1:34" x14ac:dyDescent="0.25">
      <c r="A188"/>
      <c r="B188"/>
      <c r="C188"/>
      <c r="D188"/>
      <c r="E188"/>
      <c r="F188"/>
      <c r="G188"/>
      <c r="J188"/>
      <c r="N188"/>
      <c r="O188"/>
      <c r="P188"/>
      <c r="Q188"/>
      <c r="R188"/>
      <c r="S188"/>
      <c r="T188"/>
      <c r="U188"/>
      <c r="V188"/>
      <c r="W188" s="16"/>
      <c r="X188" s="16"/>
      <c r="Y188" s="16"/>
      <c r="Z188"/>
      <c r="AA188" s="16"/>
      <c r="AB188" s="16"/>
      <c r="AC188" s="16"/>
      <c r="AD188" s="16"/>
      <c r="AE188"/>
      <c r="AF188"/>
      <c r="AG188"/>
      <c r="AH188"/>
    </row>
    <row r="189" spans="1:34" x14ac:dyDescent="0.25">
      <c r="A189"/>
      <c r="B189"/>
      <c r="C189"/>
      <c r="D189"/>
      <c r="E189"/>
      <c r="F189"/>
      <c r="G189"/>
      <c r="J189"/>
      <c r="N189"/>
      <c r="O189" s="149" t="s">
        <v>251</v>
      </c>
      <c r="P189" s="156"/>
      <c r="Q189" s="156"/>
      <c r="R189" s="156"/>
      <c r="S189" s="156"/>
      <c r="T189" s="207"/>
      <c r="U189" s="207"/>
      <c r="V189"/>
      <c r="W189" s="16"/>
      <c r="X189" s="16"/>
      <c r="Y189" s="16"/>
      <c r="Z189"/>
      <c r="AA189" s="16"/>
      <c r="AB189" s="16"/>
      <c r="AC189" s="16"/>
      <c r="AD189" s="16"/>
      <c r="AE189"/>
      <c r="AF189"/>
      <c r="AG189"/>
      <c r="AH189"/>
    </row>
    <row r="190" spans="1:34" x14ac:dyDescent="0.25">
      <c r="A190"/>
      <c r="B190"/>
      <c r="C190"/>
      <c r="D190"/>
      <c r="E190"/>
      <c r="F190"/>
      <c r="G190"/>
      <c r="J190"/>
      <c r="N190"/>
      <c r="O190" s="56"/>
      <c r="P190" s="56"/>
      <c r="Q190" s="56"/>
      <c r="R190" s="56"/>
      <c r="S190" s="56"/>
      <c r="T190" s="56"/>
      <c r="U190" s="56"/>
      <c r="V190"/>
      <c r="W190"/>
      <c r="X190"/>
      <c r="Y190"/>
      <c r="Z190"/>
      <c r="AA190"/>
      <c r="AB190"/>
      <c r="AC190"/>
      <c r="AD190"/>
      <c r="AE190"/>
      <c r="AF190"/>
      <c r="AG190"/>
      <c r="AH190"/>
    </row>
    <row r="191" spans="1:34" x14ac:dyDescent="0.25">
      <c r="A191"/>
      <c r="B191"/>
      <c r="C191"/>
      <c r="D191"/>
      <c r="E191"/>
      <c r="F191"/>
      <c r="G191"/>
      <c r="J191"/>
      <c r="N191"/>
      <c r="O191" s="143"/>
      <c r="P191" s="66">
        <v>2010</v>
      </c>
      <c r="Q191" s="66">
        <v>2015</v>
      </c>
      <c r="R191" s="66">
        <v>2020</v>
      </c>
      <c r="S191" s="66">
        <v>2025</v>
      </c>
      <c r="T191" s="66">
        <v>2030</v>
      </c>
      <c r="U191" s="67">
        <v>2035</v>
      </c>
      <c r="V191"/>
      <c r="W191"/>
      <c r="X191"/>
      <c r="Y191" s="16"/>
      <c r="Z191"/>
      <c r="AA191"/>
      <c r="AB191"/>
      <c r="AC191"/>
      <c r="AD191"/>
      <c r="AE191"/>
      <c r="AF191"/>
      <c r="AG191"/>
      <c r="AH191"/>
    </row>
    <row r="192" spans="1:34" x14ac:dyDescent="0.25">
      <c r="A192"/>
      <c r="B192"/>
      <c r="C192"/>
      <c r="D192"/>
      <c r="E192"/>
      <c r="F192"/>
      <c r="G192"/>
      <c r="J192"/>
      <c r="N192"/>
      <c r="O192" s="146" t="s">
        <v>125</v>
      </c>
      <c r="P192" s="147"/>
      <c r="Q192" s="147"/>
      <c r="R192" s="147"/>
      <c r="S192" s="147"/>
      <c r="T192" s="147"/>
      <c r="U192" s="148"/>
      <c r="V192"/>
      <c r="W192"/>
      <c r="X192"/>
      <c r="Y192" s="16"/>
      <c r="Z192"/>
      <c r="AA192"/>
      <c r="AB192"/>
      <c r="AC192"/>
      <c r="AD192"/>
      <c r="AE192"/>
      <c r="AF192"/>
      <c r="AG192"/>
      <c r="AH192"/>
    </row>
    <row r="193" spans="1:34" x14ac:dyDescent="0.25">
      <c r="A193"/>
      <c r="B193"/>
      <c r="C193"/>
      <c r="D193"/>
      <c r="E193"/>
      <c r="F193"/>
      <c r="G193"/>
      <c r="N193"/>
      <c r="O193" s="146" t="s">
        <v>128</v>
      </c>
      <c r="P193" s="147"/>
      <c r="Q193" s="147"/>
      <c r="R193" s="147"/>
      <c r="S193" s="147"/>
      <c r="T193" s="147"/>
      <c r="U193" s="148"/>
      <c r="V193"/>
      <c r="W193"/>
      <c r="X193"/>
      <c r="Y193" s="16"/>
      <c r="Z193"/>
      <c r="AA193"/>
      <c r="AB193"/>
      <c r="AC193"/>
      <c r="AD193"/>
      <c r="AE193"/>
      <c r="AF193"/>
      <c r="AG193"/>
      <c r="AH193"/>
    </row>
    <row r="194" spans="1:34" x14ac:dyDescent="0.25">
      <c r="A194"/>
      <c r="B194"/>
      <c r="C194"/>
      <c r="D194"/>
      <c r="E194"/>
      <c r="F194"/>
      <c r="G194"/>
      <c r="N194"/>
      <c r="O194" s="177"/>
      <c r="P194" s="207"/>
      <c r="Q194" s="207"/>
      <c r="R194" s="207"/>
      <c r="S194" s="207"/>
      <c r="T194" s="207"/>
      <c r="U194" s="207"/>
      <c r="V194"/>
      <c r="W194"/>
      <c r="X194" s="16"/>
      <c r="Y194" s="16"/>
      <c r="Z194"/>
      <c r="AA194" s="16"/>
      <c r="AB194" s="16"/>
      <c r="AC194" s="16"/>
      <c r="AD194" s="16"/>
      <c r="AE194" s="16"/>
      <c r="AF194" s="16"/>
      <c r="AG194" s="16"/>
      <c r="AH194" s="16"/>
    </row>
    <row r="195" spans="1:34" x14ac:dyDescent="0.25">
      <c r="A195"/>
      <c r="B195"/>
      <c r="C195"/>
      <c r="D195"/>
      <c r="E195"/>
      <c r="F195"/>
      <c r="G195"/>
      <c r="N195"/>
      <c r="O195" s="177"/>
      <c r="P195" s="207"/>
      <c r="Q195" s="207"/>
      <c r="R195" s="207"/>
      <c r="S195" s="207"/>
      <c r="T195" s="207"/>
      <c r="U195" s="207"/>
      <c r="V195"/>
      <c r="W195"/>
      <c r="X195" s="16"/>
      <c r="Y195" s="16"/>
      <c r="Z195"/>
      <c r="AA195" s="16"/>
      <c r="AB195" s="16"/>
      <c r="AC195" s="16"/>
      <c r="AD195" s="16"/>
      <c r="AE195" s="16"/>
      <c r="AF195" s="16"/>
      <c r="AG195" s="16"/>
      <c r="AH195" s="16"/>
    </row>
    <row r="196" spans="1:34" x14ac:dyDescent="0.25">
      <c r="A196"/>
      <c r="B196"/>
      <c r="C196"/>
      <c r="D196"/>
      <c r="E196"/>
      <c r="F196"/>
      <c r="G196"/>
      <c r="N196"/>
      <c r="O196" s="270" t="s">
        <v>252</v>
      </c>
      <c r="P196" s="207"/>
      <c r="Q196" s="207"/>
      <c r="R196" s="207"/>
      <c r="S196" s="207"/>
      <c r="T196" s="207"/>
      <c r="U196" s="207"/>
      <c r="V196"/>
      <c r="W196"/>
      <c r="X196" s="16"/>
      <c r="Y196" s="16"/>
      <c r="Z196"/>
      <c r="AA196" s="16"/>
      <c r="AB196" s="16"/>
      <c r="AC196" s="16"/>
      <c r="AD196" s="16"/>
      <c r="AE196" s="16"/>
      <c r="AF196" s="16"/>
      <c r="AG196" s="16"/>
      <c r="AH196" s="16"/>
    </row>
    <row r="197" spans="1:34" x14ac:dyDescent="0.25">
      <c r="A197"/>
      <c r="B197"/>
      <c r="C197"/>
      <c r="D197"/>
      <c r="E197"/>
      <c r="F197"/>
      <c r="G197"/>
      <c r="N197"/>
      <c r="O197" s="207"/>
      <c r="P197" s="207"/>
      <c r="Q197" s="207"/>
      <c r="R197" s="207"/>
      <c r="S197" s="207"/>
      <c r="T197" s="207"/>
      <c r="U197" s="207"/>
      <c r="V197"/>
      <c r="W197"/>
      <c r="X197"/>
      <c r="Y197"/>
      <c r="Z197"/>
      <c r="AA197"/>
      <c r="AB197"/>
      <c r="AC197"/>
      <c r="AD197"/>
      <c r="AE197"/>
      <c r="AF197" s="16"/>
      <c r="AG197" s="16"/>
      <c r="AH197" s="16"/>
    </row>
    <row r="198" spans="1:34" ht="15.75" x14ac:dyDescent="0.25">
      <c r="A198"/>
      <c r="B198"/>
      <c r="C198"/>
      <c r="D198"/>
      <c r="E198"/>
      <c r="F198"/>
      <c r="G198"/>
      <c r="J198"/>
      <c r="N198"/>
      <c r="O198" s="115" t="s">
        <v>253</v>
      </c>
      <c r="P198" s="207"/>
      <c r="Q198" s="207"/>
      <c r="R198" s="207"/>
      <c r="S198" s="207"/>
      <c r="T198" s="207"/>
      <c r="U198" s="207"/>
      <c r="V198"/>
      <c r="W198"/>
      <c r="X198" s="16"/>
      <c r="Y198" s="16"/>
      <c r="Z198"/>
      <c r="AA198" s="16"/>
      <c r="AB198" s="16"/>
      <c r="AC198" s="16"/>
      <c r="AD198" s="16"/>
      <c r="AE198" s="16"/>
      <c r="AF198" s="16"/>
      <c r="AG198" s="16"/>
      <c r="AH198" s="16"/>
    </row>
    <row r="199" spans="1:34" x14ac:dyDescent="0.25">
      <c r="A199"/>
      <c r="B199"/>
      <c r="C199"/>
      <c r="D199"/>
      <c r="E199"/>
      <c r="F199"/>
      <c r="G199"/>
      <c r="J199"/>
      <c r="N199"/>
      <c r="O199"/>
      <c r="P199"/>
      <c r="Q199"/>
      <c r="R199"/>
      <c r="S199"/>
      <c r="T199"/>
      <c r="U199"/>
      <c r="V199"/>
      <c r="W199"/>
      <c r="X199" s="16"/>
      <c r="Y199" s="16"/>
      <c r="Z199"/>
      <c r="AA199" s="16"/>
      <c r="AB199" s="16"/>
      <c r="AC199" s="16"/>
      <c r="AD199" s="16"/>
      <c r="AE199" s="16"/>
      <c r="AF199" s="16"/>
      <c r="AG199" s="16"/>
      <c r="AH199" s="16"/>
    </row>
    <row r="200" spans="1:34" x14ac:dyDescent="0.25">
      <c r="A200"/>
      <c r="B200"/>
      <c r="C200"/>
      <c r="D200"/>
      <c r="E200"/>
      <c r="F200"/>
      <c r="G200"/>
      <c r="J200"/>
      <c r="N200"/>
      <c r="O200" s="10" t="s">
        <v>161</v>
      </c>
      <c r="V200"/>
      <c r="W200"/>
      <c r="X200" s="149" t="s">
        <v>254</v>
      </c>
      <c r="Y200" s="150"/>
      <c r="Z200" s="150"/>
      <c r="AA200" s="150"/>
      <c r="AB200" s="150"/>
      <c r="AC200" s="150"/>
      <c r="AD200" s="6"/>
      <c r="AE200" s="16"/>
      <c r="AF200" s="16"/>
      <c r="AG200" s="16"/>
      <c r="AH200" s="16"/>
    </row>
    <row r="201" spans="1:34" x14ac:dyDescent="0.25">
      <c r="A201"/>
      <c r="B201"/>
      <c r="C201"/>
      <c r="D201"/>
      <c r="E201"/>
      <c r="F201"/>
      <c r="G201"/>
      <c r="J201"/>
      <c r="N201"/>
      <c r="V201"/>
      <c r="W201"/>
      <c r="Z201" s="6"/>
      <c r="AA201" s="6"/>
      <c r="AB201" s="6"/>
      <c r="AC201" s="6"/>
      <c r="AD201" s="6"/>
      <c r="AE201" s="16"/>
      <c r="AF201" s="16"/>
      <c r="AG201" s="16"/>
      <c r="AH201" s="16"/>
    </row>
    <row r="202" spans="1:34" x14ac:dyDescent="0.25">
      <c r="A202"/>
      <c r="B202"/>
      <c r="C202"/>
      <c r="D202"/>
      <c r="E202"/>
      <c r="F202"/>
      <c r="G202"/>
      <c r="J202"/>
      <c r="N202"/>
      <c r="O202" s="198"/>
      <c r="P202" s="199">
        <v>2010</v>
      </c>
      <c r="Q202" s="199">
        <v>2015</v>
      </c>
      <c r="R202" s="199">
        <v>2020</v>
      </c>
      <c r="S202" s="199">
        <v>2025</v>
      </c>
      <c r="T202" s="199">
        <v>2030</v>
      </c>
      <c r="U202" s="200">
        <v>2035</v>
      </c>
      <c r="V202"/>
      <c r="W202"/>
      <c r="X202" s="198"/>
      <c r="Y202" s="199">
        <v>2010</v>
      </c>
      <c r="Z202" s="199">
        <v>2015</v>
      </c>
      <c r="AA202" s="199">
        <v>2020</v>
      </c>
      <c r="AB202" s="199">
        <v>2025</v>
      </c>
      <c r="AC202" s="199">
        <v>2030</v>
      </c>
      <c r="AD202" s="200">
        <v>2035</v>
      </c>
      <c r="AE202" s="16"/>
      <c r="AF202" s="16"/>
      <c r="AG202" s="16"/>
      <c r="AH202" s="16"/>
    </row>
    <row r="203" spans="1:34" x14ac:dyDescent="0.25">
      <c r="A203"/>
      <c r="B203"/>
      <c r="C203"/>
      <c r="D203"/>
      <c r="E203"/>
      <c r="F203"/>
      <c r="G203"/>
      <c r="J203"/>
      <c r="N203"/>
      <c r="O203" s="201" t="s">
        <v>162</v>
      </c>
      <c r="P203" s="120">
        <v>6.2</v>
      </c>
      <c r="Q203" s="120">
        <v>5.8</v>
      </c>
      <c r="R203" s="125">
        <f>Q203*'Détail Transport'!E41</f>
        <v>5.0538527688502457</v>
      </c>
      <c r="S203" s="125">
        <f>R203*'Détail Transport'!F41</f>
        <v>4.9970741018464047</v>
      </c>
      <c r="T203" s="125">
        <f>S203*'Détail Transport'!G41</f>
        <v>4.9597825040714314</v>
      </c>
      <c r="U203" s="126">
        <f>T203*'Détail Transport'!H41</f>
        <v>4.8945222079652284</v>
      </c>
      <c r="V203"/>
      <c r="W203"/>
      <c r="X203" s="271" t="s">
        <v>255</v>
      </c>
      <c r="Y203" s="272"/>
      <c r="Z203" s="272"/>
      <c r="AA203" s="273"/>
      <c r="AB203" s="273"/>
      <c r="AC203" s="273"/>
      <c r="AD203" s="274"/>
      <c r="AE203" s="16"/>
      <c r="AF203" s="16"/>
      <c r="AG203" s="16"/>
      <c r="AH203" s="16"/>
    </row>
    <row r="204" spans="1:34" x14ac:dyDescent="0.25">
      <c r="A204"/>
      <c r="B204"/>
      <c r="C204"/>
      <c r="D204"/>
      <c r="E204"/>
      <c r="F204"/>
      <c r="G204"/>
      <c r="N204"/>
      <c r="O204" s="201" t="s">
        <v>163</v>
      </c>
      <c r="P204" s="120">
        <v>5.4</v>
      </c>
      <c r="Q204" s="120">
        <v>5.0999999999999996</v>
      </c>
      <c r="R204" s="125">
        <f>Q204*'Détail Transport'!E38</f>
        <v>4.6247593110562635</v>
      </c>
      <c r="S204" s="125">
        <f>R204*'Détail Transport'!F38</f>
        <v>4.4966962158908403</v>
      </c>
      <c r="T204" s="125">
        <f>S204*'Détail Transport'!G38</f>
        <v>4.4109541270285151</v>
      </c>
      <c r="U204" s="126">
        <f>T204*'Détail Transport'!H38</f>
        <v>4.3061582406412287</v>
      </c>
      <c r="V204"/>
      <c r="W204"/>
      <c r="X204" s="271" t="s">
        <v>256</v>
      </c>
      <c r="Y204" s="272"/>
      <c r="Z204" s="272"/>
      <c r="AA204" s="273"/>
      <c r="AB204" s="273"/>
      <c r="AC204" s="273"/>
      <c r="AD204" s="274"/>
      <c r="AE204" s="16"/>
      <c r="AF204" s="16"/>
      <c r="AG204" s="16"/>
      <c r="AH204" s="16"/>
    </row>
    <row r="205" spans="1:34" x14ac:dyDescent="0.25">
      <c r="A205"/>
      <c r="B205"/>
      <c r="C205"/>
      <c r="D205"/>
      <c r="E205"/>
      <c r="F205"/>
      <c r="G205"/>
      <c r="N205"/>
      <c r="O205" s="271" t="s">
        <v>127</v>
      </c>
      <c r="P205" s="272"/>
      <c r="Q205" s="272"/>
      <c r="R205" s="273"/>
      <c r="S205" s="273"/>
      <c r="T205" s="273"/>
      <c r="U205" s="274"/>
      <c r="V205"/>
      <c r="W205"/>
      <c r="X205" s="271" t="s">
        <v>127</v>
      </c>
      <c r="Y205" s="272"/>
      <c r="Z205" s="272"/>
      <c r="AA205" s="273"/>
      <c r="AB205" s="273"/>
      <c r="AC205" s="273"/>
      <c r="AD205" s="274"/>
      <c r="AE205" s="16"/>
      <c r="AF205" s="16"/>
      <c r="AG205" s="16"/>
      <c r="AH205" s="16"/>
    </row>
    <row r="206" spans="1:34" x14ac:dyDescent="0.25">
      <c r="A206"/>
      <c r="B206"/>
      <c r="C206"/>
      <c r="D206"/>
      <c r="E206"/>
      <c r="F206"/>
      <c r="G206"/>
      <c r="N206"/>
      <c r="O206" s="275" t="s">
        <v>257</v>
      </c>
      <c r="P206" s="276">
        <v>17.8</v>
      </c>
      <c r="Q206" s="276">
        <v>17.8</v>
      </c>
      <c r="R206" s="277">
        <f>Q206*0.995^5</f>
        <v>17.359427805569378</v>
      </c>
      <c r="S206" s="277">
        <f>R206*0.995^5</f>
        <v>16.929760322290743</v>
      </c>
      <c r="T206" s="277">
        <f>S206*0.995^5</f>
        <v>16.510727644966241</v>
      </c>
      <c r="U206" s="278">
        <f>T206*0.995^5</f>
        <v>16.1020665488882</v>
      </c>
      <c r="V206"/>
      <c r="W206"/>
      <c r="X206" s="271" t="s">
        <v>258</v>
      </c>
      <c r="Y206" s="272"/>
      <c r="Z206" s="272"/>
      <c r="AA206" s="273"/>
      <c r="AB206" s="273"/>
      <c r="AC206" s="273"/>
      <c r="AD206" s="274"/>
      <c r="AE206" s="16"/>
      <c r="AF206" s="16"/>
      <c r="AG206" s="16"/>
      <c r="AH206" s="16"/>
    </row>
    <row r="207" spans="1:34" x14ac:dyDescent="0.25">
      <c r="A207"/>
      <c r="B207"/>
      <c r="C207"/>
      <c r="D207"/>
      <c r="E207"/>
      <c r="F207"/>
      <c r="G207"/>
      <c r="N207"/>
      <c r="O207" s="271" t="s">
        <v>259</v>
      </c>
      <c r="P207" s="272"/>
      <c r="Q207" s="272"/>
      <c r="R207" s="273"/>
      <c r="S207" s="273"/>
      <c r="T207" s="273"/>
      <c r="U207" s="274"/>
      <c r="V207"/>
      <c r="W207"/>
      <c r="X207" s="271" t="s">
        <v>259</v>
      </c>
      <c r="Y207" s="272"/>
      <c r="Z207" s="272"/>
      <c r="AA207" s="273"/>
      <c r="AB207" s="273"/>
      <c r="AC207" s="273"/>
      <c r="AD207" s="274"/>
      <c r="AE207" s="16"/>
      <c r="AF207" s="16"/>
      <c r="AG207" s="16"/>
      <c r="AH207" s="16"/>
    </row>
    <row r="208" spans="1:34" x14ac:dyDescent="0.25">
      <c r="A208"/>
      <c r="B208"/>
      <c r="C208"/>
      <c r="D208"/>
      <c r="E208"/>
      <c r="F208"/>
      <c r="G208"/>
      <c r="N208"/>
      <c r="O208" s="271" t="s">
        <v>260</v>
      </c>
      <c r="P208" s="272"/>
      <c r="Q208" s="272"/>
      <c r="R208" s="273"/>
      <c r="S208" s="273"/>
      <c r="T208" s="273"/>
      <c r="U208" s="274"/>
      <c r="V208"/>
      <c r="W208"/>
      <c r="X208" s="271" t="s">
        <v>260</v>
      </c>
      <c r="Y208" s="272"/>
      <c r="Z208" s="272"/>
      <c r="AA208" s="273"/>
      <c r="AB208" s="273"/>
      <c r="AC208" s="273"/>
      <c r="AD208" s="274"/>
      <c r="AE208" s="16"/>
      <c r="AF208" s="16"/>
      <c r="AG208" s="16"/>
      <c r="AH208" s="16"/>
    </row>
    <row r="209" spans="1:34" x14ac:dyDescent="0.25">
      <c r="A209"/>
      <c r="B209"/>
      <c r="C209"/>
      <c r="D209"/>
      <c r="E209"/>
      <c r="F209"/>
      <c r="G209"/>
      <c r="J209"/>
      <c r="N209"/>
      <c r="O209" s="271" t="s">
        <v>130</v>
      </c>
      <c r="P209" s="272"/>
      <c r="Q209" s="272"/>
      <c r="R209" s="273"/>
      <c r="S209" s="273"/>
      <c r="T209" s="273"/>
      <c r="U209" s="274"/>
      <c r="V209"/>
      <c r="W209"/>
      <c r="X209" s="271" t="s">
        <v>130</v>
      </c>
      <c r="Y209" s="272"/>
      <c r="Z209" s="272"/>
      <c r="AA209" s="273"/>
      <c r="AB209" s="273"/>
      <c r="AC209" s="273"/>
      <c r="AD209" s="274"/>
      <c r="AE209" s="16"/>
      <c r="AF209" s="16"/>
      <c r="AG209" s="16"/>
      <c r="AH209" s="16"/>
    </row>
    <row r="210" spans="1:34" x14ac:dyDescent="0.25">
      <c r="A210"/>
      <c r="B210"/>
      <c r="C210"/>
      <c r="D210"/>
      <c r="E210"/>
      <c r="F210"/>
      <c r="G210"/>
      <c r="J210"/>
      <c r="N210"/>
      <c r="O210" s="271" t="s">
        <v>131</v>
      </c>
      <c r="P210" s="272"/>
      <c r="Q210" s="272"/>
      <c r="R210" s="273"/>
      <c r="S210" s="273"/>
      <c r="T210" s="273"/>
      <c r="U210" s="274"/>
      <c r="V210"/>
      <c r="W210"/>
      <c r="X210" s="271" t="s">
        <v>131</v>
      </c>
      <c r="Y210" s="272"/>
      <c r="Z210" s="272"/>
      <c r="AA210" s="273"/>
      <c r="AB210" s="273"/>
      <c r="AC210" s="273"/>
      <c r="AD210" s="274"/>
      <c r="AE210" s="16"/>
      <c r="AF210" s="16"/>
      <c r="AG210" s="16"/>
      <c r="AH210" s="16"/>
    </row>
    <row r="211" spans="1:34" x14ac:dyDescent="0.25">
      <c r="A211"/>
      <c r="B211"/>
      <c r="C211"/>
      <c r="D211"/>
      <c r="E211"/>
      <c r="F211"/>
      <c r="G211"/>
      <c r="J211"/>
      <c r="N211"/>
      <c r="O211" s="6" t="s">
        <v>261</v>
      </c>
      <c r="P211" s="6" t="s">
        <v>133</v>
      </c>
      <c r="Q211" s="279"/>
      <c r="R211" s="279"/>
      <c r="S211" s="279"/>
      <c r="T211" s="279"/>
      <c r="U211" s="279"/>
      <c r="V211"/>
      <c r="W211"/>
      <c r="X211" s="16" t="s">
        <v>261</v>
      </c>
      <c r="Y211" s="16"/>
      <c r="Z211"/>
      <c r="AA211" s="16"/>
      <c r="AB211" s="16"/>
      <c r="AC211" s="16"/>
      <c r="AD211" s="16"/>
      <c r="AE211" s="16"/>
      <c r="AF211" s="16"/>
      <c r="AG211" s="16"/>
      <c r="AH211" s="16"/>
    </row>
    <row r="212" spans="1:34" x14ac:dyDescent="0.25">
      <c r="A212"/>
      <c r="B212"/>
      <c r="C212"/>
      <c r="D212"/>
      <c r="E212"/>
      <c r="F212"/>
      <c r="G212"/>
      <c r="J212"/>
      <c r="N212"/>
      <c r="O212" s="16"/>
      <c r="P212" s="16"/>
      <c r="Q212" s="56"/>
      <c r="R212" s="56"/>
      <c r="S212" s="56"/>
      <c r="T212" s="56"/>
      <c r="U212" s="56"/>
      <c r="V212"/>
      <c r="W212"/>
      <c r="X212" s="16"/>
      <c r="Y212" s="16"/>
      <c r="Z212"/>
      <c r="AA212" s="16"/>
      <c r="AB212" s="16"/>
      <c r="AC212" s="16"/>
      <c r="AD212" s="16"/>
      <c r="AE212" s="16"/>
      <c r="AF212" s="16"/>
      <c r="AG212" s="16"/>
      <c r="AH212" s="16"/>
    </row>
    <row r="213" spans="1:34" x14ac:dyDescent="0.25">
      <c r="A213"/>
      <c r="B213"/>
      <c r="C213"/>
      <c r="D213"/>
      <c r="E213"/>
      <c r="F213"/>
      <c r="G213"/>
      <c r="J213"/>
      <c r="N213"/>
      <c r="O213" s="149" t="s">
        <v>262</v>
      </c>
      <c r="P213" s="150"/>
      <c r="Q213" s="150"/>
      <c r="R213" s="150"/>
      <c r="S213" s="150"/>
      <c r="T213" s="150"/>
      <c r="U213" s="150"/>
      <c r="V213"/>
      <c r="W213"/>
      <c r="X213" s="149" t="s">
        <v>263</v>
      </c>
      <c r="Y213" s="150"/>
      <c r="Z213" s="150"/>
      <c r="AA213" s="150"/>
      <c r="AB213" s="150"/>
      <c r="AC213" s="150"/>
      <c r="AD213" s="150"/>
      <c r="AE213" s="16"/>
      <c r="AF213" s="16"/>
      <c r="AG213" s="16"/>
      <c r="AH213" s="16"/>
    </row>
    <row r="214" spans="1:34" x14ac:dyDescent="0.25">
      <c r="A214"/>
      <c r="B214"/>
      <c r="C214"/>
      <c r="D214"/>
      <c r="E214"/>
      <c r="F214"/>
      <c r="G214"/>
      <c r="J214"/>
      <c r="N214"/>
      <c r="V214"/>
      <c r="W214"/>
      <c r="Z214" s="6"/>
      <c r="AA214" s="6"/>
      <c r="AB214" s="6"/>
      <c r="AC214" s="6"/>
      <c r="AD214" s="6"/>
      <c r="AE214" s="16"/>
      <c r="AF214"/>
    </row>
    <row r="215" spans="1:34" x14ac:dyDescent="0.25">
      <c r="A215"/>
      <c r="B215"/>
      <c r="C215"/>
      <c r="D215"/>
      <c r="E215"/>
      <c r="F215"/>
      <c r="G215"/>
      <c r="J215"/>
      <c r="N215"/>
      <c r="O215" s="198"/>
      <c r="P215" s="199">
        <v>2010</v>
      </c>
      <c r="Q215" s="199">
        <v>2015</v>
      </c>
      <c r="R215" s="199">
        <v>2020</v>
      </c>
      <c r="S215" s="199">
        <v>2025</v>
      </c>
      <c r="T215" s="199">
        <v>2030</v>
      </c>
      <c r="U215" s="200">
        <v>2035</v>
      </c>
      <c r="V215"/>
      <c r="W215"/>
      <c r="X215" s="198"/>
      <c r="Y215" s="199">
        <v>2010</v>
      </c>
      <c r="Z215" s="199">
        <v>2015</v>
      </c>
      <c r="AA215" s="199">
        <v>2020</v>
      </c>
      <c r="AB215" s="199">
        <v>2025</v>
      </c>
      <c r="AC215" s="199">
        <v>2030</v>
      </c>
      <c r="AD215" s="200">
        <v>2035</v>
      </c>
      <c r="AE215"/>
      <c r="AF215"/>
    </row>
    <row r="216" spans="1:34" x14ac:dyDescent="0.25">
      <c r="A216"/>
      <c r="B216"/>
      <c r="C216"/>
      <c r="D216"/>
      <c r="E216"/>
      <c r="F216"/>
      <c r="G216"/>
      <c r="J216"/>
      <c r="N216"/>
      <c r="O216" s="271" t="s">
        <v>162</v>
      </c>
      <c r="P216" s="272">
        <v>6.2</v>
      </c>
      <c r="Q216" s="272">
        <v>5.8</v>
      </c>
      <c r="R216" s="273">
        <f>Q216*'Détail Transport'!E53</f>
        <v>0</v>
      </c>
      <c r="S216" s="273">
        <f>R216*'Détail Transport'!F53</f>
        <v>0</v>
      </c>
      <c r="T216" s="273">
        <f>S216*'Détail Transport'!G53</f>
        <v>0</v>
      </c>
      <c r="U216" s="274">
        <f>T216*'Détail Transport'!H53</f>
        <v>0</v>
      </c>
      <c r="V216"/>
      <c r="W216"/>
      <c r="X216" s="271" t="s">
        <v>255</v>
      </c>
      <c r="Y216" s="272"/>
      <c r="Z216" s="272"/>
      <c r="AA216" s="273"/>
      <c r="AB216" s="273"/>
      <c r="AC216" s="273"/>
      <c r="AD216" s="274"/>
      <c r="AE216"/>
      <c r="AF216"/>
    </row>
    <row r="217" spans="1:34" x14ac:dyDescent="0.25">
      <c r="A217"/>
      <c r="B217"/>
      <c r="C217"/>
      <c r="D217"/>
      <c r="E217"/>
      <c r="F217"/>
      <c r="G217"/>
      <c r="J217"/>
      <c r="N217"/>
      <c r="O217" s="271" t="s">
        <v>163</v>
      </c>
      <c r="P217" s="272">
        <v>5.4</v>
      </c>
      <c r="Q217" s="272">
        <v>5.0999999999999996</v>
      </c>
      <c r="R217" s="273">
        <f>Q217*'Détail Transport'!E50</f>
        <v>0</v>
      </c>
      <c r="S217" s="273">
        <f>R217*'Détail Transport'!F50</f>
        <v>0</v>
      </c>
      <c r="T217" s="273">
        <f>S217*'Détail Transport'!G50</f>
        <v>0</v>
      </c>
      <c r="U217" s="274">
        <f>T217*'Détail Transport'!H50</f>
        <v>0</v>
      </c>
      <c r="V217"/>
      <c r="W217"/>
      <c r="X217" s="271" t="s">
        <v>256</v>
      </c>
      <c r="Y217" s="272"/>
      <c r="Z217" s="272"/>
      <c r="AA217" s="273"/>
      <c r="AB217" s="273"/>
      <c r="AC217" s="273"/>
      <c r="AD217" s="274"/>
      <c r="AE217"/>
      <c r="AF217"/>
    </row>
    <row r="218" spans="1:34" x14ac:dyDescent="0.25">
      <c r="A218"/>
      <c r="B218"/>
      <c r="C218"/>
      <c r="D218"/>
      <c r="E218"/>
      <c r="F218"/>
      <c r="G218"/>
      <c r="J218"/>
      <c r="N218"/>
      <c r="O218" s="271" t="s">
        <v>127</v>
      </c>
      <c r="P218" s="272"/>
      <c r="Q218" s="272"/>
      <c r="R218" s="273"/>
      <c r="S218" s="273"/>
      <c r="T218" s="273"/>
      <c r="U218" s="274"/>
      <c r="V218"/>
      <c r="W218"/>
      <c r="X218" s="271" t="s">
        <v>127</v>
      </c>
      <c r="Y218" s="272"/>
      <c r="Z218" s="272"/>
      <c r="AA218" s="273"/>
      <c r="AB218" s="273"/>
      <c r="AC218" s="273"/>
      <c r="AD218" s="274"/>
      <c r="AE218"/>
      <c r="AF218"/>
    </row>
    <row r="219" spans="1:34" x14ac:dyDescent="0.25">
      <c r="A219"/>
      <c r="B219"/>
      <c r="C219"/>
      <c r="D219"/>
      <c r="E219"/>
      <c r="F219"/>
      <c r="G219"/>
      <c r="J219"/>
      <c r="N219"/>
      <c r="O219" s="271" t="s">
        <v>257</v>
      </c>
      <c r="P219" s="272">
        <v>17.8</v>
      </c>
      <c r="Q219" s="272">
        <v>17.8</v>
      </c>
      <c r="R219" s="273">
        <f>Q219*0.995^5</f>
        <v>17.359427805569378</v>
      </c>
      <c r="S219" s="273">
        <f>R219*0.995^5</f>
        <v>16.929760322290743</v>
      </c>
      <c r="T219" s="273">
        <f>S219*0.995^5</f>
        <v>16.510727644966241</v>
      </c>
      <c r="U219" s="274">
        <f>T219*0.995^5</f>
        <v>16.1020665488882</v>
      </c>
      <c r="V219"/>
      <c r="W219"/>
      <c r="X219" s="271" t="s">
        <v>258</v>
      </c>
      <c r="Y219" s="272"/>
      <c r="Z219" s="272"/>
      <c r="AA219" s="273"/>
      <c r="AB219" s="273"/>
      <c r="AC219" s="273"/>
      <c r="AD219" s="274"/>
      <c r="AE219"/>
      <c r="AF219"/>
    </row>
    <row r="220" spans="1:34" x14ac:dyDescent="0.25">
      <c r="A220"/>
      <c r="B220"/>
      <c r="C220"/>
      <c r="D220"/>
      <c r="E220"/>
      <c r="F220"/>
      <c r="G220"/>
      <c r="J220"/>
      <c r="N220"/>
      <c r="O220" s="271" t="s">
        <v>259</v>
      </c>
      <c r="P220" s="272"/>
      <c r="Q220" s="272"/>
      <c r="R220" s="273"/>
      <c r="S220" s="273"/>
      <c r="T220" s="273"/>
      <c r="U220" s="274"/>
      <c r="V220"/>
      <c r="W220"/>
      <c r="X220" s="271" t="s">
        <v>259</v>
      </c>
      <c r="Y220" s="272"/>
      <c r="Z220" s="272"/>
      <c r="AA220" s="273"/>
      <c r="AB220" s="273"/>
      <c r="AC220" s="273"/>
      <c r="AD220" s="274"/>
      <c r="AE220"/>
      <c r="AF220"/>
    </row>
    <row r="221" spans="1:34" x14ac:dyDescent="0.25">
      <c r="A221"/>
      <c r="B221"/>
      <c r="C221"/>
      <c r="D221"/>
      <c r="E221"/>
      <c r="F221"/>
      <c r="G221"/>
      <c r="N221"/>
      <c r="O221" s="271" t="s">
        <v>260</v>
      </c>
      <c r="P221" s="272"/>
      <c r="Q221" s="272"/>
      <c r="R221" s="273"/>
      <c r="S221" s="273"/>
      <c r="T221" s="273"/>
      <c r="U221" s="274"/>
      <c r="V221"/>
      <c r="W221"/>
      <c r="X221" s="271" t="s">
        <v>260</v>
      </c>
      <c r="Y221" s="272"/>
      <c r="Z221" s="272"/>
      <c r="AA221" s="273"/>
      <c r="AB221" s="273"/>
      <c r="AC221" s="273"/>
      <c r="AD221" s="274"/>
      <c r="AE221"/>
      <c r="AF221"/>
    </row>
    <row r="222" spans="1:34" x14ac:dyDescent="0.25">
      <c r="A222"/>
      <c r="B222"/>
      <c r="C222"/>
      <c r="D222"/>
      <c r="E222"/>
      <c r="F222"/>
      <c r="G222"/>
      <c r="J222"/>
      <c r="N222"/>
      <c r="O222" s="271" t="s">
        <v>130</v>
      </c>
      <c r="P222" s="272"/>
      <c r="Q222" s="272"/>
      <c r="R222" s="273"/>
      <c r="S222" s="273"/>
      <c r="T222" s="273"/>
      <c r="U222" s="274"/>
      <c r="V222"/>
      <c r="W222"/>
      <c r="X222" s="271" t="s">
        <v>130</v>
      </c>
      <c r="Y222" s="272"/>
      <c r="Z222" s="272"/>
      <c r="AA222" s="273"/>
      <c r="AB222" s="273"/>
      <c r="AC222" s="273"/>
      <c r="AD222" s="274"/>
      <c r="AE222"/>
      <c r="AF222"/>
    </row>
    <row r="223" spans="1:34" x14ac:dyDescent="0.25">
      <c r="A223"/>
      <c r="B223"/>
      <c r="C223"/>
      <c r="D223"/>
      <c r="E223"/>
      <c r="F223"/>
      <c r="G223"/>
      <c r="J223"/>
      <c r="N223"/>
      <c r="O223" s="271" t="s">
        <v>131</v>
      </c>
      <c r="P223" s="272"/>
      <c r="Q223" s="272"/>
      <c r="R223" s="273"/>
      <c r="S223" s="273"/>
      <c r="T223" s="273"/>
      <c r="U223" s="274"/>
      <c r="V223"/>
      <c r="W223"/>
      <c r="X223" s="271" t="s">
        <v>131</v>
      </c>
      <c r="Y223" s="272"/>
      <c r="Z223" s="272"/>
      <c r="AA223" s="273"/>
      <c r="AB223" s="273"/>
      <c r="AC223" s="273"/>
      <c r="AD223" s="274"/>
      <c r="AE223"/>
      <c r="AF223"/>
    </row>
    <row r="224" spans="1:34" x14ac:dyDescent="0.25">
      <c r="A224"/>
      <c r="B224"/>
      <c r="C224"/>
      <c r="D224"/>
      <c r="E224"/>
      <c r="F224"/>
      <c r="G224"/>
      <c r="N224"/>
      <c r="O224" s="6" t="s">
        <v>261</v>
      </c>
      <c r="P224" s="16"/>
      <c r="Q224" s="16"/>
      <c r="R224" s="16"/>
      <c r="S224" s="16"/>
      <c r="T224" s="16"/>
      <c r="U224" s="16"/>
      <c r="V224" s="16"/>
      <c r="W224"/>
      <c r="X224" s="6" t="s">
        <v>261</v>
      </c>
      <c r="Y224"/>
      <c r="Z224" s="6"/>
      <c r="AA224" s="6"/>
      <c r="AB224" s="6"/>
      <c r="AC224" s="6"/>
      <c r="AD224" s="6"/>
      <c r="AE224"/>
      <c r="AF224"/>
    </row>
    <row r="225" spans="1:32" x14ac:dyDescent="0.25">
      <c r="A225"/>
      <c r="B225"/>
      <c r="C225"/>
      <c r="D225"/>
      <c r="E225"/>
      <c r="F225"/>
      <c r="G225"/>
      <c r="N225"/>
      <c r="O225" s="16"/>
      <c r="P225" s="16"/>
      <c r="Q225" s="16"/>
      <c r="R225" s="16"/>
      <c r="S225" s="16"/>
      <c r="T225" s="16"/>
      <c r="U225" s="16"/>
      <c r="V225" s="16"/>
      <c r="W225"/>
      <c r="X225"/>
      <c r="Y225"/>
      <c r="Z225" s="6"/>
      <c r="AA225" s="6"/>
      <c r="AB225" s="6"/>
      <c r="AC225" s="6"/>
      <c r="AD225" s="6"/>
      <c r="AE225"/>
      <c r="AF225"/>
    </row>
    <row r="226" spans="1:32" x14ac:dyDescent="0.25">
      <c r="A226"/>
      <c r="B226"/>
      <c r="C226"/>
      <c r="D226"/>
      <c r="E226"/>
      <c r="F226"/>
      <c r="G226"/>
      <c r="N226"/>
      <c r="O226" s="10" t="s">
        <v>264</v>
      </c>
      <c r="V226"/>
      <c r="W226"/>
      <c r="X226" s="149" t="s">
        <v>265</v>
      </c>
      <c r="Y226" s="150"/>
      <c r="Z226" s="150"/>
      <c r="AA226" s="150"/>
      <c r="AB226" s="150"/>
      <c r="AC226" s="150"/>
      <c r="AD226" s="6"/>
      <c r="AE226"/>
      <c r="AF226"/>
    </row>
    <row r="227" spans="1:32" x14ac:dyDescent="0.25">
      <c r="A227"/>
      <c r="B227"/>
      <c r="C227"/>
      <c r="D227"/>
      <c r="E227"/>
      <c r="F227"/>
      <c r="G227"/>
      <c r="N227"/>
      <c r="V227"/>
      <c r="W227"/>
      <c r="Z227" s="6"/>
      <c r="AA227" s="6"/>
      <c r="AB227" s="6"/>
      <c r="AC227" s="6"/>
      <c r="AD227" s="6"/>
      <c r="AE227"/>
      <c r="AF227"/>
    </row>
    <row r="228" spans="1:32" x14ac:dyDescent="0.25">
      <c r="A228"/>
      <c r="B228"/>
      <c r="C228"/>
      <c r="D228"/>
      <c r="E228"/>
      <c r="F228"/>
      <c r="G228"/>
      <c r="J228"/>
      <c r="N228"/>
      <c r="O228" s="198"/>
      <c r="P228" s="199">
        <v>2010</v>
      </c>
      <c r="Q228" s="199">
        <v>2015</v>
      </c>
      <c r="R228" s="199">
        <v>2020</v>
      </c>
      <c r="S228" s="199">
        <v>2025</v>
      </c>
      <c r="T228" s="199">
        <v>2030</v>
      </c>
      <c r="U228" s="200">
        <v>2035</v>
      </c>
      <c r="V228"/>
      <c r="W228"/>
      <c r="X228" s="198"/>
      <c r="Y228" s="199">
        <v>2010</v>
      </c>
      <c r="Z228" s="199">
        <v>2015</v>
      </c>
      <c r="AA228" s="199">
        <v>2020</v>
      </c>
      <c r="AB228" s="199">
        <v>2025</v>
      </c>
      <c r="AC228" s="199">
        <v>2030</v>
      </c>
      <c r="AD228" s="200">
        <v>2035</v>
      </c>
      <c r="AE228"/>
      <c r="AF228"/>
    </row>
    <row r="229" spans="1:32" x14ac:dyDescent="0.25">
      <c r="A229"/>
      <c r="B229"/>
      <c r="C229"/>
      <c r="D229"/>
      <c r="E229"/>
      <c r="F229"/>
      <c r="G229"/>
      <c r="J229"/>
      <c r="N229"/>
      <c r="O229" s="201" t="s">
        <v>162</v>
      </c>
      <c r="P229" s="120">
        <v>6.2</v>
      </c>
      <c r="Q229" s="120">
        <v>5.8</v>
      </c>
      <c r="R229" s="125">
        <f>Q229*'Détail Transport'!E64</f>
        <v>0</v>
      </c>
      <c r="S229" s="125">
        <f>R229*'Détail Transport'!F64</f>
        <v>0</v>
      </c>
      <c r="T229" s="125">
        <f>S229*'Détail Transport'!G64</f>
        <v>0</v>
      </c>
      <c r="U229" s="126">
        <f>T229*'Détail Transport'!H64</f>
        <v>0</v>
      </c>
      <c r="V229"/>
      <c r="W229"/>
      <c r="X229" s="271" t="s">
        <v>255</v>
      </c>
      <c r="Y229" s="272"/>
      <c r="Z229" s="272"/>
      <c r="AA229" s="273"/>
      <c r="AB229" s="273"/>
      <c r="AC229" s="273"/>
      <c r="AD229" s="274"/>
      <c r="AE229"/>
      <c r="AF229"/>
    </row>
    <row r="230" spans="1:32" x14ac:dyDescent="0.25">
      <c r="A230"/>
      <c r="B230"/>
      <c r="C230"/>
      <c r="D230"/>
      <c r="E230"/>
      <c r="F230"/>
      <c r="G230"/>
      <c r="J230"/>
      <c r="N230"/>
      <c r="O230" s="201" t="s">
        <v>163</v>
      </c>
      <c r="P230" s="120">
        <v>5.4</v>
      </c>
      <c r="Q230" s="120">
        <v>5.0999999999999996</v>
      </c>
      <c r="R230" s="125">
        <f>Q230*'Détail Transport'!E61</f>
        <v>10220.4</v>
      </c>
      <c r="S230" s="125">
        <f>R230*'Détail Transport'!F61</f>
        <v>20491902</v>
      </c>
      <c r="T230" s="125">
        <f>S230*'Détail Transport'!G61</f>
        <v>41106755412</v>
      </c>
      <c r="U230" s="126">
        <f>T230*'Détail Transport'!H61</f>
        <v>82501258111884</v>
      </c>
      <c r="V230"/>
      <c r="W230"/>
      <c r="X230" s="271" t="s">
        <v>256</v>
      </c>
      <c r="Y230" s="272"/>
      <c r="Z230" s="272"/>
      <c r="AA230" s="273"/>
      <c r="AB230" s="273"/>
      <c r="AC230" s="273"/>
      <c r="AD230" s="274"/>
      <c r="AE230"/>
      <c r="AF230"/>
    </row>
    <row r="231" spans="1:32" x14ac:dyDescent="0.25">
      <c r="A231"/>
      <c r="B231"/>
      <c r="C231"/>
      <c r="D231"/>
      <c r="E231"/>
      <c r="F231"/>
      <c r="G231"/>
      <c r="J231"/>
      <c r="N231"/>
      <c r="O231" s="271" t="s">
        <v>127</v>
      </c>
      <c r="P231" s="272"/>
      <c r="Q231" s="272"/>
      <c r="R231" s="273"/>
      <c r="S231" s="273"/>
      <c r="T231" s="273"/>
      <c r="U231" s="274"/>
      <c r="V231"/>
      <c r="W231"/>
      <c r="X231" s="271" t="s">
        <v>127</v>
      </c>
      <c r="Y231" s="272"/>
      <c r="Z231" s="272"/>
      <c r="AA231" s="273"/>
      <c r="AB231" s="273"/>
      <c r="AC231" s="273"/>
      <c r="AD231" s="274"/>
      <c r="AE231"/>
      <c r="AF231"/>
    </row>
    <row r="232" spans="1:32" x14ac:dyDescent="0.25">
      <c r="A232"/>
      <c r="B232"/>
      <c r="C232"/>
      <c r="D232"/>
      <c r="E232"/>
      <c r="F232"/>
      <c r="G232"/>
      <c r="J232"/>
      <c r="N232"/>
      <c r="O232" s="275" t="s">
        <v>257</v>
      </c>
      <c r="P232" s="120">
        <v>17.8</v>
      </c>
      <c r="Q232" s="120">
        <v>17.8</v>
      </c>
      <c r="R232" s="125">
        <f>Q232*0.995^5</f>
        <v>17.359427805569378</v>
      </c>
      <c r="S232" s="125">
        <f>R232*0.995^5</f>
        <v>16.929760322290743</v>
      </c>
      <c r="T232" s="125">
        <f>S232*0.995^5</f>
        <v>16.510727644966241</v>
      </c>
      <c r="U232" s="126">
        <f>T232*0.995^5</f>
        <v>16.1020665488882</v>
      </c>
      <c r="V232"/>
      <c r="W232"/>
      <c r="X232" s="271" t="s">
        <v>258</v>
      </c>
      <c r="Y232" s="272"/>
      <c r="Z232" s="272"/>
      <c r="AA232" s="273"/>
      <c r="AB232" s="273"/>
      <c r="AC232" s="273"/>
      <c r="AD232" s="274"/>
      <c r="AE232"/>
      <c r="AF232"/>
    </row>
    <row r="233" spans="1:32" x14ac:dyDescent="0.25">
      <c r="A233"/>
      <c r="B233"/>
      <c r="C233"/>
      <c r="D233"/>
      <c r="E233"/>
      <c r="F233"/>
      <c r="G233"/>
      <c r="J233"/>
      <c r="N233"/>
      <c r="O233" s="271" t="s">
        <v>259</v>
      </c>
      <c r="P233" s="272"/>
      <c r="Q233" s="272"/>
      <c r="R233" s="273"/>
      <c r="S233" s="273"/>
      <c r="T233" s="273"/>
      <c r="U233" s="274"/>
      <c r="V233"/>
      <c r="W233"/>
      <c r="X233" s="271" t="s">
        <v>259</v>
      </c>
      <c r="Y233" s="272"/>
      <c r="Z233" s="272"/>
      <c r="AA233" s="273"/>
      <c r="AB233" s="273"/>
      <c r="AC233" s="273"/>
      <c r="AD233" s="274"/>
      <c r="AE233"/>
      <c r="AF233"/>
    </row>
    <row r="234" spans="1:32" x14ac:dyDescent="0.25">
      <c r="A234"/>
      <c r="B234"/>
      <c r="C234"/>
      <c r="D234"/>
      <c r="E234"/>
      <c r="F234"/>
      <c r="G234"/>
      <c r="N234"/>
      <c r="O234" s="271" t="s">
        <v>260</v>
      </c>
      <c r="P234" s="272"/>
      <c r="Q234" s="272"/>
      <c r="R234" s="273"/>
      <c r="S234" s="273"/>
      <c r="T234" s="273"/>
      <c r="U234" s="274"/>
      <c r="V234"/>
      <c r="W234"/>
      <c r="X234" s="271" t="s">
        <v>260</v>
      </c>
      <c r="Y234" s="272"/>
      <c r="Z234" s="272"/>
      <c r="AA234" s="273"/>
      <c r="AB234" s="273"/>
      <c r="AC234" s="273"/>
      <c r="AD234" s="274"/>
      <c r="AE234"/>
      <c r="AF234"/>
    </row>
    <row r="235" spans="1:32" x14ac:dyDescent="0.25">
      <c r="A235"/>
      <c r="B235"/>
      <c r="C235"/>
      <c r="D235"/>
      <c r="E235"/>
      <c r="F235"/>
      <c r="G235"/>
      <c r="N235"/>
      <c r="O235" s="271" t="s">
        <v>130</v>
      </c>
      <c r="P235" s="272"/>
      <c r="Q235" s="272"/>
      <c r="R235" s="273"/>
      <c r="S235" s="273"/>
      <c r="T235" s="273"/>
      <c r="U235" s="274"/>
      <c r="V235"/>
      <c r="W235"/>
      <c r="X235" s="271" t="s">
        <v>130</v>
      </c>
      <c r="Y235" s="272"/>
      <c r="Z235" s="272"/>
      <c r="AA235" s="273"/>
      <c r="AB235" s="273"/>
      <c r="AC235" s="273"/>
      <c r="AD235" s="274"/>
      <c r="AE235"/>
      <c r="AF235"/>
    </row>
    <row r="236" spans="1:32" x14ac:dyDescent="0.25">
      <c r="A236"/>
      <c r="B236"/>
      <c r="C236"/>
      <c r="D236"/>
      <c r="E236"/>
      <c r="F236"/>
      <c r="G236"/>
      <c r="N236"/>
      <c r="O236" s="271" t="s">
        <v>131</v>
      </c>
      <c r="P236" s="272"/>
      <c r="Q236" s="272"/>
      <c r="R236" s="273"/>
      <c r="S236" s="273"/>
      <c r="T236" s="273"/>
      <c r="U236" s="274"/>
      <c r="V236"/>
      <c r="W236"/>
      <c r="X236" s="271" t="s">
        <v>131</v>
      </c>
      <c r="Y236" s="272"/>
      <c r="Z236" s="272"/>
      <c r="AA236" s="273"/>
      <c r="AB236" s="273"/>
      <c r="AC236" s="273"/>
      <c r="AD236" s="274"/>
      <c r="AE236"/>
      <c r="AF236"/>
    </row>
    <row r="237" spans="1:32" x14ac:dyDescent="0.25">
      <c r="A237"/>
      <c r="B237"/>
      <c r="C237"/>
      <c r="D237"/>
      <c r="E237"/>
      <c r="F237"/>
      <c r="G237"/>
      <c r="N237"/>
      <c r="O237" s="6" t="s">
        <v>133</v>
      </c>
      <c r="P237" s="279"/>
      <c r="Q237" s="279"/>
      <c r="R237" s="279"/>
      <c r="S237" s="279"/>
      <c r="T237" s="279"/>
      <c r="U237" s="279"/>
      <c r="V237"/>
      <c r="W237"/>
      <c r="X237" s="16"/>
      <c r="Y237" s="16"/>
      <c r="Z237"/>
      <c r="AA237" s="16"/>
      <c r="AB237" s="16"/>
      <c r="AC237" s="16"/>
      <c r="AD237" s="16"/>
      <c r="AE237"/>
      <c r="AF237"/>
    </row>
    <row r="238" spans="1:32" x14ac:dyDescent="0.25">
      <c r="A238"/>
      <c r="B238"/>
      <c r="C238"/>
      <c r="D238"/>
      <c r="E238"/>
      <c r="F238"/>
      <c r="G238"/>
      <c r="N238"/>
      <c r="O238" s="16"/>
      <c r="P238" s="16"/>
      <c r="Q238" s="56"/>
      <c r="R238" s="56"/>
      <c r="S238" s="56"/>
      <c r="T238" s="56"/>
      <c r="U238" s="56"/>
      <c r="V238"/>
      <c r="W238"/>
      <c r="X238" s="16"/>
      <c r="Y238" s="16"/>
      <c r="Z238"/>
      <c r="AA238" s="16"/>
      <c r="AB238" s="16"/>
      <c r="AC238" s="16"/>
      <c r="AD238" s="16"/>
      <c r="AE238"/>
      <c r="AF238"/>
    </row>
    <row r="239" spans="1:32" x14ac:dyDescent="0.25">
      <c r="A239"/>
      <c r="B239"/>
      <c r="C239"/>
      <c r="D239"/>
      <c r="E239"/>
      <c r="F239"/>
      <c r="G239"/>
      <c r="J239"/>
      <c r="N239"/>
      <c r="O239" s="149" t="s">
        <v>266</v>
      </c>
      <c r="P239" s="150"/>
      <c r="Q239" s="150"/>
      <c r="R239" s="150"/>
      <c r="S239" s="150"/>
      <c r="T239" s="150"/>
      <c r="U239" s="150"/>
      <c r="V239"/>
      <c r="W239"/>
      <c r="X239" s="149" t="s">
        <v>267</v>
      </c>
      <c r="Y239" s="150"/>
      <c r="Z239" s="150"/>
      <c r="AA239" s="150"/>
      <c r="AB239" s="150"/>
      <c r="AC239" s="150"/>
      <c r="AD239" s="150"/>
      <c r="AE239"/>
      <c r="AF239"/>
    </row>
    <row r="240" spans="1:32" x14ac:dyDescent="0.25">
      <c r="A240"/>
      <c r="B240"/>
      <c r="C240"/>
      <c r="D240"/>
      <c r="E240"/>
      <c r="F240"/>
      <c r="G240"/>
      <c r="J240"/>
      <c r="N240"/>
      <c r="V240"/>
      <c r="W240"/>
      <c r="Z240" s="6"/>
      <c r="AA240" s="6"/>
      <c r="AB240" s="6"/>
      <c r="AC240" s="6"/>
      <c r="AD240" s="6"/>
      <c r="AE240"/>
      <c r="AF240"/>
    </row>
    <row r="241" spans="1:32" x14ac:dyDescent="0.25">
      <c r="A241"/>
      <c r="B241"/>
      <c r="C241"/>
      <c r="D241"/>
      <c r="E241"/>
      <c r="F241"/>
      <c r="G241"/>
      <c r="J241"/>
      <c r="N241"/>
      <c r="O241" s="198"/>
      <c r="P241" s="199">
        <v>2010</v>
      </c>
      <c r="Q241" s="199">
        <v>2015</v>
      </c>
      <c r="R241" s="199">
        <v>2020</v>
      </c>
      <c r="S241" s="199">
        <v>2025</v>
      </c>
      <c r="T241" s="199">
        <v>2030</v>
      </c>
      <c r="U241" s="200">
        <v>2035</v>
      </c>
      <c r="V241"/>
      <c r="W241"/>
      <c r="X241" s="198"/>
      <c r="Y241" s="199">
        <v>2010</v>
      </c>
      <c r="Z241" s="199">
        <v>2015</v>
      </c>
      <c r="AA241" s="199">
        <v>2020</v>
      </c>
      <c r="AB241" s="199">
        <v>2025</v>
      </c>
      <c r="AC241" s="199">
        <v>2030</v>
      </c>
      <c r="AD241" s="200">
        <v>2035</v>
      </c>
      <c r="AE241"/>
      <c r="AF241"/>
    </row>
    <row r="242" spans="1:32" x14ac:dyDescent="0.25">
      <c r="A242"/>
      <c r="B242"/>
      <c r="C242"/>
      <c r="D242"/>
      <c r="E242"/>
      <c r="F242"/>
      <c r="G242"/>
      <c r="J242"/>
      <c r="N242"/>
      <c r="O242" s="271" t="s">
        <v>162</v>
      </c>
      <c r="P242" s="272">
        <v>6.2</v>
      </c>
      <c r="Q242" s="272">
        <v>5.8</v>
      </c>
      <c r="R242" s="273">
        <f>Q242*'Détail Transport'!E76</f>
        <v>82.597799999999992</v>
      </c>
      <c r="S242" s="273">
        <f>R242*'Détail Transport'!F76</f>
        <v>1181.6796707399719</v>
      </c>
      <c r="T242" s="273">
        <f>S242*'Détail Transport'!G76</f>
        <v>18256.736675526841</v>
      </c>
      <c r="U242" s="274">
        <f>T242*'Détail Transport'!H76</f>
        <v>308102.22765839228</v>
      </c>
      <c r="V242"/>
      <c r="W242"/>
      <c r="X242" s="271" t="s">
        <v>255</v>
      </c>
      <c r="Y242" s="272"/>
      <c r="Z242" s="272"/>
      <c r="AA242" s="273"/>
      <c r="AB242" s="273"/>
      <c r="AC242" s="273"/>
      <c r="AD242" s="274"/>
      <c r="AE242"/>
      <c r="AF242"/>
    </row>
    <row r="243" spans="1:32" x14ac:dyDescent="0.25">
      <c r="A243"/>
      <c r="B243"/>
      <c r="C243"/>
      <c r="D243"/>
      <c r="E243"/>
      <c r="F243"/>
      <c r="G243"/>
      <c r="J243"/>
      <c r="N243"/>
      <c r="O243" s="271" t="s">
        <v>163</v>
      </c>
      <c r="P243" s="272">
        <v>5.4</v>
      </c>
      <c r="Q243" s="272">
        <v>5.0999999999999996</v>
      </c>
      <c r="R243" s="273">
        <f>Q243*'Détail Transport'!E73</f>
        <v>10276.5</v>
      </c>
      <c r="S243" s="273">
        <f>R243*'Détail Transport'!F73</f>
        <v>20758530</v>
      </c>
      <c r="T243" s="273">
        <f>S243*'Détail Transport'!G73</f>
        <v>42036023250</v>
      </c>
      <c r="U243" s="274">
        <f>T243*'Détail Transport'!H73</f>
        <v>85333127197500</v>
      </c>
      <c r="V243"/>
      <c r="W243"/>
      <c r="X243" s="271" t="s">
        <v>256</v>
      </c>
      <c r="Y243" s="272"/>
      <c r="Z243" s="272"/>
      <c r="AA243" s="273"/>
      <c r="AB243" s="273"/>
      <c r="AC243" s="273"/>
      <c r="AD243" s="274"/>
      <c r="AE243"/>
      <c r="AF243"/>
    </row>
    <row r="244" spans="1:32" x14ac:dyDescent="0.25">
      <c r="A244"/>
      <c r="B244"/>
      <c r="C244"/>
      <c r="D244"/>
      <c r="E244"/>
      <c r="F244"/>
      <c r="G244"/>
      <c r="J244"/>
      <c r="N244"/>
      <c r="O244" s="271" t="s">
        <v>127</v>
      </c>
      <c r="P244" s="272"/>
      <c r="Q244" s="272"/>
      <c r="R244" s="273"/>
      <c r="S244" s="273"/>
      <c r="T244" s="273"/>
      <c r="U244" s="274"/>
      <c r="V244"/>
      <c r="W244"/>
      <c r="X244" s="271" t="s">
        <v>127</v>
      </c>
      <c r="Y244" s="272"/>
      <c r="Z244" s="272"/>
      <c r="AA244" s="273"/>
      <c r="AB244" s="273"/>
      <c r="AC244" s="273"/>
      <c r="AD244" s="274"/>
      <c r="AE244"/>
      <c r="AF244"/>
    </row>
    <row r="245" spans="1:32" x14ac:dyDescent="0.25">
      <c r="A245"/>
      <c r="B245"/>
      <c r="C245"/>
      <c r="D245"/>
      <c r="E245"/>
      <c r="F245"/>
      <c r="G245"/>
      <c r="J245"/>
      <c r="N245"/>
      <c r="O245" s="271" t="s">
        <v>257</v>
      </c>
      <c r="P245" s="272">
        <v>17.8</v>
      </c>
      <c r="Q245" s="272">
        <v>17.8</v>
      </c>
      <c r="R245" s="273">
        <f>Q245*0.995^5</f>
        <v>17.359427805569378</v>
      </c>
      <c r="S245" s="273">
        <f>R245*0.995^5</f>
        <v>16.929760322290743</v>
      </c>
      <c r="T245" s="273">
        <f>S245*0.995^5</f>
        <v>16.510727644966241</v>
      </c>
      <c r="U245" s="274">
        <f>T245*0.995^5</f>
        <v>16.1020665488882</v>
      </c>
      <c r="V245"/>
      <c r="W245"/>
      <c r="X245" s="271" t="s">
        <v>258</v>
      </c>
      <c r="Y245" s="272"/>
      <c r="Z245" s="272"/>
      <c r="AA245" s="273"/>
      <c r="AB245" s="273"/>
      <c r="AC245" s="273"/>
      <c r="AD245" s="274"/>
      <c r="AE245"/>
      <c r="AF245"/>
    </row>
    <row r="246" spans="1:32" x14ac:dyDescent="0.25">
      <c r="A246"/>
      <c r="B246"/>
      <c r="C246"/>
      <c r="D246"/>
      <c r="E246"/>
      <c r="F246"/>
      <c r="G246"/>
      <c r="N246"/>
      <c r="O246" s="271" t="s">
        <v>259</v>
      </c>
      <c r="P246" s="272"/>
      <c r="Q246" s="272"/>
      <c r="R246" s="273"/>
      <c r="S246" s="273"/>
      <c r="T246" s="273"/>
      <c r="U246" s="274"/>
      <c r="V246"/>
      <c r="W246"/>
      <c r="X246" s="271" t="s">
        <v>259</v>
      </c>
      <c r="Y246" s="272"/>
      <c r="Z246" s="272"/>
      <c r="AA246" s="273"/>
      <c r="AB246" s="273"/>
      <c r="AC246" s="273"/>
      <c r="AD246" s="274"/>
      <c r="AE246"/>
      <c r="AF246"/>
    </row>
    <row r="247" spans="1:32" x14ac:dyDescent="0.25">
      <c r="A247"/>
      <c r="B247"/>
      <c r="C247"/>
      <c r="D247"/>
      <c r="E247"/>
      <c r="F247"/>
      <c r="G247"/>
      <c r="N247"/>
      <c r="O247" s="271" t="s">
        <v>260</v>
      </c>
      <c r="P247" s="272"/>
      <c r="Q247" s="272"/>
      <c r="R247" s="273"/>
      <c r="S247" s="273"/>
      <c r="T247" s="273"/>
      <c r="U247" s="274"/>
      <c r="V247"/>
      <c r="W247"/>
      <c r="X247" s="271" t="s">
        <v>260</v>
      </c>
      <c r="Y247" s="272"/>
      <c r="Z247" s="272"/>
      <c r="AA247" s="273"/>
      <c r="AB247" s="273"/>
      <c r="AC247" s="273"/>
      <c r="AD247" s="274"/>
      <c r="AE247"/>
      <c r="AF247"/>
    </row>
    <row r="248" spans="1:32" x14ac:dyDescent="0.25">
      <c r="A248"/>
      <c r="B248"/>
      <c r="C248"/>
      <c r="D248"/>
      <c r="E248"/>
      <c r="F248"/>
      <c r="G248"/>
      <c r="N248"/>
      <c r="O248" s="271" t="s">
        <v>130</v>
      </c>
      <c r="P248" s="272"/>
      <c r="Q248" s="272"/>
      <c r="R248" s="273"/>
      <c r="S248" s="273"/>
      <c r="T248" s="273"/>
      <c r="U248" s="274"/>
      <c r="V248"/>
      <c r="W248"/>
      <c r="X248" s="271" t="s">
        <v>130</v>
      </c>
      <c r="Y248" s="272"/>
      <c r="Z248" s="272"/>
      <c r="AA248" s="273"/>
      <c r="AB248" s="273"/>
      <c r="AC248" s="273"/>
      <c r="AD248" s="274"/>
      <c r="AE248"/>
      <c r="AF248"/>
    </row>
    <row r="249" spans="1:32" x14ac:dyDescent="0.25">
      <c r="A249"/>
      <c r="B249"/>
      <c r="C249"/>
      <c r="D249"/>
      <c r="E249"/>
      <c r="F249"/>
      <c r="G249"/>
      <c r="J249"/>
      <c r="N249"/>
      <c r="O249" s="271" t="s">
        <v>131</v>
      </c>
      <c r="P249" s="272"/>
      <c r="Q249" s="272"/>
      <c r="R249" s="273"/>
      <c r="S249" s="273"/>
      <c r="T249" s="273"/>
      <c r="U249" s="274"/>
      <c r="V249"/>
      <c r="W249"/>
      <c r="X249" s="271" t="s">
        <v>131</v>
      </c>
      <c r="Y249" s="272"/>
      <c r="Z249" s="272"/>
      <c r="AA249" s="273"/>
      <c r="AB249" s="273"/>
      <c r="AC249" s="273"/>
      <c r="AD249" s="274"/>
      <c r="AE249"/>
      <c r="AF249"/>
    </row>
    <row r="250" spans="1:32" x14ac:dyDescent="0.25">
      <c r="A250"/>
      <c r="B250"/>
      <c r="C250"/>
      <c r="D250"/>
      <c r="E250"/>
      <c r="F250"/>
      <c r="G250"/>
      <c r="J250"/>
      <c r="N250"/>
      <c r="O250"/>
      <c r="P250"/>
      <c r="Q250"/>
      <c r="R250"/>
      <c r="S250"/>
      <c r="T250"/>
      <c r="U250"/>
      <c r="V250"/>
      <c r="W250"/>
      <c r="X250"/>
      <c r="Y250"/>
      <c r="Z250" s="6"/>
      <c r="AA250" s="6"/>
      <c r="AB250" s="6"/>
      <c r="AC250" s="6"/>
      <c r="AD250" s="6"/>
      <c r="AE250"/>
      <c r="AF250"/>
    </row>
    <row r="251" spans="1:32" x14ac:dyDescent="0.25">
      <c r="A251"/>
      <c r="B251"/>
      <c r="C251"/>
      <c r="D251"/>
      <c r="E251"/>
      <c r="F251"/>
      <c r="G251"/>
      <c r="J251"/>
      <c r="N251"/>
      <c r="O251"/>
      <c r="P251"/>
      <c r="Q251"/>
      <c r="R251"/>
      <c r="S251"/>
      <c r="T251"/>
      <c r="U251"/>
      <c r="V251"/>
      <c r="W251"/>
      <c r="X251"/>
      <c r="Y251"/>
      <c r="Z251" s="6"/>
      <c r="AA251" s="6"/>
      <c r="AB251" s="6"/>
      <c r="AC251" s="6"/>
      <c r="AD251" s="6"/>
      <c r="AE251"/>
      <c r="AF251"/>
    </row>
    <row r="252" spans="1:32" x14ac:dyDescent="0.25">
      <c r="A252"/>
      <c r="B252"/>
      <c r="C252"/>
      <c r="D252"/>
      <c r="E252"/>
      <c r="F252"/>
      <c r="G252"/>
      <c r="J252"/>
      <c r="N252"/>
      <c r="V252"/>
      <c r="W252"/>
      <c r="X252"/>
      <c r="Y252"/>
      <c r="Z252"/>
      <c r="AA252"/>
      <c r="AB252"/>
      <c r="AC252"/>
      <c r="AD252"/>
      <c r="AE252"/>
      <c r="AF252"/>
    </row>
    <row r="253" spans="1:32" x14ac:dyDescent="0.25">
      <c r="A253"/>
      <c r="B253"/>
      <c r="C253"/>
      <c r="D253"/>
      <c r="E253"/>
      <c r="F253"/>
      <c r="G253"/>
      <c r="J253"/>
      <c r="N253"/>
      <c r="O253" s="280" t="s">
        <v>168</v>
      </c>
      <c r="P253" s="281"/>
      <c r="Q253" s="281"/>
      <c r="R253" s="281"/>
      <c r="S253" s="281"/>
      <c r="T253" s="281"/>
      <c r="U253" s="281"/>
      <c r="V253"/>
      <c r="W253"/>
      <c r="X253"/>
      <c r="Y253"/>
      <c r="Z253"/>
      <c r="AA253"/>
      <c r="AB253"/>
      <c r="AC253"/>
      <c r="AD253"/>
      <c r="AE253"/>
      <c r="AF253"/>
    </row>
    <row r="254" spans="1:32" x14ac:dyDescent="0.25">
      <c r="A254"/>
      <c r="B254"/>
      <c r="C254"/>
      <c r="D254"/>
      <c r="E254"/>
      <c r="F254"/>
      <c r="G254"/>
      <c r="J254"/>
      <c r="N254"/>
      <c r="O254" s="281"/>
      <c r="P254" s="281"/>
      <c r="Q254" s="281"/>
      <c r="R254" s="281"/>
      <c r="S254" s="281"/>
      <c r="T254" s="281"/>
      <c r="U254" s="281"/>
      <c r="V254"/>
      <c r="W254"/>
      <c r="X254"/>
      <c r="Y254"/>
      <c r="Z254"/>
      <c r="AA254"/>
      <c r="AB254"/>
      <c r="AC254"/>
      <c r="AD254"/>
      <c r="AE254"/>
      <c r="AF254"/>
    </row>
    <row r="255" spans="1:32" x14ac:dyDescent="0.25">
      <c r="A255"/>
      <c r="B255"/>
      <c r="C255"/>
      <c r="D255"/>
      <c r="E255"/>
      <c r="F255"/>
      <c r="G255"/>
      <c r="N255"/>
      <c r="O255" s="282" t="s">
        <v>169</v>
      </c>
      <c r="P255" s="283">
        <v>2010</v>
      </c>
      <c r="Q255" s="283">
        <v>2015</v>
      </c>
      <c r="R255" s="283">
        <v>2020</v>
      </c>
      <c r="S255" s="283">
        <v>2025</v>
      </c>
      <c r="T255" s="283">
        <v>2030</v>
      </c>
      <c r="U255" s="284">
        <v>2035</v>
      </c>
      <c r="V255"/>
      <c r="W255"/>
      <c r="X255"/>
      <c r="Y255"/>
      <c r="Z255"/>
      <c r="AA255"/>
      <c r="AB255"/>
      <c r="AC255"/>
      <c r="AD255"/>
      <c r="AE255"/>
      <c r="AF255"/>
    </row>
    <row r="256" spans="1:32" x14ac:dyDescent="0.25">
      <c r="A256"/>
      <c r="B256"/>
      <c r="C256"/>
      <c r="D256"/>
      <c r="E256"/>
      <c r="F256"/>
      <c r="G256"/>
      <c r="N256"/>
      <c r="O256" s="285" t="s">
        <v>170</v>
      </c>
      <c r="P256" s="286">
        <v>7.3</v>
      </c>
      <c r="Q256" s="286">
        <v>6.2</v>
      </c>
      <c r="R256" s="286">
        <v>5.0999999999999996</v>
      </c>
      <c r="S256" s="286">
        <v>5.0999999999999996</v>
      </c>
      <c r="T256" s="286">
        <v>5.0999999999999996</v>
      </c>
      <c r="U256" s="287">
        <v>5.0999999999999996</v>
      </c>
      <c r="V256"/>
      <c r="W256"/>
      <c r="X256"/>
      <c r="Y256"/>
      <c r="Z256"/>
      <c r="AA256"/>
      <c r="AB256"/>
      <c r="AC256"/>
      <c r="AD256"/>
      <c r="AE256"/>
      <c r="AF256"/>
    </row>
    <row r="257" spans="1:32" x14ac:dyDescent="0.25">
      <c r="A257" s="149" t="s">
        <v>268</v>
      </c>
      <c r="B257" s="150"/>
      <c r="C257" s="150"/>
      <c r="D257" s="150"/>
      <c r="E257" s="150"/>
      <c r="F257" s="150"/>
      <c r="G257" s="150"/>
      <c r="J257"/>
      <c r="N257"/>
      <c r="O257" s="281" t="s">
        <v>249</v>
      </c>
      <c r="P257" s="288"/>
      <c r="Q257" s="288"/>
      <c r="R257" s="288"/>
      <c r="S257" s="288"/>
      <c r="T257" s="288"/>
      <c r="U257" s="288"/>
      <c r="V257"/>
      <c r="W257"/>
      <c r="X257"/>
      <c r="Y257"/>
      <c r="Z257"/>
      <c r="AA257"/>
      <c r="AB257"/>
      <c r="AC257"/>
      <c r="AD257"/>
      <c r="AE257"/>
      <c r="AF257"/>
    </row>
    <row r="258" spans="1:32" x14ac:dyDescent="0.25">
      <c r="A258" s="6"/>
      <c r="B258" s="6"/>
      <c r="C258" s="6"/>
      <c r="D258" s="6"/>
      <c r="E258" s="6"/>
      <c r="F258" s="6"/>
      <c r="G258" s="6"/>
      <c r="J258"/>
      <c r="N258"/>
      <c r="V258"/>
      <c r="W258"/>
      <c r="X258"/>
      <c r="Y258"/>
      <c r="Z258"/>
      <c r="AA258"/>
      <c r="AB258"/>
      <c r="AC258"/>
      <c r="AD258"/>
      <c r="AE258"/>
      <c r="AF258"/>
    </row>
    <row r="259" spans="1:32" x14ac:dyDescent="0.25">
      <c r="A259" s="143"/>
      <c r="B259" s="66">
        <v>2010</v>
      </c>
      <c r="C259" s="66">
        <v>2015</v>
      </c>
      <c r="D259" s="66">
        <v>2020</v>
      </c>
      <c r="E259" s="66">
        <v>2025</v>
      </c>
      <c r="F259" s="66">
        <v>2030</v>
      </c>
      <c r="G259" s="67">
        <v>2035</v>
      </c>
      <c r="J259"/>
      <c r="N259"/>
      <c r="O259" s="149" t="s">
        <v>269</v>
      </c>
      <c r="P259" s="150"/>
      <c r="Q259" s="150"/>
      <c r="V259"/>
      <c r="W259"/>
      <c r="X259"/>
      <c r="Y259"/>
      <c r="Z259"/>
      <c r="AA259"/>
      <c r="AB259"/>
      <c r="AC259"/>
      <c r="AD259"/>
      <c r="AE259"/>
      <c r="AF259"/>
    </row>
    <row r="260" spans="1:32" x14ac:dyDescent="0.25">
      <c r="A260" s="69" t="s">
        <v>126</v>
      </c>
      <c r="B260" s="144"/>
      <c r="C260" s="144"/>
      <c r="D260" s="144"/>
      <c r="E260" s="144"/>
      <c r="F260" s="144"/>
      <c r="G260" s="145"/>
      <c r="J260"/>
      <c r="N260"/>
      <c r="O260" s="150" t="s">
        <v>270</v>
      </c>
      <c r="P260" s="150"/>
      <c r="Q260" s="150"/>
      <c r="V260"/>
      <c r="W260"/>
      <c r="X260"/>
      <c r="Y260"/>
      <c r="Z260"/>
      <c r="AA260"/>
      <c r="AB260"/>
      <c r="AC260"/>
      <c r="AD260"/>
      <c r="AE260"/>
      <c r="AF260"/>
    </row>
    <row r="261" spans="1:32" x14ac:dyDescent="0.25">
      <c r="A261" s="69" t="s">
        <v>128</v>
      </c>
      <c r="B261" s="144"/>
      <c r="C261" s="144"/>
      <c r="D261" s="144"/>
      <c r="E261" s="144"/>
      <c r="F261" s="144"/>
      <c r="G261" s="145"/>
      <c r="J261"/>
      <c r="N261"/>
      <c r="V261"/>
      <c r="W261"/>
      <c r="X261"/>
      <c r="Y261"/>
      <c r="Z261"/>
      <c r="AA261"/>
      <c r="AB261"/>
      <c r="AC261"/>
      <c r="AD261"/>
      <c r="AE261"/>
      <c r="AF261"/>
    </row>
    <row r="262" spans="1:32" ht="15.75" x14ac:dyDescent="0.25">
      <c r="A262" s="69" t="s">
        <v>129</v>
      </c>
      <c r="B262" s="144"/>
      <c r="C262" s="144"/>
      <c r="D262" s="144"/>
      <c r="E262" s="144"/>
      <c r="F262" s="144"/>
      <c r="G262" s="145"/>
      <c r="J262"/>
      <c r="N262"/>
      <c r="O262" s="115" t="s">
        <v>150</v>
      </c>
      <c r="V262"/>
      <c r="W262"/>
      <c r="X262"/>
      <c r="Y262"/>
      <c r="Z262"/>
      <c r="AA262"/>
      <c r="AB262"/>
      <c r="AC262"/>
      <c r="AD262"/>
      <c r="AE262"/>
      <c r="AF262"/>
    </row>
    <row r="263" spans="1:32" x14ac:dyDescent="0.25">
      <c r="A263"/>
      <c r="B263"/>
      <c r="C263"/>
      <c r="D263"/>
      <c r="E263"/>
      <c r="F263"/>
      <c r="G263"/>
      <c r="N263"/>
      <c r="V263"/>
      <c r="W263"/>
      <c r="X263"/>
      <c r="Y263"/>
      <c r="Z263"/>
      <c r="AA263"/>
      <c r="AB263"/>
      <c r="AC263"/>
      <c r="AD263"/>
      <c r="AE263"/>
      <c r="AF263"/>
    </row>
    <row r="264" spans="1:32" x14ac:dyDescent="0.25">
      <c r="A264"/>
      <c r="B264"/>
      <c r="C264"/>
      <c r="D264"/>
      <c r="E264"/>
      <c r="F264"/>
      <c r="G264"/>
      <c r="N264"/>
      <c r="O264" s="280" t="s">
        <v>174</v>
      </c>
      <c r="P264" s="281"/>
      <c r="Q264" s="281"/>
      <c r="R264" s="281"/>
      <c r="S264" s="281"/>
      <c r="T264" s="281"/>
      <c r="U264" s="281"/>
      <c r="V264"/>
      <c r="W264"/>
      <c r="X264"/>
      <c r="Y264"/>
      <c r="Z264"/>
      <c r="AA264"/>
      <c r="AB264"/>
      <c r="AC264"/>
      <c r="AD264"/>
      <c r="AE264"/>
      <c r="AF264"/>
    </row>
    <row r="265" spans="1:32" x14ac:dyDescent="0.25">
      <c r="A265"/>
      <c r="B265"/>
      <c r="C265"/>
      <c r="D265"/>
      <c r="E265"/>
      <c r="F265"/>
      <c r="G265"/>
      <c r="N265"/>
      <c r="O265" s="281"/>
      <c r="P265" s="281"/>
      <c r="Q265" s="281"/>
      <c r="R265" s="281"/>
      <c r="S265" s="281"/>
      <c r="T265" s="281"/>
      <c r="U265" s="281"/>
      <c r="V265"/>
      <c r="W265"/>
      <c r="X265"/>
      <c r="Y265"/>
      <c r="Z265"/>
      <c r="AA265"/>
      <c r="AB265"/>
      <c r="AC265"/>
      <c r="AD265"/>
      <c r="AE265"/>
      <c r="AF265"/>
    </row>
    <row r="266" spans="1:32" x14ac:dyDescent="0.25">
      <c r="A266"/>
      <c r="B266"/>
      <c r="C266"/>
      <c r="D266"/>
      <c r="E266"/>
      <c r="F266"/>
      <c r="G266"/>
      <c r="N266"/>
      <c r="O266" s="282" t="s">
        <v>169</v>
      </c>
      <c r="P266" s="283">
        <v>2010</v>
      </c>
      <c r="Q266" s="283">
        <v>2015</v>
      </c>
      <c r="R266" s="283">
        <v>2020</v>
      </c>
      <c r="S266" s="283">
        <v>2025</v>
      </c>
      <c r="T266" s="283">
        <v>2030</v>
      </c>
      <c r="U266" s="284">
        <v>2035</v>
      </c>
      <c r="V266"/>
      <c r="W266"/>
      <c r="X266"/>
      <c r="Y266"/>
      <c r="Z266"/>
      <c r="AA266"/>
      <c r="AB266"/>
      <c r="AC266"/>
      <c r="AD266"/>
      <c r="AE266"/>
      <c r="AF266"/>
    </row>
    <row r="267" spans="1:32" x14ac:dyDescent="0.25">
      <c r="A267"/>
      <c r="B267"/>
      <c r="C267"/>
      <c r="D267"/>
      <c r="E267"/>
      <c r="F267"/>
      <c r="G267"/>
      <c r="N267"/>
      <c r="O267" s="285" t="s">
        <v>175</v>
      </c>
      <c r="P267" s="286">
        <v>33</v>
      </c>
      <c r="Q267" s="286">
        <v>33</v>
      </c>
      <c r="R267" s="286">
        <v>29.7</v>
      </c>
      <c r="S267" s="286">
        <v>29.7</v>
      </c>
      <c r="T267" s="286">
        <v>29.7</v>
      </c>
      <c r="U267" s="287">
        <v>29.7</v>
      </c>
      <c r="V267"/>
      <c r="W267"/>
      <c r="X267"/>
      <c r="Y267"/>
      <c r="Z267"/>
      <c r="AA267"/>
      <c r="AB267"/>
      <c r="AC267"/>
      <c r="AD267"/>
      <c r="AE267"/>
      <c r="AF267"/>
    </row>
    <row r="268" spans="1:32" x14ac:dyDescent="0.25">
      <c r="A268"/>
      <c r="B268"/>
      <c r="C268"/>
      <c r="D268"/>
      <c r="E268"/>
      <c r="F268"/>
      <c r="G268"/>
      <c r="N268"/>
      <c r="O268" s="285" t="s">
        <v>154</v>
      </c>
      <c r="P268" s="286">
        <v>35</v>
      </c>
      <c r="Q268" s="286">
        <v>31.5</v>
      </c>
      <c r="R268" s="286">
        <v>31.5</v>
      </c>
      <c r="S268" s="286">
        <v>31.5</v>
      </c>
      <c r="T268" s="286">
        <v>31.5</v>
      </c>
      <c r="U268" s="287">
        <v>31.5</v>
      </c>
      <c r="V268"/>
      <c r="W268"/>
      <c r="X268"/>
      <c r="Y268"/>
      <c r="Z268"/>
      <c r="AA268"/>
      <c r="AB268"/>
      <c r="AC268"/>
      <c r="AD268"/>
      <c r="AE268"/>
      <c r="AF268"/>
    </row>
    <row r="269" spans="1:32" x14ac:dyDescent="0.25">
      <c r="A269"/>
      <c r="B269"/>
      <c r="C269"/>
      <c r="D269"/>
      <c r="E269"/>
      <c r="F269"/>
      <c r="G269"/>
      <c r="N269"/>
      <c r="O269" s="281" t="s">
        <v>249</v>
      </c>
      <c r="P269" s="281"/>
      <c r="Q269" s="281"/>
      <c r="R269" s="281"/>
      <c r="S269" s="281"/>
      <c r="T269" s="281"/>
      <c r="U269" s="281"/>
      <c r="V269"/>
      <c r="W269"/>
      <c r="X269"/>
      <c r="Y269"/>
      <c r="Z269"/>
      <c r="AA269"/>
      <c r="AB269"/>
      <c r="AC269"/>
      <c r="AD269"/>
      <c r="AE269"/>
      <c r="AF269"/>
    </row>
    <row r="270" spans="1:32" x14ac:dyDescent="0.25">
      <c r="A270"/>
      <c r="B270"/>
      <c r="C270"/>
      <c r="D270"/>
      <c r="E270"/>
      <c r="F270"/>
      <c r="G270"/>
      <c r="N270"/>
      <c r="V270"/>
      <c r="W270"/>
      <c r="X270"/>
      <c r="Y270"/>
      <c r="Z270"/>
      <c r="AA270"/>
      <c r="AB270"/>
      <c r="AC270"/>
      <c r="AD270"/>
      <c r="AE270"/>
      <c r="AF270"/>
    </row>
    <row r="271" spans="1:32" x14ac:dyDescent="0.25">
      <c r="A271"/>
      <c r="B271"/>
      <c r="C271"/>
      <c r="D271"/>
      <c r="E271"/>
      <c r="F271"/>
      <c r="G271"/>
      <c r="J271"/>
      <c r="N271"/>
      <c r="O271" s="149" t="s">
        <v>268</v>
      </c>
      <c r="P271" s="150"/>
      <c r="Q271" s="150"/>
      <c r="R271" s="150"/>
      <c r="S271" s="150"/>
      <c r="T271" s="150"/>
      <c r="U271" s="150"/>
      <c r="V271"/>
      <c r="W271"/>
      <c r="X271" s="149" t="s">
        <v>271</v>
      </c>
      <c r="Y271" s="150"/>
      <c r="Z271" s="150"/>
      <c r="AA271" s="150"/>
      <c r="AB271" s="150"/>
      <c r="AC271" s="150"/>
      <c r="AD271" s="150"/>
      <c r="AE271"/>
      <c r="AF271"/>
    </row>
    <row r="272" spans="1:32" x14ac:dyDescent="0.25">
      <c r="A272"/>
      <c r="B272"/>
      <c r="C272"/>
      <c r="D272"/>
      <c r="E272"/>
      <c r="F272"/>
      <c r="G272"/>
      <c r="J272"/>
      <c r="N272"/>
      <c r="V272"/>
      <c r="W272"/>
      <c r="Z272" s="6"/>
      <c r="AA272" s="6"/>
      <c r="AB272" s="6"/>
      <c r="AC272" s="6"/>
      <c r="AD272" s="6"/>
      <c r="AE272"/>
      <c r="AF272"/>
    </row>
    <row r="273" spans="1:32" x14ac:dyDescent="0.25">
      <c r="A273"/>
      <c r="B273"/>
      <c r="C273"/>
      <c r="D273"/>
      <c r="E273"/>
      <c r="F273"/>
      <c r="G273"/>
      <c r="J273"/>
      <c r="N273"/>
      <c r="O273" s="143"/>
      <c r="P273" s="66">
        <v>2010</v>
      </c>
      <c r="Q273" s="66">
        <v>2015</v>
      </c>
      <c r="R273" s="66">
        <v>2020</v>
      </c>
      <c r="S273" s="66">
        <v>2025</v>
      </c>
      <c r="T273" s="66">
        <v>2030</v>
      </c>
      <c r="U273" s="67">
        <v>2035</v>
      </c>
      <c r="V273"/>
      <c r="W273"/>
      <c r="X273" s="143"/>
      <c r="Y273" s="66">
        <v>2010</v>
      </c>
      <c r="Z273" s="66">
        <v>2015</v>
      </c>
      <c r="AA273" s="66">
        <v>2020</v>
      </c>
      <c r="AB273" s="66">
        <v>2025</v>
      </c>
      <c r="AC273" s="66">
        <v>2030</v>
      </c>
      <c r="AD273" s="67">
        <v>2035</v>
      </c>
      <c r="AE273"/>
      <c r="AF273"/>
    </row>
    <row r="274" spans="1:32" x14ac:dyDescent="0.25">
      <c r="A274"/>
      <c r="B274"/>
      <c r="C274"/>
      <c r="D274"/>
      <c r="E274"/>
      <c r="F274"/>
      <c r="G274"/>
      <c r="N274"/>
      <c r="O274" s="146" t="s">
        <v>126</v>
      </c>
      <c r="P274" s="147"/>
      <c r="Q274" s="147"/>
      <c r="R274" s="147"/>
      <c r="S274" s="147"/>
      <c r="T274" s="147"/>
      <c r="U274" s="148"/>
      <c r="V274"/>
      <c r="W274"/>
      <c r="X274" s="146" t="s">
        <v>126</v>
      </c>
      <c r="Y274" s="147"/>
      <c r="Z274" s="147"/>
      <c r="AA274" s="147"/>
      <c r="AB274" s="147"/>
      <c r="AC274" s="147"/>
      <c r="AD274" s="148"/>
      <c r="AE274"/>
      <c r="AF274"/>
    </row>
    <row r="275" spans="1:32" x14ac:dyDescent="0.25">
      <c r="A275"/>
      <c r="B275"/>
      <c r="C275"/>
      <c r="D275"/>
      <c r="E275"/>
      <c r="F275"/>
      <c r="G275"/>
      <c r="N275"/>
      <c r="O275" s="146" t="s">
        <v>128</v>
      </c>
      <c r="P275" s="147"/>
      <c r="Q275" s="147"/>
      <c r="R275" s="147"/>
      <c r="S275" s="147"/>
      <c r="T275" s="147"/>
      <c r="U275" s="148"/>
      <c r="V275"/>
      <c r="W275"/>
      <c r="X275" s="146" t="s">
        <v>128</v>
      </c>
      <c r="Y275" s="147"/>
      <c r="Z275" s="147"/>
      <c r="AA275" s="147"/>
      <c r="AB275" s="147"/>
      <c r="AC275" s="147"/>
      <c r="AD275" s="148"/>
      <c r="AE275"/>
      <c r="AF275"/>
    </row>
    <row r="276" spans="1:32" x14ac:dyDescent="0.25">
      <c r="A276"/>
      <c r="B276"/>
      <c r="C276"/>
      <c r="D276"/>
      <c r="E276"/>
      <c r="F276"/>
      <c r="G276"/>
      <c r="N276"/>
      <c r="O276" s="146" t="s">
        <v>129</v>
      </c>
      <c r="P276" s="147"/>
      <c r="Q276" s="147"/>
      <c r="R276" s="147"/>
      <c r="S276" s="147"/>
      <c r="T276" s="147"/>
      <c r="U276" s="148"/>
      <c r="V276"/>
      <c r="W276"/>
      <c r="X276" s="146" t="s">
        <v>129</v>
      </c>
      <c r="Y276" s="147"/>
      <c r="Z276" s="147"/>
      <c r="AA276" s="147"/>
      <c r="AB276" s="147"/>
      <c r="AC276" s="147"/>
      <c r="AD276" s="148"/>
      <c r="AE276"/>
      <c r="AF276"/>
    </row>
    <row r="277" spans="1:32" x14ac:dyDescent="0.25">
      <c r="A277"/>
      <c r="B277"/>
      <c r="C277"/>
      <c r="D277"/>
      <c r="E277"/>
      <c r="F277"/>
      <c r="G277"/>
      <c r="N277"/>
      <c r="O277" s="146" t="s">
        <v>130</v>
      </c>
      <c r="P277" s="147"/>
      <c r="Q277" s="147"/>
      <c r="R277" s="147"/>
      <c r="S277" s="147"/>
      <c r="T277" s="147"/>
      <c r="U277" s="148"/>
      <c r="V277"/>
      <c r="W277"/>
      <c r="X277" s="146" t="s">
        <v>130</v>
      </c>
      <c r="Y277" s="147"/>
      <c r="Z277" s="147"/>
      <c r="AA277" s="147"/>
      <c r="AB277" s="147"/>
      <c r="AC277" s="147"/>
      <c r="AD277" s="148"/>
      <c r="AE277"/>
      <c r="AF277"/>
    </row>
    <row r="278" spans="1:32" x14ac:dyDescent="0.25">
      <c r="A278"/>
      <c r="B278"/>
      <c r="C278"/>
      <c r="D278"/>
      <c r="E278"/>
      <c r="F278"/>
      <c r="G278"/>
      <c r="J278"/>
      <c r="N278"/>
      <c r="O278" s="289"/>
      <c r="P278" s="207"/>
      <c r="Q278" s="207"/>
      <c r="R278" s="207"/>
      <c r="S278" s="207"/>
      <c r="T278" s="207"/>
      <c r="U278" s="207"/>
      <c r="V278"/>
      <c r="W278"/>
      <c r="X278" s="289"/>
      <c r="Y278" s="207"/>
      <c r="Z278" s="207"/>
      <c r="AA278" s="207"/>
      <c r="AB278" s="207"/>
      <c r="AC278" s="207"/>
      <c r="AD278" s="207"/>
      <c r="AE278"/>
      <c r="AF278"/>
    </row>
    <row r="279" spans="1:32" x14ac:dyDescent="0.25">
      <c r="A279"/>
      <c r="B279"/>
      <c r="C279"/>
      <c r="D279"/>
      <c r="E279"/>
      <c r="F279"/>
      <c r="G279"/>
      <c r="J279"/>
      <c r="N279"/>
      <c r="O279" s="149" t="s">
        <v>272</v>
      </c>
      <c r="P279" s="150"/>
      <c r="Q279" s="150"/>
      <c r="R279" s="150"/>
      <c r="S279" s="150"/>
      <c r="T279" s="150"/>
      <c r="U279" s="150"/>
      <c r="V279"/>
      <c r="W279"/>
      <c r="X279" s="149" t="s">
        <v>273</v>
      </c>
      <c r="Y279" s="150"/>
      <c r="Z279" s="150"/>
      <c r="AA279" s="150"/>
      <c r="AB279" s="150"/>
      <c r="AC279" s="150"/>
      <c r="AD279" s="150"/>
      <c r="AE279"/>
      <c r="AF279"/>
    </row>
    <row r="280" spans="1:32" x14ac:dyDescent="0.25">
      <c r="A280"/>
      <c r="B280"/>
      <c r="C280"/>
      <c r="D280"/>
      <c r="E280"/>
      <c r="F280"/>
      <c r="G280"/>
      <c r="N280"/>
      <c r="V280"/>
      <c r="W280"/>
      <c r="Z280" s="6"/>
      <c r="AA280" s="6"/>
      <c r="AB280" s="6"/>
      <c r="AC280" s="6"/>
      <c r="AD280" s="6"/>
      <c r="AE280"/>
      <c r="AF280"/>
    </row>
    <row r="281" spans="1:32" x14ac:dyDescent="0.25">
      <c r="A281"/>
      <c r="B281"/>
      <c r="C281"/>
      <c r="D281"/>
      <c r="E281"/>
      <c r="F281"/>
      <c r="G281"/>
      <c r="N281"/>
      <c r="O281" s="143"/>
      <c r="P281" s="66">
        <v>2010</v>
      </c>
      <c r="Q281" s="66">
        <v>2015</v>
      </c>
      <c r="R281" s="66">
        <v>2020</v>
      </c>
      <c r="S281" s="66">
        <v>2025</v>
      </c>
      <c r="T281" s="66">
        <v>2030</v>
      </c>
      <c r="U281" s="67">
        <v>2035</v>
      </c>
      <c r="V281"/>
      <c r="W281"/>
      <c r="X281" s="143"/>
      <c r="Y281" s="66">
        <v>2010</v>
      </c>
      <c r="Z281" s="66">
        <v>2015</v>
      </c>
      <c r="AA281" s="66">
        <v>2020</v>
      </c>
      <c r="AB281" s="66">
        <v>2025</v>
      </c>
      <c r="AC281" s="66">
        <v>2030</v>
      </c>
      <c r="AD281" s="67">
        <v>2035</v>
      </c>
      <c r="AE281"/>
      <c r="AF281"/>
    </row>
    <row r="282" spans="1:32" x14ac:dyDescent="0.25">
      <c r="A282"/>
      <c r="B282"/>
      <c r="C282"/>
      <c r="D282"/>
      <c r="E282"/>
      <c r="F282"/>
      <c r="G282"/>
      <c r="N282"/>
      <c r="O282" s="146" t="s">
        <v>126</v>
      </c>
      <c r="P282" s="147"/>
      <c r="Q282" s="147"/>
      <c r="R282" s="147"/>
      <c r="S282" s="147"/>
      <c r="T282" s="147"/>
      <c r="U282" s="148"/>
      <c r="V282"/>
      <c r="W282"/>
      <c r="X282" s="146" t="s">
        <v>126</v>
      </c>
      <c r="Y282" s="147"/>
      <c r="Z282" s="147"/>
      <c r="AA282" s="147"/>
      <c r="AB282" s="147"/>
      <c r="AC282" s="147"/>
      <c r="AD282" s="148"/>
      <c r="AE282"/>
      <c r="AF282"/>
    </row>
    <row r="283" spans="1:32" x14ac:dyDescent="0.25">
      <c r="A283"/>
      <c r="B283"/>
      <c r="C283"/>
      <c r="D283"/>
      <c r="E283"/>
      <c r="F283"/>
      <c r="G283"/>
      <c r="N283"/>
      <c r="O283" s="146" t="s">
        <v>128</v>
      </c>
      <c r="P283" s="147"/>
      <c r="Q283" s="147"/>
      <c r="R283" s="147"/>
      <c r="S283" s="147"/>
      <c r="T283" s="147"/>
      <c r="U283" s="148"/>
      <c r="V283"/>
      <c r="W283"/>
      <c r="X283" s="146" t="s">
        <v>128</v>
      </c>
      <c r="Y283" s="147"/>
      <c r="Z283" s="147"/>
      <c r="AA283" s="147"/>
      <c r="AB283" s="147"/>
      <c r="AC283" s="147"/>
      <c r="AD283" s="148"/>
      <c r="AE283"/>
      <c r="AF283"/>
    </row>
    <row r="284" spans="1:32" x14ac:dyDescent="0.25">
      <c r="A284"/>
      <c r="B284"/>
      <c r="C284"/>
      <c r="D284"/>
      <c r="E284"/>
      <c r="F284"/>
      <c r="G284"/>
      <c r="N284"/>
      <c r="O284" s="146" t="s">
        <v>129</v>
      </c>
      <c r="P284" s="147"/>
      <c r="Q284" s="147"/>
      <c r="R284" s="147"/>
      <c r="S284" s="147"/>
      <c r="T284" s="147"/>
      <c r="U284" s="148"/>
      <c r="V284"/>
      <c r="W284"/>
      <c r="X284" s="146" t="s">
        <v>129</v>
      </c>
      <c r="Y284" s="147"/>
      <c r="Z284" s="147"/>
      <c r="AA284" s="147"/>
      <c r="AB284" s="147"/>
      <c r="AC284" s="147"/>
      <c r="AD284" s="148"/>
      <c r="AE284"/>
      <c r="AF284"/>
    </row>
    <row r="285" spans="1:32" x14ac:dyDescent="0.25">
      <c r="A285"/>
      <c r="B285"/>
      <c r="C285"/>
      <c r="D285"/>
      <c r="E285"/>
      <c r="F285"/>
      <c r="G285"/>
      <c r="J285"/>
      <c r="N285"/>
      <c r="O285" s="146" t="s">
        <v>130</v>
      </c>
      <c r="P285" s="147"/>
      <c r="Q285" s="147"/>
      <c r="R285" s="147"/>
      <c r="S285" s="147"/>
      <c r="T285" s="147"/>
      <c r="U285" s="148"/>
      <c r="V285"/>
      <c r="W285"/>
      <c r="X285" s="146" t="s">
        <v>130</v>
      </c>
      <c r="Y285" s="147"/>
      <c r="Z285" s="147"/>
      <c r="AA285" s="147"/>
      <c r="AB285" s="147"/>
      <c r="AC285" s="147"/>
      <c r="AD285" s="148"/>
      <c r="AE285"/>
      <c r="AF285"/>
    </row>
    <row r="286" spans="1:32" x14ac:dyDescent="0.25">
      <c r="A286"/>
      <c r="B286"/>
      <c r="C286"/>
      <c r="D286"/>
      <c r="E286"/>
      <c r="F286"/>
      <c r="G286"/>
      <c r="J286"/>
      <c r="N286"/>
      <c r="O286" s="289"/>
      <c r="P286" s="207"/>
      <c r="Q286" s="207"/>
      <c r="R286" s="207"/>
      <c r="S286" s="207"/>
      <c r="T286" s="207"/>
      <c r="U286" s="207"/>
      <c r="V286"/>
      <c r="W286"/>
      <c r="X286" s="289"/>
      <c r="Y286" s="207"/>
      <c r="Z286" s="207"/>
      <c r="AA286" s="207"/>
      <c r="AB286" s="207"/>
      <c r="AC286" s="207"/>
      <c r="AD286" s="207"/>
      <c r="AE286"/>
      <c r="AF286"/>
    </row>
    <row r="287" spans="1:32" x14ac:dyDescent="0.25">
      <c r="A287"/>
      <c r="B287"/>
      <c r="C287"/>
      <c r="D287"/>
      <c r="E287"/>
      <c r="F287"/>
      <c r="G287"/>
      <c r="J287"/>
      <c r="N287"/>
      <c r="O287" s="149" t="s">
        <v>274</v>
      </c>
      <c r="P287" s="150"/>
      <c r="Q287" s="150"/>
      <c r="R287" s="150"/>
      <c r="S287" s="150"/>
      <c r="T287" s="150"/>
      <c r="U287" s="150"/>
      <c r="V287"/>
      <c r="W287"/>
      <c r="X287" s="149" t="s">
        <v>275</v>
      </c>
      <c r="Y287" s="150"/>
      <c r="Z287" s="150"/>
      <c r="AA287" s="150"/>
      <c r="AB287" s="150"/>
      <c r="AC287" s="150"/>
      <c r="AD287" s="150"/>
      <c r="AE287"/>
      <c r="AF287"/>
    </row>
    <row r="288" spans="1:32" x14ac:dyDescent="0.25">
      <c r="A288"/>
      <c r="B288"/>
      <c r="C288"/>
      <c r="D288"/>
      <c r="E288"/>
      <c r="F288"/>
      <c r="G288"/>
      <c r="J288"/>
      <c r="N288"/>
      <c r="V288"/>
      <c r="W288"/>
      <c r="Z288" s="6"/>
      <c r="AA288" s="6"/>
      <c r="AB288" s="6"/>
      <c r="AC288" s="6"/>
      <c r="AD288" s="6"/>
      <c r="AE288"/>
      <c r="AF288"/>
    </row>
    <row r="289" spans="1:32" x14ac:dyDescent="0.25">
      <c r="A289"/>
      <c r="B289"/>
      <c r="C289"/>
      <c r="D289"/>
      <c r="E289"/>
      <c r="F289"/>
      <c r="G289"/>
      <c r="J289"/>
      <c r="N289"/>
      <c r="O289" s="143"/>
      <c r="P289" s="66">
        <v>2010</v>
      </c>
      <c r="Q289" s="66">
        <v>2015</v>
      </c>
      <c r="R289" s="66">
        <v>2020</v>
      </c>
      <c r="S289" s="66">
        <v>2025</v>
      </c>
      <c r="T289" s="66">
        <v>2030</v>
      </c>
      <c r="U289" s="67">
        <v>2035</v>
      </c>
      <c r="V289"/>
      <c r="W289"/>
      <c r="X289" s="143"/>
      <c r="Y289" s="66">
        <v>2010</v>
      </c>
      <c r="Z289" s="66">
        <v>2015</v>
      </c>
      <c r="AA289" s="66">
        <v>2020</v>
      </c>
      <c r="AB289" s="66">
        <v>2025</v>
      </c>
      <c r="AC289" s="66">
        <v>2030</v>
      </c>
      <c r="AD289" s="67">
        <v>2035</v>
      </c>
      <c r="AE289"/>
      <c r="AF289"/>
    </row>
    <row r="290" spans="1:32" x14ac:dyDescent="0.25">
      <c r="A290"/>
      <c r="B290"/>
      <c r="C290"/>
      <c r="D290"/>
      <c r="E290"/>
      <c r="F290"/>
      <c r="G290"/>
      <c r="J290"/>
      <c r="N290"/>
      <c r="O290" s="146" t="s">
        <v>126</v>
      </c>
      <c r="P290" s="147"/>
      <c r="Q290" s="147"/>
      <c r="R290" s="147"/>
      <c r="S290" s="147"/>
      <c r="T290" s="147"/>
      <c r="U290" s="148"/>
      <c r="V290"/>
      <c r="W290"/>
      <c r="X290" s="146" t="s">
        <v>126</v>
      </c>
      <c r="Y290" s="147"/>
      <c r="Z290" s="147"/>
      <c r="AA290" s="147"/>
      <c r="AB290" s="147"/>
      <c r="AC290" s="147"/>
      <c r="AD290" s="148"/>
      <c r="AE290"/>
      <c r="AF290"/>
    </row>
    <row r="291" spans="1:32" x14ac:dyDescent="0.25">
      <c r="A291"/>
      <c r="B291"/>
      <c r="C291"/>
      <c r="D291"/>
      <c r="E291"/>
      <c r="F291"/>
      <c r="G291"/>
      <c r="J291"/>
      <c r="N291"/>
      <c r="O291" s="146" t="s">
        <v>128</v>
      </c>
      <c r="P291" s="147"/>
      <c r="Q291" s="147"/>
      <c r="R291" s="147"/>
      <c r="S291" s="147"/>
      <c r="T291" s="147"/>
      <c r="U291" s="148"/>
      <c r="V291"/>
      <c r="W291"/>
      <c r="X291" s="146" t="s">
        <v>128</v>
      </c>
      <c r="Y291" s="147"/>
      <c r="Z291" s="147"/>
      <c r="AA291" s="147"/>
      <c r="AB291" s="147"/>
      <c r="AC291" s="147"/>
      <c r="AD291" s="148"/>
      <c r="AE291"/>
      <c r="AF291"/>
    </row>
    <row r="292" spans="1:32" x14ac:dyDescent="0.25">
      <c r="A292"/>
      <c r="B292"/>
      <c r="C292"/>
      <c r="D292"/>
      <c r="E292"/>
      <c r="F292"/>
      <c r="G292"/>
      <c r="J292"/>
      <c r="N292"/>
      <c r="O292" s="146" t="s">
        <v>129</v>
      </c>
      <c r="P292" s="147"/>
      <c r="Q292" s="147"/>
      <c r="R292" s="147"/>
      <c r="S292" s="147"/>
      <c r="T292" s="147"/>
      <c r="U292" s="148"/>
      <c r="V292"/>
      <c r="W292"/>
      <c r="X292" s="146" t="s">
        <v>129</v>
      </c>
      <c r="Y292" s="147"/>
      <c r="Z292" s="147"/>
      <c r="AA292" s="147"/>
      <c r="AB292" s="147"/>
      <c r="AC292" s="147"/>
      <c r="AD292" s="148"/>
      <c r="AE292"/>
      <c r="AF292"/>
    </row>
    <row r="293" spans="1:32" x14ac:dyDescent="0.25">
      <c r="A293"/>
      <c r="B293"/>
      <c r="C293"/>
      <c r="D293"/>
      <c r="E293"/>
      <c r="F293"/>
      <c r="G293"/>
      <c r="J293"/>
      <c r="N293"/>
      <c r="O293" s="146" t="s">
        <v>130</v>
      </c>
      <c r="P293" s="147"/>
      <c r="Q293" s="147"/>
      <c r="R293" s="147"/>
      <c r="S293" s="147"/>
      <c r="T293" s="147"/>
      <c r="U293" s="148"/>
      <c r="V293"/>
      <c r="W293"/>
      <c r="X293" s="146" t="s">
        <v>130</v>
      </c>
      <c r="Y293" s="147"/>
      <c r="Z293" s="147"/>
      <c r="AA293" s="147"/>
      <c r="AB293" s="147"/>
      <c r="AC293" s="147"/>
      <c r="AD293" s="148"/>
      <c r="AE293"/>
      <c r="AF293"/>
    </row>
    <row r="294" spans="1:32" x14ac:dyDescent="0.25">
      <c r="A294"/>
      <c r="B294"/>
      <c r="C294"/>
      <c r="D294"/>
      <c r="E294"/>
      <c r="F294"/>
      <c r="G294"/>
      <c r="J294"/>
      <c r="N294"/>
      <c r="O294" s="289"/>
      <c r="P294" s="207"/>
      <c r="Q294" s="207"/>
      <c r="R294" s="207"/>
      <c r="S294" s="207"/>
      <c r="T294" s="207"/>
      <c r="U294" s="207"/>
      <c r="V294"/>
      <c r="W294"/>
      <c r="X294" s="289"/>
      <c r="Y294" s="207"/>
      <c r="Z294" s="207"/>
      <c r="AA294" s="207"/>
      <c r="AB294" s="207"/>
      <c r="AC294" s="207"/>
      <c r="AD294" s="207"/>
      <c r="AE294"/>
      <c r="AF294"/>
    </row>
    <row r="295" spans="1:32" x14ac:dyDescent="0.25">
      <c r="A295"/>
      <c r="B295"/>
      <c r="C295"/>
      <c r="D295"/>
      <c r="E295"/>
      <c r="F295"/>
      <c r="G295"/>
      <c r="N295"/>
      <c r="O295" s="149" t="s">
        <v>276</v>
      </c>
      <c r="P295" s="150"/>
      <c r="Q295" s="150"/>
      <c r="R295" s="150"/>
      <c r="S295" s="150"/>
      <c r="T295" s="150"/>
      <c r="U295" s="150"/>
      <c r="V295"/>
      <c r="W295"/>
      <c r="X295" s="149" t="s">
        <v>277</v>
      </c>
      <c r="Y295" s="150"/>
      <c r="Z295" s="150"/>
      <c r="AA295" s="150"/>
      <c r="AB295" s="150"/>
      <c r="AC295" s="150"/>
      <c r="AD295" s="150"/>
      <c r="AE295"/>
      <c r="AF295"/>
    </row>
    <row r="296" spans="1:32" x14ac:dyDescent="0.25">
      <c r="A296"/>
      <c r="B296"/>
      <c r="C296"/>
      <c r="D296"/>
      <c r="E296"/>
      <c r="F296"/>
      <c r="G296"/>
      <c r="J296"/>
      <c r="N296"/>
      <c r="V296"/>
      <c r="W296"/>
      <c r="Z296" s="6"/>
      <c r="AA296" s="6"/>
      <c r="AB296" s="6"/>
      <c r="AC296" s="6"/>
      <c r="AD296" s="6"/>
      <c r="AE296"/>
      <c r="AF296"/>
    </row>
    <row r="297" spans="1:32" x14ac:dyDescent="0.25">
      <c r="A297"/>
      <c r="B297"/>
      <c r="C297"/>
      <c r="D297"/>
      <c r="E297"/>
      <c r="F297"/>
      <c r="G297"/>
      <c r="J297"/>
      <c r="N297"/>
      <c r="O297" s="143"/>
      <c r="P297" s="66">
        <v>2010</v>
      </c>
      <c r="Q297" s="66">
        <v>2015</v>
      </c>
      <c r="R297" s="66">
        <v>2020</v>
      </c>
      <c r="S297" s="66">
        <v>2025</v>
      </c>
      <c r="T297" s="66">
        <v>2030</v>
      </c>
      <c r="U297" s="67">
        <v>2035</v>
      </c>
      <c r="V297"/>
      <c r="W297"/>
      <c r="X297" s="143"/>
      <c r="Y297" s="66">
        <v>2010</v>
      </c>
      <c r="Z297" s="66">
        <v>2015</v>
      </c>
      <c r="AA297" s="66">
        <v>2020</v>
      </c>
      <c r="AB297" s="66">
        <v>2025</v>
      </c>
      <c r="AC297" s="66">
        <v>2030</v>
      </c>
      <c r="AD297" s="67">
        <v>2035</v>
      </c>
      <c r="AE297"/>
      <c r="AF297"/>
    </row>
    <row r="298" spans="1:32" x14ac:dyDescent="0.25">
      <c r="A298"/>
      <c r="B298"/>
      <c r="C298"/>
      <c r="D298"/>
      <c r="E298"/>
      <c r="F298"/>
      <c r="G298"/>
      <c r="J298"/>
      <c r="N298"/>
      <c r="O298" s="146" t="s">
        <v>126</v>
      </c>
      <c r="P298" s="147"/>
      <c r="Q298" s="147"/>
      <c r="R298" s="147"/>
      <c r="S298" s="147"/>
      <c r="T298" s="147"/>
      <c r="U298" s="148"/>
      <c r="V298"/>
      <c r="W298"/>
      <c r="X298" s="146" t="s">
        <v>126</v>
      </c>
      <c r="Y298" s="147"/>
      <c r="Z298" s="147"/>
      <c r="AA298" s="147"/>
      <c r="AB298" s="147"/>
      <c r="AC298" s="147"/>
      <c r="AD298" s="148"/>
      <c r="AE298"/>
      <c r="AF298"/>
    </row>
    <row r="299" spans="1:32" x14ac:dyDescent="0.25">
      <c r="A299"/>
      <c r="B299"/>
      <c r="C299"/>
      <c r="D299"/>
      <c r="E299"/>
      <c r="F299"/>
      <c r="G299"/>
      <c r="J299"/>
      <c r="N299"/>
      <c r="O299" s="146" t="s">
        <v>128</v>
      </c>
      <c r="P299" s="147"/>
      <c r="Q299" s="147"/>
      <c r="R299" s="147"/>
      <c r="S299" s="147"/>
      <c r="T299" s="147"/>
      <c r="U299" s="148"/>
      <c r="V299"/>
      <c r="W299"/>
      <c r="X299" s="146" t="s">
        <v>128</v>
      </c>
      <c r="Y299" s="147"/>
      <c r="Z299" s="147"/>
      <c r="AA299" s="147"/>
      <c r="AB299" s="147"/>
      <c r="AC299" s="147"/>
      <c r="AD299" s="148"/>
      <c r="AE299"/>
      <c r="AF299"/>
    </row>
    <row r="300" spans="1:32" x14ac:dyDescent="0.25">
      <c r="A300"/>
      <c r="B300"/>
      <c r="C300"/>
      <c r="D300"/>
      <c r="E300"/>
      <c r="F300"/>
      <c r="G300"/>
      <c r="J300"/>
      <c r="N300"/>
      <c r="O300" s="146" t="s">
        <v>129</v>
      </c>
      <c r="P300" s="147"/>
      <c r="Q300" s="147"/>
      <c r="R300" s="147"/>
      <c r="S300" s="147"/>
      <c r="T300" s="147"/>
      <c r="U300" s="148"/>
      <c r="V300"/>
      <c r="W300"/>
      <c r="X300" s="146" t="s">
        <v>129</v>
      </c>
      <c r="Y300" s="147"/>
      <c r="Z300" s="147"/>
      <c r="AA300" s="147"/>
      <c r="AB300" s="147"/>
      <c r="AC300" s="147"/>
      <c r="AD300" s="148"/>
      <c r="AE300"/>
      <c r="AF300"/>
    </row>
    <row r="301" spans="1:32" x14ac:dyDescent="0.25">
      <c r="A301"/>
      <c r="B301"/>
      <c r="C301"/>
      <c r="D301"/>
      <c r="E301"/>
      <c r="F301"/>
      <c r="G301"/>
      <c r="J301"/>
      <c r="N301"/>
      <c r="O301" s="146" t="s">
        <v>130</v>
      </c>
      <c r="P301" s="147"/>
      <c r="Q301" s="147"/>
      <c r="R301" s="147"/>
      <c r="S301" s="147"/>
      <c r="T301" s="147"/>
      <c r="U301" s="148"/>
      <c r="V301"/>
      <c r="W301"/>
      <c r="X301" s="146" t="s">
        <v>130</v>
      </c>
      <c r="Y301" s="147"/>
      <c r="Z301" s="147"/>
      <c r="AA301" s="147"/>
      <c r="AB301" s="147"/>
      <c r="AC301" s="147"/>
      <c r="AD301" s="148"/>
      <c r="AE301"/>
      <c r="AF301"/>
    </row>
    <row r="302" spans="1:32" x14ac:dyDescent="0.25">
      <c r="A302"/>
      <c r="B302"/>
      <c r="C302"/>
      <c r="D302"/>
      <c r="E302"/>
      <c r="F302"/>
      <c r="G302"/>
      <c r="N302"/>
      <c r="O302" s="289"/>
      <c r="P302" s="207"/>
      <c r="Q302" s="207"/>
      <c r="R302" s="207"/>
      <c r="S302" s="207"/>
      <c r="T302" s="207"/>
      <c r="U302" s="207"/>
      <c r="V302"/>
      <c r="W302"/>
      <c r="X302" s="289"/>
      <c r="Y302" s="207"/>
      <c r="Z302" s="207"/>
      <c r="AA302" s="207"/>
      <c r="AB302" s="207"/>
      <c r="AC302" s="207"/>
      <c r="AD302" s="207"/>
      <c r="AE302"/>
      <c r="AF302"/>
    </row>
    <row r="303" spans="1:32" x14ac:dyDescent="0.25">
      <c r="A303"/>
      <c r="B303"/>
      <c r="C303"/>
      <c r="D303"/>
      <c r="E303"/>
      <c r="F303"/>
      <c r="G303"/>
      <c r="N303"/>
      <c r="O303" s="289"/>
      <c r="P303" s="207"/>
      <c r="Q303" s="207"/>
      <c r="R303" s="207"/>
      <c r="S303" s="207"/>
      <c r="T303" s="207"/>
      <c r="U303" s="207"/>
      <c r="V303"/>
      <c r="W303"/>
      <c r="X303"/>
      <c r="Y303"/>
      <c r="Z303" s="207"/>
      <c r="AA303" s="207"/>
      <c r="AB303" s="207"/>
      <c r="AC303" s="207"/>
      <c r="AD303" s="207"/>
      <c r="AE303"/>
      <c r="AF303"/>
    </row>
    <row r="304" spans="1:32" x14ac:dyDescent="0.25">
      <c r="A304"/>
      <c r="B304"/>
      <c r="C304"/>
      <c r="D304"/>
      <c r="E304"/>
      <c r="F304"/>
      <c r="G304"/>
      <c r="N304"/>
      <c r="O304" s="149" t="s">
        <v>269</v>
      </c>
      <c r="P304" s="207"/>
      <c r="Q304" s="207"/>
      <c r="R304" s="207"/>
      <c r="S304" s="207"/>
      <c r="T304" s="207"/>
      <c r="U304" s="207"/>
      <c r="V304"/>
      <c r="W304"/>
      <c r="X304"/>
      <c r="Y304"/>
      <c r="Z304" s="207"/>
      <c r="AA304" s="207"/>
      <c r="AB304" s="207"/>
      <c r="AC304" s="207"/>
      <c r="AD304" s="207"/>
      <c r="AE304"/>
      <c r="AF304"/>
    </row>
    <row r="305" spans="1:32" x14ac:dyDescent="0.25">
      <c r="A305"/>
      <c r="B305"/>
      <c r="C305"/>
      <c r="D305"/>
      <c r="E305"/>
      <c r="F305"/>
      <c r="G305"/>
      <c r="N305"/>
      <c r="O305" s="150" t="s">
        <v>278</v>
      </c>
      <c r="P305" s="207"/>
      <c r="Q305" s="207"/>
      <c r="R305" s="207"/>
      <c r="S305" s="207"/>
      <c r="T305" s="207"/>
      <c r="U305" s="207"/>
      <c r="V305"/>
      <c r="W305"/>
      <c r="X305"/>
      <c r="Y305"/>
      <c r="Z305" s="207"/>
      <c r="AA305" s="207"/>
      <c r="AB305" s="207"/>
      <c r="AC305" s="207"/>
      <c r="AD305" s="207"/>
      <c r="AE305"/>
      <c r="AF305"/>
    </row>
    <row r="306" spans="1:32" x14ac:dyDescent="0.25">
      <c r="A306"/>
      <c r="B306"/>
      <c r="C306"/>
      <c r="D306"/>
      <c r="E306"/>
      <c r="F306"/>
      <c r="G306"/>
      <c r="N306"/>
      <c r="O306" s="207"/>
      <c r="P306" s="207"/>
      <c r="Q306" s="207"/>
      <c r="R306" s="207"/>
      <c r="S306" s="207"/>
      <c r="T306" s="207"/>
      <c r="U306" s="207"/>
      <c r="V306"/>
      <c r="W306"/>
      <c r="X306"/>
      <c r="Y306"/>
      <c r="Z306" s="207"/>
      <c r="AA306" s="207"/>
      <c r="AB306" s="207"/>
      <c r="AC306" s="207"/>
      <c r="AD306" s="207"/>
      <c r="AE306"/>
      <c r="AF306"/>
    </row>
    <row r="307" spans="1:32" x14ac:dyDescent="0.25">
      <c r="A307"/>
      <c r="B307"/>
      <c r="C307"/>
      <c r="D307"/>
      <c r="E307"/>
      <c r="F307"/>
      <c r="G307"/>
      <c r="N307"/>
      <c r="O307" s="289"/>
      <c r="P307" s="207"/>
      <c r="Q307" s="207"/>
      <c r="R307" s="207"/>
      <c r="S307" s="207"/>
      <c r="T307" s="207"/>
      <c r="U307" s="207"/>
      <c r="V307"/>
      <c r="W307"/>
      <c r="X307"/>
      <c r="Y307"/>
      <c r="Z307" s="207"/>
      <c r="AA307" s="207"/>
      <c r="AB307" s="207"/>
      <c r="AC307" s="207"/>
      <c r="AD307" s="207"/>
      <c r="AE307"/>
      <c r="AF307"/>
    </row>
    <row r="308" spans="1:32" ht="12" customHeight="1" x14ac:dyDescent="0.25">
      <c r="A308"/>
      <c r="B308"/>
      <c r="C308"/>
      <c r="D308"/>
      <c r="E308"/>
      <c r="F308"/>
      <c r="G308"/>
      <c r="J308"/>
      <c r="N308"/>
      <c r="O308" s="290" t="s">
        <v>279</v>
      </c>
      <c r="P308" s="207"/>
      <c r="Q308" s="207"/>
      <c r="R308" s="207"/>
      <c r="S308" s="207"/>
      <c r="T308" s="207"/>
      <c r="U308" s="207"/>
      <c r="V308"/>
      <c r="W308"/>
      <c r="X308" s="289"/>
      <c r="Y308" s="207"/>
      <c r="Z308" s="207"/>
      <c r="AA308" s="207"/>
      <c r="AB308" s="207"/>
      <c r="AC308" s="207"/>
      <c r="AD308" s="207"/>
      <c r="AE308"/>
      <c r="AF308"/>
    </row>
    <row r="309" spans="1:32" x14ac:dyDescent="0.25">
      <c r="A309"/>
      <c r="B309"/>
      <c r="C309"/>
      <c r="D309"/>
      <c r="E309"/>
      <c r="F309"/>
      <c r="G309"/>
      <c r="J309"/>
      <c r="N309"/>
      <c r="O309" s="289"/>
      <c r="P309" s="207"/>
      <c r="Q309" s="207"/>
      <c r="R309" s="207"/>
      <c r="S309" s="207"/>
      <c r="T309" s="207"/>
      <c r="U309" s="207"/>
      <c r="V309"/>
      <c r="W309"/>
      <c r="X309"/>
      <c r="Y309"/>
      <c r="Z309"/>
      <c r="AA309"/>
      <c r="AB309"/>
      <c r="AC309"/>
      <c r="AD309"/>
      <c r="AE309"/>
      <c r="AF309"/>
    </row>
    <row r="310" spans="1:32" x14ac:dyDescent="0.25">
      <c r="A310"/>
      <c r="B310"/>
      <c r="C310"/>
      <c r="D310"/>
      <c r="E310"/>
      <c r="F310"/>
      <c r="G310"/>
      <c r="J310"/>
      <c r="N310"/>
      <c r="O310" s="149" t="s">
        <v>280</v>
      </c>
      <c r="P310" s="150"/>
      <c r="Q310" s="150"/>
      <c r="R310" s="150"/>
      <c r="S310" s="150"/>
      <c r="T310" s="150"/>
      <c r="U310" s="150"/>
      <c r="V310"/>
      <c r="W310"/>
      <c r="X310" s="149" t="s">
        <v>281</v>
      </c>
      <c r="Y310" s="150"/>
      <c r="Z310" s="150"/>
      <c r="AA310" s="150"/>
      <c r="AB310" s="150"/>
      <c r="AC310" s="150"/>
      <c r="AD310" s="150"/>
      <c r="AE310"/>
      <c r="AF310"/>
    </row>
    <row r="311" spans="1:32" x14ac:dyDescent="0.25">
      <c r="A311"/>
      <c r="B311"/>
      <c r="C311"/>
      <c r="D311"/>
      <c r="E311"/>
      <c r="F311"/>
      <c r="G311"/>
      <c r="J311"/>
      <c r="N311"/>
      <c r="O311" s="289"/>
      <c r="P311" s="207"/>
      <c r="Q311" s="207"/>
      <c r="R311" s="207"/>
      <c r="S311" s="207"/>
      <c r="T311" s="207"/>
      <c r="U311" s="207"/>
      <c r="V311"/>
      <c r="W311"/>
      <c r="X311" s="289"/>
      <c r="Y311" s="207"/>
      <c r="Z311" s="207"/>
      <c r="AA311" s="207"/>
      <c r="AB311" s="207"/>
      <c r="AC311" s="207"/>
      <c r="AD311" s="207"/>
      <c r="AE311"/>
      <c r="AF311"/>
    </row>
    <row r="312" spans="1:32" x14ac:dyDescent="0.25">
      <c r="A312"/>
      <c r="B312"/>
      <c r="C312"/>
      <c r="D312"/>
      <c r="E312"/>
      <c r="F312"/>
      <c r="G312"/>
      <c r="J312"/>
      <c r="N312"/>
      <c r="O312" s="143"/>
      <c r="P312" s="66">
        <v>2010</v>
      </c>
      <c r="Q312" s="66">
        <v>2015</v>
      </c>
      <c r="R312" s="66">
        <v>2020</v>
      </c>
      <c r="S312" s="66">
        <v>2025</v>
      </c>
      <c r="T312" s="66">
        <v>2030</v>
      </c>
      <c r="U312" s="67">
        <v>2035</v>
      </c>
      <c r="V312"/>
      <c r="W312"/>
      <c r="X312" s="143"/>
      <c r="Y312" s="66">
        <v>2010</v>
      </c>
      <c r="Z312" s="66">
        <v>2015</v>
      </c>
      <c r="AA312" s="66">
        <v>2020</v>
      </c>
      <c r="AB312" s="66">
        <v>2025</v>
      </c>
      <c r="AC312" s="66">
        <v>2030</v>
      </c>
      <c r="AD312" s="67">
        <v>2035</v>
      </c>
      <c r="AE312"/>
      <c r="AF312"/>
    </row>
    <row r="313" spans="1:32" x14ac:dyDescent="0.25">
      <c r="A313"/>
      <c r="B313"/>
      <c r="C313"/>
      <c r="D313"/>
      <c r="E313"/>
      <c r="F313"/>
      <c r="G313"/>
      <c r="N313"/>
      <c r="O313" s="146" t="s">
        <v>126</v>
      </c>
      <c r="P313" s="147"/>
      <c r="Q313" s="147"/>
      <c r="R313" s="147"/>
      <c r="S313" s="147"/>
      <c r="T313" s="147"/>
      <c r="U313" s="148"/>
      <c r="V313"/>
      <c r="W313"/>
      <c r="X313" s="146" t="s">
        <v>126</v>
      </c>
      <c r="Y313" s="147"/>
      <c r="Z313" s="147"/>
      <c r="AA313" s="147"/>
      <c r="AB313" s="147"/>
      <c r="AC313" s="147"/>
      <c r="AD313" s="148"/>
      <c r="AE313"/>
      <c r="AF313"/>
    </row>
    <row r="314" spans="1:32" x14ac:dyDescent="0.25">
      <c r="A314"/>
      <c r="B314"/>
      <c r="C314"/>
      <c r="D314"/>
      <c r="E314"/>
      <c r="F314"/>
      <c r="G314"/>
      <c r="J314"/>
      <c r="N314"/>
      <c r="O314" s="146" t="s">
        <v>128</v>
      </c>
      <c r="P314" s="147"/>
      <c r="Q314" s="147"/>
      <c r="R314" s="147"/>
      <c r="S314" s="147"/>
      <c r="T314" s="147"/>
      <c r="U314" s="148"/>
      <c r="V314"/>
      <c r="W314"/>
      <c r="X314" s="146" t="s">
        <v>128</v>
      </c>
      <c r="Y314" s="147"/>
      <c r="Z314" s="147"/>
      <c r="AA314" s="147"/>
      <c r="AB314" s="147"/>
      <c r="AC314" s="147"/>
      <c r="AD314" s="148"/>
      <c r="AE314"/>
      <c r="AF314"/>
    </row>
    <row r="315" spans="1:32" x14ac:dyDescent="0.25">
      <c r="A315"/>
      <c r="B315"/>
      <c r="C315"/>
      <c r="D315"/>
      <c r="E315"/>
      <c r="F315"/>
      <c r="G315"/>
      <c r="J315"/>
      <c r="N315"/>
      <c r="O315" s="146" t="s">
        <v>129</v>
      </c>
      <c r="P315" s="147"/>
      <c r="Q315" s="147"/>
      <c r="R315" s="147"/>
      <c r="S315" s="147"/>
      <c r="T315" s="147"/>
      <c r="U315" s="148"/>
      <c r="V315"/>
      <c r="W315"/>
      <c r="X315" s="146" t="s">
        <v>129</v>
      </c>
      <c r="Y315" s="147"/>
      <c r="Z315" s="147"/>
      <c r="AA315" s="147"/>
      <c r="AB315" s="147"/>
      <c r="AC315" s="147"/>
      <c r="AD315" s="148"/>
      <c r="AE315"/>
      <c r="AF315"/>
    </row>
    <row r="316" spans="1:32" x14ac:dyDescent="0.25">
      <c r="A316"/>
      <c r="B316"/>
      <c r="C316"/>
      <c r="D316"/>
      <c r="E316"/>
      <c r="F316"/>
      <c r="G316"/>
      <c r="J316"/>
      <c r="N316"/>
      <c r="O316" s="146" t="s">
        <v>130</v>
      </c>
      <c r="P316" s="147"/>
      <c r="Q316" s="147"/>
      <c r="R316" s="147"/>
      <c r="S316" s="147"/>
      <c r="T316" s="147"/>
      <c r="U316" s="148"/>
      <c r="V316"/>
      <c r="W316"/>
      <c r="X316" s="146" t="s">
        <v>130</v>
      </c>
      <c r="Y316" s="147"/>
      <c r="Z316" s="147"/>
      <c r="AA316" s="147"/>
      <c r="AB316" s="147"/>
      <c r="AC316" s="147"/>
      <c r="AD316" s="148"/>
      <c r="AE316"/>
      <c r="AF316"/>
    </row>
    <row r="317" spans="1:32" x14ac:dyDescent="0.25">
      <c r="A317"/>
      <c r="B317"/>
      <c r="C317"/>
      <c r="D317"/>
      <c r="E317"/>
      <c r="F317"/>
      <c r="G317"/>
      <c r="J317"/>
      <c r="N317"/>
      <c r="O317" s="177"/>
      <c r="P317" s="207"/>
      <c r="Q317" s="207"/>
      <c r="R317" s="207"/>
      <c r="S317" s="207"/>
      <c r="T317" s="207"/>
      <c r="U317" s="207"/>
      <c r="V317"/>
      <c r="W317"/>
      <c r="X317" s="177"/>
      <c r="Y317" s="207"/>
      <c r="Z317" s="207"/>
      <c r="AA317" s="207"/>
      <c r="AB317" s="207"/>
      <c r="AC317" s="207"/>
      <c r="AD317" s="207"/>
      <c r="AE317"/>
      <c r="AF317"/>
    </row>
    <row r="318" spans="1:32" x14ac:dyDescent="0.25">
      <c r="A318"/>
      <c r="B318"/>
      <c r="C318"/>
      <c r="D318"/>
      <c r="E318"/>
      <c r="F318"/>
      <c r="G318"/>
      <c r="J318"/>
      <c r="N318"/>
      <c r="O318" s="149" t="s">
        <v>282</v>
      </c>
      <c r="P318" s="150"/>
      <c r="Q318" s="150"/>
      <c r="R318" s="150"/>
      <c r="S318" s="150"/>
      <c r="T318" s="150"/>
      <c r="U318" s="150"/>
      <c r="V318"/>
      <c r="W318"/>
      <c r="X318" s="149" t="s">
        <v>283</v>
      </c>
      <c r="Y318" s="150"/>
      <c r="Z318" s="150"/>
      <c r="AA318" s="150"/>
      <c r="AB318" s="150"/>
      <c r="AC318" s="150"/>
      <c r="AD318" s="150"/>
      <c r="AE318"/>
      <c r="AF318"/>
    </row>
    <row r="319" spans="1:32" x14ac:dyDescent="0.25">
      <c r="A319"/>
      <c r="B319"/>
      <c r="C319"/>
      <c r="D319"/>
      <c r="E319"/>
      <c r="F319"/>
      <c r="G319"/>
      <c r="N319"/>
      <c r="O319" s="289"/>
      <c r="P319" s="207"/>
      <c r="Q319" s="207"/>
      <c r="R319" s="207"/>
      <c r="S319" s="207"/>
      <c r="T319" s="207"/>
      <c r="U319" s="207"/>
      <c r="V319"/>
      <c r="W319"/>
      <c r="X319" s="289"/>
      <c r="Y319" s="207"/>
      <c r="Z319" s="207"/>
      <c r="AA319" s="207"/>
      <c r="AB319" s="207"/>
      <c r="AC319" s="207"/>
      <c r="AD319" s="207"/>
      <c r="AE319"/>
      <c r="AF319"/>
    </row>
    <row r="320" spans="1:32" x14ac:dyDescent="0.25">
      <c r="A320"/>
      <c r="B320"/>
      <c r="C320"/>
      <c r="D320"/>
      <c r="E320"/>
      <c r="F320"/>
      <c r="G320"/>
      <c r="N320"/>
      <c r="O320" s="143"/>
      <c r="P320" s="66">
        <v>2010</v>
      </c>
      <c r="Q320" s="66">
        <v>2015</v>
      </c>
      <c r="R320" s="66">
        <v>2020</v>
      </c>
      <c r="S320" s="66">
        <v>2025</v>
      </c>
      <c r="T320" s="66">
        <v>2030</v>
      </c>
      <c r="U320" s="67">
        <v>2035</v>
      </c>
      <c r="V320"/>
      <c r="W320"/>
      <c r="X320" s="143"/>
      <c r="Y320" s="66">
        <v>2010</v>
      </c>
      <c r="Z320" s="66">
        <v>2015</v>
      </c>
      <c r="AA320" s="66">
        <v>2020</v>
      </c>
      <c r="AB320" s="66">
        <v>2025</v>
      </c>
      <c r="AC320" s="66">
        <v>2030</v>
      </c>
      <c r="AD320" s="67">
        <v>2035</v>
      </c>
      <c r="AE320"/>
      <c r="AF320"/>
    </row>
    <row r="321" spans="1:32" x14ac:dyDescent="0.25">
      <c r="A321"/>
      <c r="B321"/>
      <c r="C321"/>
      <c r="D321"/>
      <c r="E321"/>
      <c r="F321"/>
      <c r="G321"/>
      <c r="N321"/>
      <c r="O321" s="146" t="s">
        <v>126</v>
      </c>
      <c r="P321" s="147"/>
      <c r="Q321" s="147"/>
      <c r="R321" s="147"/>
      <c r="S321" s="147"/>
      <c r="T321" s="147"/>
      <c r="U321" s="148"/>
      <c r="V321"/>
      <c r="W321"/>
      <c r="X321" s="146" t="s">
        <v>126</v>
      </c>
      <c r="Y321" s="147"/>
      <c r="Z321" s="147"/>
      <c r="AA321" s="147"/>
      <c r="AB321" s="147"/>
      <c r="AC321" s="147"/>
      <c r="AD321" s="148"/>
      <c r="AE321"/>
      <c r="AF321"/>
    </row>
    <row r="322" spans="1:32" x14ac:dyDescent="0.25">
      <c r="A322"/>
      <c r="B322"/>
      <c r="C322"/>
      <c r="D322"/>
      <c r="E322"/>
      <c r="F322"/>
      <c r="G322"/>
      <c r="J322"/>
      <c r="N322"/>
      <c r="O322" s="146" t="s">
        <v>128</v>
      </c>
      <c r="P322" s="147"/>
      <c r="Q322" s="147"/>
      <c r="R322" s="147"/>
      <c r="S322" s="147"/>
      <c r="T322" s="147"/>
      <c r="U322" s="148"/>
      <c r="V322"/>
      <c r="W322"/>
      <c r="X322" s="146" t="s">
        <v>128</v>
      </c>
      <c r="Y322" s="147"/>
      <c r="Z322" s="147"/>
      <c r="AA322" s="147"/>
      <c r="AB322" s="147"/>
      <c r="AC322" s="147"/>
      <c r="AD322" s="148"/>
      <c r="AE322"/>
      <c r="AF322"/>
    </row>
    <row r="323" spans="1:32" x14ac:dyDescent="0.25">
      <c r="A323"/>
      <c r="B323"/>
      <c r="C323"/>
      <c r="D323"/>
      <c r="E323"/>
      <c r="F323"/>
      <c r="G323"/>
      <c r="N323"/>
      <c r="O323" s="146" t="s">
        <v>129</v>
      </c>
      <c r="P323" s="147"/>
      <c r="Q323" s="147"/>
      <c r="R323" s="147"/>
      <c r="S323" s="147"/>
      <c r="T323" s="147"/>
      <c r="U323" s="148"/>
      <c r="V323"/>
      <c r="W323"/>
      <c r="X323" s="146" t="s">
        <v>129</v>
      </c>
      <c r="Y323" s="147"/>
      <c r="Z323" s="147"/>
      <c r="AA323" s="147"/>
      <c r="AB323" s="147"/>
      <c r="AC323" s="147"/>
      <c r="AD323" s="148"/>
      <c r="AE323"/>
      <c r="AF323"/>
    </row>
    <row r="324" spans="1:32" x14ac:dyDescent="0.25">
      <c r="A324"/>
      <c r="B324"/>
      <c r="C324"/>
      <c r="D324"/>
      <c r="E324"/>
      <c r="F324"/>
      <c r="G324"/>
      <c r="N324"/>
      <c r="O324" s="146" t="s">
        <v>130</v>
      </c>
      <c r="P324" s="147"/>
      <c r="Q324" s="147"/>
      <c r="R324" s="147"/>
      <c r="S324" s="147"/>
      <c r="T324" s="147"/>
      <c r="U324" s="148"/>
      <c r="V324"/>
      <c r="W324"/>
      <c r="X324" s="146" t="s">
        <v>130</v>
      </c>
      <c r="Y324" s="147"/>
      <c r="Z324" s="147"/>
      <c r="AA324" s="147"/>
      <c r="AB324" s="147"/>
      <c r="AC324" s="147"/>
      <c r="AD324" s="148"/>
      <c r="AE324"/>
      <c r="AF324"/>
    </row>
    <row r="325" spans="1:32" x14ac:dyDescent="0.25">
      <c r="A325"/>
      <c r="B325"/>
      <c r="C325"/>
      <c r="D325"/>
      <c r="E325"/>
      <c r="F325"/>
      <c r="G325"/>
      <c r="J325"/>
      <c r="N325"/>
      <c r="O325" s="177"/>
      <c r="P325" s="207"/>
      <c r="Q325" s="207"/>
      <c r="R325" s="207"/>
      <c r="S325" s="207"/>
      <c r="T325" s="207"/>
      <c r="U325" s="207"/>
      <c r="V325"/>
      <c r="W325"/>
      <c r="X325" s="177"/>
      <c r="Y325" s="207"/>
      <c r="Z325" s="207"/>
      <c r="AA325" s="207"/>
      <c r="AB325" s="207"/>
      <c r="AC325" s="207"/>
      <c r="AD325" s="207"/>
      <c r="AE325"/>
      <c r="AF325"/>
    </row>
    <row r="326" spans="1:32" x14ac:dyDescent="0.25">
      <c r="A326"/>
      <c r="B326"/>
      <c r="C326"/>
      <c r="D326"/>
      <c r="E326"/>
      <c r="F326"/>
      <c r="G326"/>
      <c r="J326"/>
      <c r="N326"/>
      <c r="O326" s="177"/>
      <c r="P326" s="207"/>
      <c r="Q326" s="207"/>
      <c r="R326" s="207"/>
      <c r="S326" s="207"/>
      <c r="T326" s="207"/>
      <c r="U326" s="207"/>
      <c r="V326"/>
      <c r="W326"/>
      <c r="X326" s="177"/>
      <c r="Y326" s="207"/>
      <c r="Z326" s="207"/>
      <c r="AA326" s="207"/>
      <c r="AB326" s="207"/>
      <c r="AC326" s="207"/>
      <c r="AD326" s="207"/>
      <c r="AE326"/>
      <c r="AF326"/>
    </row>
    <row r="327" spans="1:32" x14ac:dyDescent="0.25">
      <c r="A327"/>
      <c r="B327"/>
      <c r="C327"/>
      <c r="D327"/>
      <c r="E327"/>
      <c r="F327"/>
      <c r="G327"/>
      <c r="N327"/>
      <c r="O327" s="149" t="s">
        <v>284</v>
      </c>
      <c r="P327" s="150"/>
      <c r="Q327" s="150"/>
      <c r="R327" s="150"/>
      <c r="S327" s="150"/>
      <c r="T327" s="150"/>
      <c r="U327" s="150"/>
      <c r="V327"/>
      <c r="W327"/>
      <c r="X327" s="149" t="s">
        <v>285</v>
      </c>
      <c r="Y327" s="150"/>
      <c r="Z327" s="150"/>
      <c r="AA327" s="150"/>
      <c r="AB327" s="150"/>
      <c r="AC327" s="150"/>
      <c r="AD327" s="150"/>
      <c r="AE327"/>
      <c r="AF327"/>
    </row>
    <row r="328" spans="1:32" x14ac:dyDescent="0.25">
      <c r="A328"/>
      <c r="B328"/>
      <c r="C328"/>
      <c r="D328"/>
      <c r="E328"/>
      <c r="F328"/>
      <c r="G328"/>
      <c r="N328"/>
      <c r="O328" s="289"/>
      <c r="P328" s="207"/>
      <c r="Q328" s="207"/>
      <c r="R328" s="207"/>
      <c r="S328" s="207"/>
      <c r="T328" s="207"/>
      <c r="U328" s="207"/>
      <c r="V328"/>
      <c r="W328"/>
      <c r="X328" s="289"/>
      <c r="Y328" s="207"/>
      <c r="Z328" s="207"/>
      <c r="AA328" s="207"/>
      <c r="AB328" s="207"/>
      <c r="AC328" s="207"/>
      <c r="AD328" s="207"/>
      <c r="AE328"/>
      <c r="AF328"/>
    </row>
    <row r="329" spans="1:32" x14ac:dyDescent="0.25">
      <c r="A329"/>
      <c r="B329"/>
      <c r="C329"/>
      <c r="D329"/>
      <c r="E329"/>
      <c r="F329"/>
      <c r="G329"/>
      <c r="N329"/>
      <c r="O329" s="143"/>
      <c r="P329" s="66">
        <v>2010</v>
      </c>
      <c r="Q329" s="66">
        <v>2015</v>
      </c>
      <c r="R329" s="66">
        <v>2020</v>
      </c>
      <c r="S329" s="66">
        <v>2025</v>
      </c>
      <c r="T329" s="66">
        <v>2030</v>
      </c>
      <c r="U329" s="67">
        <v>2035</v>
      </c>
      <c r="V329"/>
      <c r="W329"/>
      <c r="X329" s="143"/>
      <c r="Y329" s="66">
        <v>2010</v>
      </c>
      <c r="Z329" s="66">
        <v>2015</v>
      </c>
      <c r="AA329" s="66">
        <v>2020</v>
      </c>
      <c r="AB329" s="66">
        <v>2025</v>
      </c>
      <c r="AC329" s="66">
        <v>2030</v>
      </c>
      <c r="AD329" s="67">
        <v>2035</v>
      </c>
      <c r="AE329"/>
      <c r="AF329"/>
    </row>
    <row r="330" spans="1:32" x14ac:dyDescent="0.25">
      <c r="A330"/>
      <c r="B330"/>
      <c r="C330"/>
      <c r="D330"/>
      <c r="E330"/>
      <c r="F330"/>
      <c r="G330"/>
      <c r="J330"/>
      <c r="N330"/>
      <c r="O330" s="146" t="s">
        <v>126</v>
      </c>
      <c r="P330" s="147"/>
      <c r="Q330" s="147"/>
      <c r="R330" s="147"/>
      <c r="S330" s="147"/>
      <c r="T330" s="147"/>
      <c r="U330" s="148"/>
      <c r="V330"/>
      <c r="W330"/>
      <c r="X330" s="146" t="s">
        <v>126</v>
      </c>
      <c r="Y330" s="147"/>
      <c r="Z330" s="147"/>
      <c r="AA330" s="147"/>
      <c r="AB330" s="147"/>
      <c r="AC330" s="147"/>
      <c r="AD330" s="148"/>
      <c r="AE330"/>
      <c r="AF330"/>
    </row>
    <row r="331" spans="1:32" x14ac:dyDescent="0.25">
      <c r="A331"/>
      <c r="B331"/>
      <c r="C331"/>
      <c r="D331"/>
      <c r="E331"/>
      <c r="F331"/>
      <c r="G331"/>
      <c r="N331"/>
      <c r="O331" s="146" t="s">
        <v>128</v>
      </c>
      <c r="P331" s="147"/>
      <c r="Q331" s="147"/>
      <c r="R331" s="147"/>
      <c r="S331" s="147"/>
      <c r="T331" s="147"/>
      <c r="U331" s="148"/>
      <c r="V331"/>
      <c r="W331"/>
      <c r="X331" s="146" t="s">
        <v>128</v>
      </c>
      <c r="Y331" s="147"/>
      <c r="Z331" s="147"/>
      <c r="AA331" s="147"/>
      <c r="AB331" s="147"/>
      <c r="AC331" s="147"/>
      <c r="AD331" s="148"/>
      <c r="AE331"/>
      <c r="AF331"/>
    </row>
    <row r="332" spans="1:32" x14ac:dyDescent="0.25">
      <c r="A332"/>
      <c r="B332"/>
      <c r="C332"/>
      <c r="D332"/>
      <c r="E332"/>
      <c r="F332"/>
      <c r="G332"/>
      <c r="J332"/>
      <c r="N332"/>
      <c r="O332" s="146" t="s">
        <v>129</v>
      </c>
      <c r="P332" s="147"/>
      <c r="Q332" s="147"/>
      <c r="R332" s="147"/>
      <c r="S332" s="147"/>
      <c r="T332" s="147"/>
      <c r="U332" s="148"/>
      <c r="V332"/>
      <c r="W332"/>
      <c r="X332" s="146" t="s">
        <v>129</v>
      </c>
      <c r="Y332" s="147"/>
      <c r="Z332" s="147"/>
      <c r="AA332" s="147"/>
      <c r="AB332" s="147"/>
      <c r="AC332" s="147"/>
      <c r="AD332" s="148"/>
      <c r="AE332"/>
      <c r="AF332"/>
    </row>
    <row r="333" spans="1:32" x14ac:dyDescent="0.25">
      <c r="A333"/>
      <c r="B333"/>
      <c r="C333"/>
      <c r="D333"/>
      <c r="E333"/>
      <c r="F333"/>
      <c r="G333"/>
      <c r="N333"/>
      <c r="O333" s="146" t="s">
        <v>130</v>
      </c>
      <c r="P333" s="147"/>
      <c r="Q333" s="147"/>
      <c r="R333" s="147"/>
      <c r="S333" s="147"/>
      <c r="T333" s="147"/>
      <c r="U333" s="148"/>
      <c r="V333"/>
      <c r="W333"/>
      <c r="X333" s="146" t="s">
        <v>130</v>
      </c>
      <c r="Y333" s="147"/>
      <c r="Z333" s="147"/>
      <c r="AA333" s="147"/>
      <c r="AB333" s="147"/>
      <c r="AC333" s="147"/>
      <c r="AD333" s="148"/>
      <c r="AE333"/>
      <c r="AF333"/>
    </row>
    <row r="334" spans="1:32" x14ac:dyDescent="0.25">
      <c r="A334"/>
      <c r="B334"/>
      <c r="C334"/>
      <c r="D334"/>
      <c r="E334"/>
      <c r="F334"/>
      <c r="G334"/>
      <c r="N334"/>
      <c r="O334" s="289"/>
      <c r="P334" s="207"/>
      <c r="Q334" s="207"/>
      <c r="R334" s="207"/>
      <c r="S334" s="207"/>
      <c r="T334" s="207"/>
      <c r="U334" s="207"/>
      <c r="V334"/>
      <c r="W334"/>
      <c r="X334" s="289"/>
      <c r="Y334" s="207"/>
      <c r="Z334" s="207"/>
      <c r="AA334" s="207"/>
      <c r="AB334" s="207"/>
      <c r="AC334" s="207"/>
      <c r="AD334" s="207"/>
      <c r="AE334"/>
      <c r="AF334"/>
    </row>
    <row r="335" spans="1:32" x14ac:dyDescent="0.25">
      <c r="A335"/>
      <c r="B335"/>
      <c r="C335"/>
      <c r="D335"/>
      <c r="E335"/>
      <c r="F335"/>
      <c r="G335"/>
      <c r="N335"/>
      <c r="O335" s="149" t="s">
        <v>286</v>
      </c>
      <c r="P335" s="150"/>
      <c r="Q335" s="150"/>
      <c r="R335" s="150"/>
      <c r="S335" s="150"/>
      <c r="T335" s="150"/>
      <c r="U335" s="150"/>
      <c r="V335"/>
      <c r="W335"/>
      <c r="X335" s="149" t="s">
        <v>287</v>
      </c>
      <c r="Y335" s="150"/>
      <c r="Z335" s="150"/>
      <c r="AA335" s="150"/>
      <c r="AB335" s="150"/>
      <c r="AC335" s="150"/>
      <c r="AD335" s="150"/>
      <c r="AE335"/>
      <c r="AF335"/>
    </row>
    <row r="336" spans="1:32" x14ac:dyDescent="0.25">
      <c r="A336"/>
      <c r="B336"/>
      <c r="C336"/>
      <c r="D336"/>
      <c r="E336"/>
      <c r="F336"/>
      <c r="G336"/>
      <c r="N336"/>
      <c r="O336" s="289"/>
      <c r="P336" s="207"/>
      <c r="Q336" s="207"/>
      <c r="R336" s="207"/>
      <c r="S336" s="207"/>
      <c r="T336" s="207"/>
      <c r="U336" s="207"/>
      <c r="V336"/>
      <c r="W336"/>
      <c r="X336" s="289"/>
      <c r="Y336" s="207"/>
      <c r="Z336" s="207"/>
      <c r="AA336" s="207"/>
      <c r="AB336" s="207"/>
      <c r="AC336" s="207"/>
      <c r="AD336" s="207"/>
      <c r="AE336"/>
      <c r="AF336"/>
    </row>
    <row r="337" spans="1:32" x14ac:dyDescent="0.25">
      <c r="A337"/>
      <c r="B337"/>
      <c r="C337"/>
      <c r="D337"/>
      <c r="E337"/>
      <c r="F337"/>
      <c r="G337"/>
      <c r="J337"/>
      <c r="N337"/>
      <c r="O337" s="143"/>
      <c r="P337" s="66">
        <v>2010</v>
      </c>
      <c r="Q337" s="66">
        <v>2015</v>
      </c>
      <c r="R337" s="66">
        <v>2020</v>
      </c>
      <c r="S337" s="66">
        <v>2025</v>
      </c>
      <c r="T337" s="66">
        <v>2030</v>
      </c>
      <c r="U337" s="67">
        <v>2035</v>
      </c>
      <c r="V337"/>
      <c r="W337"/>
      <c r="X337" s="143"/>
      <c r="Y337" s="66">
        <v>2010</v>
      </c>
      <c r="Z337" s="66">
        <v>2015</v>
      </c>
      <c r="AA337" s="66">
        <v>2020</v>
      </c>
      <c r="AB337" s="66">
        <v>2025</v>
      </c>
      <c r="AC337" s="66">
        <v>2030</v>
      </c>
      <c r="AD337" s="67">
        <v>2035</v>
      </c>
      <c r="AE337"/>
      <c r="AF337"/>
    </row>
    <row r="338" spans="1:32" x14ac:dyDescent="0.25">
      <c r="A338"/>
      <c r="B338"/>
      <c r="C338"/>
      <c r="D338"/>
      <c r="E338"/>
      <c r="F338"/>
      <c r="G338"/>
      <c r="N338"/>
      <c r="O338" s="146" t="s">
        <v>126</v>
      </c>
      <c r="P338" s="147"/>
      <c r="Q338" s="147"/>
      <c r="R338" s="147"/>
      <c r="S338" s="147"/>
      <c r="T338" s="147"/>
      <c r="U338" s="148"/>
      <c r="V338"/>
      <c r="W338"/>
      <c r="X338" s="146" t="s">
        <v>126</v>
      </c>
      <c r="Y338" s="147"/>
      <c r="Z338" s="147"/>
      <c r="AA338" s="147"/>
      <c r="AB338" s="147"/>
      <c r="AC338" s="147"/>
      <c r="AD338" s="148"/>
      <c r="AE338"/>
      <c r="AF338"/>
    </row>
    <row r="339" spans="1:32" x14ac:dyDescent="0.25">
      <c r="A339"/>
      <c r="B339"/>
      <c r="C339"/>
      <c r="D339"/>
      <c r="E339"/>
      <c r="F339"/>
      <c r="G339"/>
      <c r="J339"/>
      <c r="N339"/>
      <c r="O339" s="146" t="s">
        <v>128</v>
      </c>
      <c r="P339" s="147"/>
      <c r="Q339" s="147"/>
      <c r="R339" s="147"/>
      <c r="S339" s="147"/>
      <c r="T339" s="147"/>
      <c r="U339" s="148"/>
      <c r="V339"/>
      <c r="W339"/>
      <c r="X339" s="146" t="s">
        <v>128</v>
      </c>
      <c r="Y339" s="147"/>
      <c r="Z339" s="147"/>
      <c r="AA339" s="147"/>
      <c r="AB339" s="147"/>
      <c r="AC339" s="147"/>
      <c r="AD339" s="148"/>
      <c r="AE339"/>
      <c r="AF339"/>
    </row>
    <row r="340" spans="1:32" x14ac:dyDescent="0.25">
      <c r="A340"/>
      <c r="B340"/>
      <c r="C340"/>
      <c r="D340"/>
      <c r="E340"/>
      <c r="F340"/>
      <c r="G340"/>
      <c r="J340"/>
      <c r="N340"/>
      <c r="O340" s="146" t="s">
        <v>129</v>
      </c>
      <c r="P340" s="147"/>
      <c r="Q340" s="147"/>
      <c r="R340" s="147"/>
      <c r="S340" s="147"/>
      <c r="T340" s="147"/>
      <c r="U340" s="148"/>
      <c r="V340"/>
      <c r="W340"/>
      <c r="X340" s="146" t="s">
        <v>129</v>
      </c>
      <c r="Y340" s="147"/>
      <c r="Z340" s="147"/>
      <c r="AA340" s="147"/>
      <c r="AB340" s="147"/>
      <c r="AC340" s="147"/>
      <c r="AD340" s="148"/>
      <c r="AE340"/>
      <c r="AF340"/>
    </row>
    <row r="341" spans="1:32" x14ac:dyDescent="0.25">
      <c r="A341"/>
      <c r="B341"/>
      <c r="C341"/>
      <c r="D341"/>
      <c r="E341"/>
      <c r="F341"/>
      <c r="G341"/>
      <c r="J341"/>
      <c r="N341"/>
      <c r="O341" s="146" t="s">
        <v>130</v>
      </c>
      <c r="P341" s="147"/>
      <c r="Q341" s="147"/>
      <c r="R341" s="147"/>
      <c r="S341" s="147"/>
      <c r="T341" s="147"/>
      <c r="U341" s="148"/>
      <c r="V341"/>
      <c r="W341"/>
      <c r="X341" s="146" t="s">
        <v>130</v>
      </c>
      <c r="Y341" s="147"/>
      <c r="Z341" s="147"/>
      <c r="AA341" s="147"/>
      <c r="AB341" s="147"/>
      <c r="AC341" s="147"/>
      <c r="AD341" s="148"/>
      <c r="AE341"/>
      <c r="AF341"/>
    </row>
    <row r="342" spans="1:32" x14ac:dyDescent="0.25">
      <c r="A342"/>
      <c r="B342"/>
      <c r="C342"/>
      <c r="D342"/>
      <c r="E342"/>
      <c r="F342"/>
      <c r="G342"/>
      <c r="J342"/>
      <c r="N342"/>
      <c r="O342" s="177"/>
      <c r="P342" s="207"/>
      <c r="Q342" s="207"/>
      <c r="R342" s="207"/>
      <c r="S342" s="207"/>
      <c r="T342" s="207"/>
      <c r="U342" s="207"/>
      <c r="V342"/>
      <c r="W342"/>
      <c r="X342" s="177"/>
      <c r="Y342" s="207"/>
      <c r="Z342" s="207"/>
      <c r="AA342" s="207"/>
      <c r="AB342" s="207"/>
      <c r="AC342" s="207"/>
      <c r="AD342" s="207"/>
      <c r="AE342"/>
      <c r="AF342"/>
    </row>
    <row r="343" spans="1:32" x14ac:dyDescent="0.25">
      <c r="A343"/>
      <c r="B343"/>
      <c r="C343"/>
      <c r="D343"/>
      <c r="E343"/>
      <c r="F343"/>
      <c r="G343"/>
      <c r="J343"/>
      <c r="N343"/>
      <c r="O343" s="177"/>
      <c r="P343" s="207"/>
      <c r="Q343" s="207"/>
      <c r="R343" s="207"/>
      <c r="S343" s="207"/>
      <c r="T343" s="207"/>
      <c r="U343" s="207"/>
      <c r="V343"/>
      <c r="W343"/>
      <c r="X343" s="177"/>
      <c r="Y343" s="207"/>
      <c r="Z343" s="207"/>
      <c r="AA343" s="207"/>
      <c r="AB343" s="207"/>
      <c r="AC343" s="207"/>
      <c r="AD343" s="207"/>
      <c r="AE343"/>
      <c r="AF343"/>
    </row>
    <row r="344" spans="1:32" x14ac:dyDescent="0.25">
      <c r="A344"/>
      <c r="B344"/>
      <c r="C344"/>
      <c r="D344"/>
      <c r="E344"/>
      <c r="F344"/>
      <c r="G344"/>
      <c r="J344"/>
      <c r="N344"/>
      <c r="O344" s="149" t="s">
        <v>288</v>
      </c>
      <c r="P344" s="156"/>
      <c r="Q344" s="156"/>
      <c r="R344" s="207"/>
      <c r="S344" s="207"/>
      <c r="T344" s="207"/>
      <c r="U344" s="207"/>
      <c r="V344"/>
      <c r="W344"/>
      <c r="X344" s="149" t="s">
        <v>289</v>
      </c>
      <c r="Y344" s="156"/>
      <c r="Z344" s="156"/>
      <c r="AA344" s="207"/>
      <c r="AB344" s="207"/>
      <c r="AC344" s="207"/>
      <c r="AD344" s="207"/>
      <c r="AE344"/>
      <c r="AF344"/>
    </row>
    <row r="345" spans="1:32" x14ac:dyDescent="0.25">
      <c r="A345"/>
      <c r="B345"/>
      <c r="C345"/>
      <c r="D345"/>
      <c r="E345"/>
      <c r="F345"/>
      <c r="G345"/>
      <c r="J345"/>
      <c r="N345"/>
      <c r="O345" s="56"/>
      <c r="P345" s="56"/>
      <c r="Q345" s="56"/>
      <c r="R345" s="56"/>
      <c r="S345" s="56"/>
      <c r="T345" s="56"/>
      <c r="U345" s="56"/>
      <c r="V345"/>
      <c r="W345"/>
      <c r="X345" s="56"/>
      <c r="Y345" s="56"/>
      <c r="Z345" s="56"/>
      <c r="AA345"/>
      <c r="AB345"/>
      <c r="AC345"/>
      <c r="AD345"/>
      <c r="AE345"/>
      <c r="AF345"/>
    </row>
    <row r="346" spans="1:32" x14ac:dyDescent="0.25">
      <c r="A346"/>
      <c r="B346"/>
      <c r="C346"/>
      <c r="D346"/>
      <c r="E346"/>
      <c r="F346"/>
      <c r="G346"/>
      <c r="N346"/>
      <c r="O346" s="143"/>
      <c r="P346" s="66">
        <v>2010</v>
      </c>
      <c r="Q346" s="66">
        <v>2015</v>
      </c>
      <c r="R346" s="66">
        <v>2020</v>
      </c>
      <c r="S346" s="66">
        <v>2025</v>
      </c>
      <c r="T346" s="66">
        <v>2030</v>
      </c>
      <c r="U346" s="67">
        <v>2035</v>
      </c>
      <c r="V346"/>
      <c r="W346"/>
      <c r="X346" s="143"/>
      <c r="Y346" s="66">
        <v>2010</v>
      </c>
      <c r="Z346" s="66">
        <v>2015</v>
      </c>
      <c r="AA346" s="66">
        <v>2020</v>
      </c>
      <c r="AB346" s="66">
        <v>2025</v>
      </c>
      <c r="AC346" s="66">
        <v>2030</v>
      </c>
      <c r="AD346" s="67">
        <v>2035</v>
      </c>
      <c r="AE346"/>
      <c r="AF346"/>
    </row>
    <row r="347" spans="1:32" x14ac:dyDescent="0.25">
      <c r="A347"/>
      <c r="B347"/>
      <c r="C347"/>
      <c r="D347"/>
      <c r="E347"/>
      <c r="F347"/>
      <c r="G347"/>
      <c r="N347"/>
      <c r="O347" s="146" t="s">
        <v>125</v>
      </c>
      <c r="P347" s="147"/>
      <c r="Q347" s="147"/>
      <c r="R347" s="147"/>
      <c r="S347" s="147"/>
      <c r="T347" s="147"/>
      <c r="U347" s="148"/>
      <c r="V347"/>
      <c r="W347"/>
      <c r="X347" s="146" t="s">
        <v>125</v>
      </c>
      <c r="Y347" s="147"/>
      <c r="Z347" s="147"/>
      <c r="AA347" s="147"/>
      <c r="AB347" s="147"/>
      <c r="AC347" s="147"/>
      <c r="AD347" s="148"/>
      <c r="AE347"/>
      <c r="AF347"/>
    </row>
    <row r="348" spans="1:32" x14ac:dyDescent="0.25">
      <c r="A348"/>
      <c r="B348"/>
      <c r="C348"/>
      <c r="D348"/>
      <c r="E348"/>
      <c r="F348"/>
      <c r="G348"/>
      <c r="N348"/>
      <c r="O348" s="146" t="s">
        <v>128</v>
      </c>
      <c r="P348" s="147"/>
      <c r="Q348" s="147"/>
      <c r="R348" s="147"/>
      <c r="S348" s="147"/>
      <c r="T348" s="147"/>
      <c r="U348" s="148"/>
      <c r="V348"/>
      <c r="W348"/>
      <c r="X348" s="69" t="s">
        <v>128</v>
      </c>
      <c r="Y348" s="144"/>
      <c r="Z348" s="144"/>
      <c r="AA348" s="144"/>
      <c r="AB348" s="144"/>
      <c r="AC348" s="144"/>
      <c r="AD348" s="145"/>
      <c r="AE348"/>
      <c r="AF348"/>
    </row>
    <row r="349" spans="1:32" x14ac:dyDescent="0.25">
      <c r="A349"/>
      <c r="B349"/>
      <c r="C349"/>
      <c r="D349"/>
      <c r="E349"/>
      <c r="F349"/>
      <c r="G349"/>
      <c r="N349"/>
      <c r="O349" s="177"/>
      <c r="P349" s="207"/>
      <c r="Q349" s="207"/>
      <c r="R349" s="207"/>
      <c r="S349" s="207"/>
      <c r="T349" s="207"/>
      <c r="U349" s="207"/>
      <c r="V349"/>
      <c r="W349"/>
      <c r="X349"/>
      <c r="Y349"/>
      <c r="Z349"/>
      <c r="AA349"/>
      <c r="AB349"/>
      <c r="AC349"/>
      <c r="AD349"/>
      <c r="AE349"/>
      <c r="AF349"/>
    </row>
    <row r="350" spans="1:32" x14ac:dyDescent="0.25">
      <c r="A350"/>
      <c r="B350"/>
      <c r="C350"/>
      <c r="D350"/>
      <c r="E350"/>
      <c r="F350"/>
      <c r="G350"/>
      <c r="N350"/>
      <c r="O350" s="149" t="s">
        <v>290</v>
      </c>
      <c r="P350" s="156"/>
      <c r="Q350" s="156"/>
      <c r="R350" s="207"/>
      <c r="S350" s="207"/>
      <c r="T350" s="207"/>
      <c r="U350" s="207"/>
      <c r="V350"/>
      <c r="W350"/>
      <c r="X350" s="149" t="s">
        <v>291</v>
      </c>
      <c r="Y350" s="156"/>
      <c r="Z350" s="156"/>
      <c r="AA350" s="207"/>
      <c r="AB350" s="207"/>
      <c r="AC350" s="207"/>
      <c r="AD350" s="207"/>
      <c r="AE350"/>
      <c r="AF350"/>
    </row>
    <row r="351" spans="1:32" x14ac:dyDescent="0.25">
      <c r="A351"/>
      <c r="B351"/>
      <c r="C351"/>
      <c r="D351"/>
      <c r="E351"/>
      <c r="F351"/>
      <c r="G351"/>
      <c r="J351"/>
      <c r="N351"/>
      <c r="O351" s="56"/>
      <c r="P351" s="56"/>
      <c r="Q351" s="56"/>
      <c r="R351" s="56"/>
      <c r="S351" s="56"/>
      <c r="T351" s="56"/>
      <c r="U351" s="56"/>
      <c r="V351"/>
      <c r="W351"/>
      <c r="X351" s="56"/>
      <c r="Y351" s="56"/>
      <c r="Z351" s="56"/>
      <c r="AA351"/>
      <c r="AB351"/>
      <c r="AC351"/>
      <c r="AD351"/>
      <c r="AE351"/>
      <c r="AF351"/>
    </row>
    <row r="352" spans="1:32" x14ac:dyDescent="0.25">
      <c r="A352"/>
      <c r="B352"/>
      <c r="C352"/>
      <c r="D352"/>
      <c r="E352"/>
      <c r="F352"/>
      <c r="G352"/>
      <c r="N352"/>
      <c r="O352" s="143"/>
      <c r="P352" s="66">
        <v>2010</v>
      </c>
      <c r="Q352" s="66">
        <v>2015</v>
      </c>
      <c r="R352" s="66">
        <v>2020</v>
      </c>
      <c r="S352" s="66">
        <v>2025</v>
      </c>
      <c r="T352" s="66">
        <v>2030</v>
      </c>
      <c r="U352" s="67">
        <v>2035</v>
      </c>
      <c r="V352"/>
      <c r="W352"/>
      <c r="X352" s="143"/>
      <c r="Y352" s="66">
        <v>2010</v>
      </c>
      <c r="Z352" s="66">
        <v>2015</v>
      </c>
      <c r="AA352" s="66">
        <v>2020</v>
      </c>
      <c r="AB352" s="66">
        <v>2025</v>
      </c>
      <c r="AC352" s="66">
        <v>2030</v>
      </c>
      <c r="AD352" s="67">
        <v>2035</v>
      </c>
      <c r="AE352"/>
      <c r="AF352"/>
    </row>
    <row r="353" spans="1:32" x14ac:dyDescent="0.25">
      <c r="A353"/>
      <c r="B353"/>
      <c r="C353"/>
      <c r="D353"/>
      <c r="E353"/>
      <c r="F353"/>
      <c r="G353"/>
      <c r="N353"/>
      <c r="O353" s="146" t="s">
        <v>125</v>
      </c>
      <c r="P353" s="147"/>
      <c r="Q353" s="147"/>
      <c r="R353" s="147"/>
      <c r="S353" s="147"/>
      <c r="T353" s="147"/>
      <c r="U353" s="148"/>
      <c r="V353"/>
      <c r="W353"/>
      <c r="X353" s="146" t="s">
        <v>125</v>
      </c>
      <c r="Y353" s="147"/>
      <c r="Z353" s="147"/>
      <c r="AA353" s="147"/>
      <c r="AB353" s="147"/>
      <c r="AC353" s="147"/>
      <c r="AD353" s="148"/>
      <c r="AE353"/>
      <c r="AF353"/>
    </row>
    <row r="354" spans="1:32" x14ac:dyDescent="0.25">
      <c r="A354"/>
      <c r="B354"/>
      <c r="C354"/>
      <c r="D354"/>
      <c r="E354"/>
      <c r="F354"/>
      <c r="G354"/>
      <c r="J354"/>
      <c r="N354"/>
      <c r="O354" s="146" t="s">
        <v>128</v>
      </c>
      <c r="P354" s="147"/>
      <c r="Q354" s="147"/>
      <c r="R354" s="147"/>
      <c r="S354" s="147"/>
      <c r="T354" s="147"/>
      <c r="U354" s="148"/>
      <c r="V354"/>
      <c r="W354"/>
      <c r="X354" s="146" t="s">
        <v>128</v>
      </c>
      <c r="Y354" s="147"/>
      <c r="Z354" s="147"/>
      <c r="AA354" s="147"/>
      <c r="AB354" s="147"/>
      <c r="AC354" s="147"/>
      <c r="AD354" s="148"/>
      <c r="AE354"/>
      <c r="AF354"/>
    </row>
    <row r="355" spans="1:32" x14ac:dyDescent="0.25">
      <c r="A355"/>
      <c r="B355"/>
      <c r="C355"/>
      <c r="D355"/>
      <c r="E355"/>
      <c r="F355"/>
      <c r="G355"/>
      <c r="J355"/>
      <c r="N355"/>
      <c r="O355" s="177"/>
      <c r="P355" s="207"/>
      <c r="Q355" s="207"/>
      <c r="R355" s="207"/>
      <c r="S355" s="207"/>
      <c r="T355" s="207"/>
      <c r="U355" s="207"/>
      <c r="V355"/>
      <c r="W355"/>
      <c r="X355" s="177"/>
      <c r="Y355" s="207"/>
      <c r="Z355" s="207"/>
      <c r="AA355" s="207"/>
      <c r="AB355" s="207"/>
      <c r="AC355" s="207"/>
      <c r="AD355" s="207"/>
      <c r="AE355"/>
      <c r="AF355"/>
    </row>
    <row r="356" spans="1:32" x14ac:dyDescent="0.25">
      <c r="A356"/>
      <c r="B356"/>
      <c r="C356"/>
      <c r="D356"/>
      <c r="E356"/>
      <c r="F356"/>
      <c r="G356"/>
      <c r="N356"/>
      <c r="O356" s="177"/>
      <c r="P356" s="207"/>
      <c r="Q356" s="207"/>
      <c r="R356" s="207"/>
      <c r="S356" s="207"/>
      <c r="T356" s="207"/>
      <c r="U356" s="207"/>
      <c r="V356"/>
      <c r="W356"/>
      <c r="X356" s="177"/>
      <c r="Y356" s="207"/>
      <c r="Z356" s="207"/>
      <c r="AA356" s="207"/>
      <c r="AB356" s="207"/>
      <c r="AC356" s="207"/>
      <c r="AD356" s="207"/>
      <c r="AE356"/>
      <c r="AF356"/>
    </row>
    <row r="357" spans="1:32" x14ac:dyDescent="0.25">
      <c r="A357"/>
      <c r="B357"/>
      <c r="C357"/>
      <c r="D357"/>
      <c r="E357"/>
      <c r="F357"/>
      <c r="G357"/>
      <c r="J357"/>
      <c r="N357"/>
      <c r="O357" s="149" t="s">
        <v>269</v>
      </c>
      <c r="P357" s="207"/>
      <c r="Q357" s="207"/>
      <c r="R357" s="207"/>
      <c r="S357" s="207"/>
      <c r="T357" s="207"/>
      <c r="U357" s="207"/>
      <c r="V357"/>
      <c r="W357"/>
      <c r="X357" s="177"/>
      <c r="Y357" s="207"/>
      <c r="Z357" s="207"/>
      <c r="AA357" s="207"/>
      <c r="AB357" s="207"/>
      <c r="AC357" s="207"/>
      <c r="AD357" s="207"/>
      <c r="AE357"/>
      <c r="AF357"/>
    </row>
    <row r="358" spans="1:32" x14ac:dyDescent="0.25">
      <c r="A358"/>
      <c r="B358"/>
      <c r="C358"/>
      <c r="D358"/>
      <c r="E358"/>
      <c r="F358"/>
      <c r="G358"/>
      <c r="J358"/>
      <c r="N358"/>
      <c r="O358" s="150" t="s">
        <v>292</v>
      </c>
      <c r="P358" s="207"/>
      <c r="Q358" s="207"/>
      <c r="R358" s="207"/>
      <c r="S358" s="207"/>
      <c r="T358" s="207"/>
      <c r="U358" s="207"/>
      <c r="V358"/>
      <c r="W358"/>
      <c r="X358" s="177"/>
      <c r="Y358" s="207"/>
      <c r="Z358" s="207"/>
      <c r="AA358" s="207"/>
      <c r="AB358" s="207"/>
      <c r="AC358" s="207"/>
      <c r="AD358" s="207"/>
      <c r="AE358"/>
      <c r="AF358"/>
    </row>
    <row r="359" spans="1:32" x14ac:dyDescent="0.25">
      <c r="A359"/>
      <c r="B359"/>
      <c r="C359"/>
      <c r="D359"/>
      <c r="E359"/>
      <c r="F359"/>
      <c r="G359"/>
      <c r="J359"/>
      <c r="N359"/>
      <c r="O359" s="177"/>
      <c r="P359" s="207"/>
      <c r="Q359" s="207"/>
      <c r="R359" s="207"/>
      <c r="S359" s="207"/>
      <c r="T359" s="207"/>
      <c r="U359" s="207"/>
      <c r="V359"/>
      <c r="W359"/>
      <c r="X359"/>
      <c r="Y359"/>
      <c r="Z359"/>
      <c r="AA359"/>
      <c r="AB359"/>
      <c r="AC359"/>
      <c r="AD359"/>
      <c r="AE359"/>
      <c r="AF359"/>
    </row>
    <row r="360" spans="1:32" x14ac:dyDescent="0.25">
      <c r="A360"/>
      <c r="B360"/>
      <c r="C360"/>
      <c r="D360"/>
      <c r="E360"/>
      <c r="F360"/>
      <c r="G360"/>
      <c r="J360"/>
      <c r="N360"/>
      <c r="O360" s="177"/>
      <c r="P360" s="207"/>
      <c r="Q360" s="207"/>
      <c r="R360" s="207"/>
      <c r="S360" s="207"/>
      <c r="T360" s="207"/>
      <c r="U360" s="207"/>
      <c r="V360"/>
      <c r="W360"/>
      <c r="X360"/>
      <c r="Y360"/>
      <c r="Z360"/>
      <c r="AA360"/>
      <c r="AB360"/>
      <c r="AC360"/>
      <c r="AD360"/>
      <c r="AE360"/>
      <c r="AF360"/>
    </row>
    <row r="361" spans="1:32" ht="18.75" x14ac:dyDescent="0.25">
      <c r="A361"/>
      <c r="B361"/>
      <c r="C361"/>
      <c r="D361"/>
      <c r="E361"/>
      <c r="F361"/>
      <c r="G361"/>
      <c r="J361"/>
      <c r="N361"/>
      <c r="O361" s="291" t="s">
        <v>293</v>
      </c>
      <c r="P361" s="207"/>
      <c r="Q361" s="207"/>
      <c r="R361" s="207"/>
      <c r="S361" s="207"/>
      <c r="T361" s="207"/>
      <c r="U361" s="207"/>
      <c r="V361"/>
      <c r="W361"/>
      <c r="X361"/>
      <c r="Y361"/>
      <c r="Z361"/>
      <c r="AA361"/>
      <c r="AB361"/>
      <c r="AC361"/>
      <c r="AD361"/>
      <c r="AE361"/>
      <c r="AF361"/>
    </row>
    <row r="362" spans="1:32" x14ac:dyDescent="0.25">
      <c r="A362"/>
      <c r="B362"/>
      <c r="C362"/>
      <c r="D362"/>
      <c r="E362"/>
      <c r="F362"/>
      <c r="G362"/>
      <c r="J362"/>
      <c r="N362"/>
      <c r="O362" s="207"/>
      <c r="P362" s="207"/>
      <c r="Q362" s="207"/>
      <c r="R362" s="207"/>
      <c r="S362" s="207"/>
      <c r="T362" s="207"/>
      <c r="U362" s="207"/>
      <c r="V362"/>
      <c r="W362"/>
      <c r="X362"/>
      <c r="Y362"/>
      <c r="Z362"/>
      <c r="AA362"/>
      <c r="AB362"/>
      <c r="AC362"/>
      <c r="AD362"/>
      <c r="AE362"/>
      <c r="AF362"/>
    </row>
    <row r="363" spans="1:32" ht="15.75" x14ac:dyDescent="0.25">
      <c r="A363"/>
      <c r="B363"/>
      <c r="C363"/>
      <c r="D363"/>
      <c r="E363"/>
      <c r="F363"/>
      <c r="G363"/>
      <c r="J363"/>
      <c r="N363"/>
      <c r="O363" s="292" t="s">
        <v>294</v>
      </c>
      <c r="P363" s="156"/>
      <c r="Q363" s="156"/>
      <c r="R363" s="156"/>
      <c r="S363" s="207"/>
      <c r="T363" s="207"/>
      <c r="U363" s="207"/>
      <c r="V363"/>
      <c r="W363" s="292" t="s">
        <v>295</v>
      </c>
      <c r="X363" s="156"/>
      <c r="Y363" s="156"/>
      <c r="Z363" s="156"/>
      <c r="AA363" s="156"/>
      <c r="AB363" s="207"/>
      <c r="AC363" s="207"/>
      <c r="AD363"/>
      <c r="AE363"/>
      <c r="AF363"/>
    </row>
    <row r="364" spans="1:32" x14ac:dyDescent="0.25">
      <c r="A364"/>
      <c r="B364"/>
      <c r="C364"/>
      <c r="D364"/>
      <c r="E364"/>
      <c r="F364"/>
      <c r="G364"/>
      <c r="J364"/>
      <c r="N364"/>
      <c r="O364" s="177"/>
      <c r="P364" s="207"/>
      <c r="Q364" s="207"/>
      <c r="R364" s="207"/>
      <c r="S364" s="207"/>
      <c r="T364" s="207"/>
      <c r="U364" s="207"/>
      <c r="V364"/>
      <c r="W364" s="177"/>
      <c r="X364" s="207"/>
      <c r="Y364" s="207"/>
      <c r="Z364" s="207"/>
      <c r="AA364" s="207"/>
      <c r="AB364" s="207"/>
      <c r="AC364" s="207"/>
      <c r="AD364"/>
      <c r="AE364"/>
      <c r="AF364"/>
    </row>
    <row r="365" spans="1:32" x14ac:dyDescent="0.25">
      <c r="A365"/>
      <c r="B365"/>
      <c r="C365"/>
      <c r="D365"/>
      <c r="E365"/>
      <c r="F365"/>
      <c r="G365"/>
      <c r="N365"/>
      <c r="O365" s="143"/>
      <c r="P365" s="66">
        <v>2010</v>
      </c>
      <c r="Q365" s="66">
        <v>2015</v>
      </c>
      <c r="R365" s="66">
        <v>2020</v>
      </c>
      <c r="S365" s="66">
        <v>2025</v>
      </c>
      <c r="T365" s="66">
        <v>2030</v>
      </c>
      <c r="U365" s="67">
        <v>2035</v>
      </c>
      <c r="V365"/>
      <c r="W365" s="143"/>
      <c r="X365" s="66">
        <v>2010</v>
      </c>
      <c r="Y365" s="66">
        <v>2015</v>
      </c>
      <c r="Z365" s="66">
        <v>2020</v>
      </c>
      <c r="AA365" s="66">
        <v>2025</v>
      </c>
      <c r="AB365" s="66">
        <v>2030</v>
      </c>
      <c r="AC365" s="67">
        <v>2035</v>
      </c>
      <c r="AD365"/>
      <c r="AE365"/>
      <c r="AF365"/>
    </row>
    <row r="366" spans="1:32" x14ac:dyDescent="0.25">
      <c r="A366"/>
      <c r="B366"/>
      <c r="C366"/>
      <c r="D366"/>
      <c r="E366"/>
      <c r="F366"/>
      <c r="G366"/>
      <c r="J366"/>
      <c r="N366"/>
      <c r="O366" s="146" t="s">
        <v>126</v>
      </c>
      <c r="P366" s="147"/>
      <c r="Q366" s="147"/>
      <c r="R366" s="147"/>
      <c r="S366" s="147"/>
      <c r="T366" s="147"/>
      <c r="U366" s="148"/>
      <c r="V366"/>
      <c r="W366" s="146" t="s">
        <v>126</v>
      </c>
      <c r="X366" s="147"/>
      <c r="Y366" s="147"/>
      <c r="Z366" s="147"/>
      <c r="AA366" s="147"/>
      <c r="AB366" s="147"/>
      <c r="AC366" s="148"/>
      <c r="AD366"/>
      <c r="AE366"/>
      <c r="AF366"/>
    </row>
    <row r="367" spans="1:32" x14ac:dyDescent="0.25">
      <c r="A367"/>
      <c r="B367"/>
      <c r="C367"/>
      <c r="D367"/>
      <c r="E367"/>
      <c r="F367"/>
      <c r="G367"/>
      <c r="J367"/>
      <c r="N367"/>
      <c r="O367" s="146" t="s">
        <v>125</v>
      </c>
      <c r="P367" s="147"/>
      <c r="Q367" s="147"/>
      <c r="R367" s="147"/>
      <c r="S367" s="147"/>
      <c r="T367" s="147"/>
      <c r="U367" s="148"/>
      <c r="V367"/>
      <c r="W367" s="146" t="s">
        <v>125</v>
      </c>
      <c r="X367" s="147"/>
      <c r="Y367" s="147"/>
      <c r="Z367" s="147"/>
      <c r="AA367" s="147"/>
      <c r="AB367" s="147"/>
      <c r="AC367" s="148"/>
      <c r="AD367"/>
      <c r="AE367"/>
      <c r="AF367"/>
    </row>
    <row r="368" spans="1:32" x14ac:dyDescent="0.25">
      <c r="A368"/>
      <c r="B368"/>
      <c r="C368"/>
      <c r="D368"/>
      <c r="E368"/>
      <c r="F368"/>
      <c r="G368"/>
      <c r="J368"/>
      <c r="N368"/>
      <c r="O368" s="146" t="s">
        <v>130</v>
      </c>
      <c r="P368" s="147"/>
      <c r="Q368" s="147"/>
      <c r="R368" s="147"/>
      <c r="S368" s="147"/>
      <c r="T368" s="147"/>
      <c r="U368" s="148"/>
      <c r="V368"/>
      <c r="W368"/>
      <c r="X368"/>
      <c r="Y368"/>
      <c r="Z368" s="6"/>
      <c r="AA368" s="6"/>
      <c r="AB368" s="6"/>
      <c r="AC368" s="6"/>
      <c r="AD368"/>
      <c r="AE368"/>
      <c r="AF368"/>
    </row>
    <row r="369" spans="1:32" x14ac:dyDescent="0.25">
      <c r="A369"/>
      <c r="B369"/>
      <c r="C369"/>
      <c r="D369"/>
      <c r="E369"/>
      <c r="F369"/>
      <c r="G369"/>
      <c r="N369"/>
      <c r="O369" s="177"/>
      <c r="P369" s="207"/>
      <c r="Q369" s="207"/>
      <c r="R369" s="207"/>
      <c r="S369" s="207"/>
      <c r="T369" s="207"/>
      <c r="U369" s="207"/>
      <c r="V369"/>
      <c r="W369"/>
      <c r="X369"/>
      <c r="Y369"/>
      <c r="Z369" s="6"/>
      <c r="AA369" s="6"/>
      <c r="AB369" s="6"/>
      <c r="AC369" s="6"/>
      <c r="AD369"/>
      <c r="AE369"/>
      <c r="AF369"/>
    </row>
    <row r="370" spans="1:32" ht="15.75" x14ac:dyDescent="0.25">
      <c r="A370" s="10" t="s">
        <v>296</v>
      </c>
      <c r="B370" s="6"/>
      <c r="C370" s="6"/>
      <c r="D370" s="6"/>
      <c r="E370" s="6"/>
      <c r="F370" s="6"/>
      <c r="G370" s="6"/>
      <c r="N370"/>
      <c r="O370" s="292" t="s">
        <v>297</v>
      </c>
      <c r="P370" s="156"/>
      <c r="Q370" s="207"/>
      <c r="R370" s="207"/>
      <c r="S370" s="207"/>
      <c r="T370" s="207"/>
      <c r="U370" s="207"/>
      <c r="V370"/>
      <c r="W370"/>
      <c r="X370"/>
      <c r="Y370"/>
      <c r="Z370" s="6"/>
      <c r="AA370" s="6"/>
      <c r="AB370" s="6"/>
      <c r="AC370" s="6"/>
      <c r="AD370"/>
      <c r="AE370"/>
      <c r="AF370"/>
    </row>
    <row r="371" spans="1:32" x14ac:dyDescent="0.25">
      <c r="A371" s="10" t="s">
        <v>296</v>
      </c>
      <c r="B371" s="6"/>
      <c r="C371" s="6"/>
      <c r="D371" s="6"/>
      <c r="E371" s="6"/>
      <c r="F371" s="6"/>
      <c r="G371" s="6"/>
      <c r="N371"/>
      <c r="O371" s="143"/>
      <c r="P371" s="66">
        <v>2010</v>
      </c>
      <c r="Q371" s="66">
        <v>2015</v>
      </c>
      <c r="R371" s="66">
        <v>2020</v>
      </c>
      <c r="S371" s="66">
        <v>2025</v>
      </c>
      <c r="T371" s="66">
        <v>2030</v>
      </c>
      <c r="U371" s="67">
        <v>2035</v>
      </c>
      <c r="V371"/>
      <c r="W371"/>
      <c r="X371"/>
      <c r="Y371"/>
      <c r="Z371" s="6"/>
      <c r="AA371" s="6"/>
      <c r="AB371" s="6"/>
      <c r="AC371" s="6"/>
      <c r="AD371"/>
      <c r="AE371"/>
      <c r="AF371"/>
    </row>
    <row r="372" spans="1:32" x14ac:dyDescent="0.25">
      <c r="A372" s="6"/>
      <c r="B372" s="6"/>
      <c r="C372" s="6"/>
      <c r="D372" s="6"/>
      <c r="E372" s="6"/>
      <c r="F372" s="6"/>
      <c r="G372" s="6"/>
      <c r="N372"/>
      <c r="O372" s="146" t="s">
        <v>298</v>
      </c>
      <c r="P372" s="147"/>
      <c r="Q372" s="147"/>
      <c r="R372" s="147"/>
      <c r="S372" s="147"/>
      <c r="T372" s="147"/>
      <c r="U372" s="148"/>
      <c r="V372"/>
      <c r="W372"/>
      <c r="X372"/>
      <c r="Y372"/>
      <c r="Z372" s="6"/>
      <c r="AA372" s="6"/>
      <c r="AB372" s="6"/>
      <c r="AC372" s="6"/>
      <c r="AD372"/>
      <c r="AE372"/>
      <c r="AF372"/>
    </row>
    <row r="373" spans="1:32" x14ac:dyDescent="0.25">
      <c r="A373" s="198" t="s">
        <v>194</v>
      </c>
      <c r="B373" s="66">
        <v>2010</v>
      </c>
      <c r="C373" s="66"/>
      <c r="D373" s="66">
        <v>2020</v>
      </c>
      <c r="E373" s="66">
        <v>2025</v>
      </c>
      <c r="F373" s="66">
        <v>2030</v>
      </c>
      <c r="G373" s="67">
        <v>2035</v>
      </c>
      <c r="J373"/>
      <c r="N373"/>
      <c r="O373" s="177"/>
      <c r="P373" s="207"/>
      <c r="Q373" s="207"/>
      <c r="R373" s="207"/>
      <c r="S373" s="207"/>
      <c r="T373" s="207"/>
      <c r="U373" s="207"/>
      <c r="V373"/>
      <c r="W373"/>
      <c r="X373"/>
      <c r="Y373"/>
      <c r="Z373"/>
      <c r="AA373"/>
      <c r="AB373"/>
      <c r="AC373"/>
      <c r="AD373"/>
      <c r="AE373"/>
      <c r="AF373"/>
    </row>
    <row r="374" spans="1:32" x14ac:dyDescent="0.25">
      <c r="A374" s="229" t="s">
        <v>195</v>
      </c>
      <c r="B374" s="230">
        <v>7.06435941627488</v>
      </c>
      <c r="C374" s="230"/>
      <c r="D374" s="230">
        <v>7.3150000000000004</v>
      </c>
      <c r="E374" s="230">
        <v>7.4725000000000001</v>
      </c>
      <c r="F374" s="230">
        <v>7.63</v>
      </c>
      <c r="G374" s="231">
        <v>7.8049999999999997</v>
      </c>
      <c r="J374"/>
      <c r="N374"/>
      <c r="O374" s="177"/>
      <c r="P374" s="207"/>
      <c r="Q374" s="207"/>
      <c r="R374" s="207"/>
      <c r="S374" s="207"/>
      <c r="T374" s="207"/>
      <c r="U374" s="207"/>
      <c r="V374"/>
      <c r="W374"/>
      <c r="X374"/>
      <c r="Y374"/>
      <c r="Z374"/>
      <c r="AA374"/>
      <c r="AB374"/>
      <c r="AC374"/>
      <c r="AD374"/>
      <c r="AE374"/>
      <c r="AF374"/>
    </row>
    <row r="375" spans="1:32" x14ac:dyDescent="0.25">
      <c r="A375" s="6" t="s">
        <v>299</v>
      </c>
      <c r="B375" s="6"/>
      <c r="C375" s="6"/>
      <c r="D375" s="6"/>
      <c r="E375" s="6"/>
      <c r="F375" s="6"/>
      <c r="G375" s="6"/>
      <c r="J375"/>
      <c r="N375"/>
      <c r="O375" s="289"/>
      <c r="P375" s="207"/>
      <c r="Q375" s="207"/>
      <c r="R375" s="207"/>
      <c r="S375" s="207"/>
      <c r="T375" s="207"/>
      <c r="U375" s="207"/>
      <c r="V375"/>
      <c r="W375"/>
      <c r="X375"/>
      <c r="Y375"/>
      <c r="Z375"/>
      <c r="AA375"/>
      <c r="AB375"/>
      <c r="AC375"/>
      <c r="AD375"/>
      <c r="AE375"/>
      <c r="AF375"/>
    </row>
    <row r="376" spans="1:32" ht="18.75" x14ac:dyDescent="0.25">
      <c r="A376" s="10"/>
      <c r="B376" s="6"/>
      <c r="C376" s="6"/>
      <c r="D376" s="6"/>
      <c r="E376" s="6"/>
      <c r="F376" s="6"/>
      <c r="G376" s="6"/>
      <c r="J376"/>
      <c r="N376"/>
      <c r="O376" s="291" t="s">
        <v>300</v>
      </c>
      <c r="P376" s="207"/>
      <c r="Q376" s="207"/>
      <c r="R376" s="207"/>
      <c r="S376" s="207"/>
      <c r="T376" s="207"/>
      <c r="U376" s="207"/>
      <c r="V376"/>
      <c r="W376"/>
      <c r="X376"/>
      <c r="Y376"/>
      <c r="Z376"/>
      <c r="AA376"/>
      <c r="AB376"/>
      <c r="AC376"/>
      <c r="AD376"/>
      <c r="AE376"/>
      <c r="AF376"/>
    </row>
    <row r="377" spans="1:32" x14ac:dyDescent="0.25">
      <c r="A377" s="10"/>
      <c r="B377" s="6"/>
      <c r="C377" s="6"/>
      <c r="D377" s="6"/>
      <c r="E377" s="6"/>
      <c r="F377" s="6"/>
      <c r="G377" s="6"/>
      <c r="N377"/>
      <c r="V377"/>
      <c r="W377"/>
      <c r="X377"/>
      <c r="Y377"/>
      <c r="Z377"/>
      <c r="AA377"/>
      <c r="AB377"/>
      <c r="AC377"/>
      <c r="AD377"/>
      <c r="AE377"/>
      <c r="AF377"/>
    </row>
    <row r="378" spans="1:32" x14ac:dyDescent="0.25">
      <c r="A378" s="6"/>
      <c r="B378" s="6"/>
      <c r="C378" s="6"/>
      <c r="D378" s="6"/>
      <c r="E378" s="6"/>
      <c r="F378" s="6"/>
      <c r="G378" s="6"/>
      <c r="J378"/>
      <c r="N378"/>
      <c r="O378" s="10" t="s">
        <v>177</v>
      </c>
      <c r="V378"/>
      <c r="W378"/>
      <c r="X378"/>
      <c r="Y378"/>
      <c r="Z378"/>
      <c r="AA378"/>
      <c r="AB378"/>
      <c r="AC378"/>
      <c r="AD378"/>
      <c r="AE378"/>
      <c r="AF378"/>
    </row>
    <row r="379" spans="1:32" x14ac:dyDescent="0.25">
      <c r="A379" s="198" t="s">
        <v>194</v>
      </c>
      <c r="B379" s="66">
        <v>2010</v>
      </c>
      <c r="C379" s="66"/>
      <c r="D379" s="66">
        <v>2020</v>
      </c>
      <c r="E379" s="66">
        <v>2025</v>
      </c>
      <c r="F379" s="66">
        <v>2030</v>
      </c>
      <c r="G379" s="67">
        <v>2035</v>
      </c>
      <c r="J379"/>
      <c r="N379"/>
      <c r="V379"/>
      <c r="W379" s="293" t="s">
        <v>301</v>
      </c>
      <c r="X379"/>
      <c r="Y379"/>
      <c r="Z379"/>
      <c r="AA379"/>
      <c r="AB379"/>
      <c r="AC379"/>
      <c r="AD379"/>
      <c r="AE379"/>
      <c r="AF379"/>
    </row>
    <row r="380" spans="1:32" x14ac:dyDescent="0.25">
      <c r="A380" s="229" t="s">
        <v>195</v>
      </c>
      <c r="B380" s="230">
        <v>7.06435941627488</v>
      </c>
      <c r="C380" s="230"/>
      <c r="D380" s="230">
        <v>7.3150000000000004</v>
      </c>
      <c r="E380" s="230">
        <v>7.4725000000000001</v>
      </c>
      <c r="F380" s="230">
        <v>7.63</v>
      </c>
      <c r="G380" s="231">
        <v>7.8049999999999997</v>
      </c>
      <c r="J380"/>
      <c r="N380"/>
      <c r="O380" s="65"/>
      <c r="P380" s="66">
        <v>2010</v>
      </c>
      <c r="Q380" s="66">
        <v>2015</v>
      </c>
      <c r="R380" s="66">
        <v>2020</v>
      </c>
      <c r="S380" s="66">
        <v>2025</v>
      </c>
      <c r="T380" s="66">
        <v>2030</v>
      </c>
      <c r="U380" s="67">
        <v>2035</v>
      </c>
      <c r="V380"/>
      <c r="W380"/>
      <c r="X380"/>
      <c r="Y380"/>
      <c r="Z380"/>
      <c r="AA380"/>
      <c r="AB380"/>
      <c r="AC380"/>
      <c r="AD380"/>
      <c r="AE380"/>
      <c r="AF380"/>
    </row>
    <row r="381" spans="1:32" x14ac:dyDescent="0.25">
      <c r="A381" s="294"/>
      <c r="B381" s="295"/>
      <c r="C381" s="295"/>
      <c r="D381" s="295"/>
      <c r="E381" s="295"/>
      <c r="F381" s="295"/>
      <c r="G381" s="295"/>
      <c r="N381"/>
      <c r="O381" s="69" t="s">
        <v>178</v>
      </c>
      <c r="P381" s="120"/>
      <c r="Q381" s="120"/>
      <c r="R381" s="120"/>
      <c r="S381" s="120"/>
      <c r="T381" s="120"/>
      <c r="U381" s="121"/>
      <c r="V381"/>
      <c r="W381"/>
      <c r="X381"/>
      <c r="Y381"/>
      <c r="Z381"/>
      <c r="AA381"/>
      <c r="AB381"/>
      <c r="AC381"/>
      <c r="AD381"/>
      <c r="AE381"/>
      <c r="AF381"/>
    </row>
    <row r="382" spans="1:32" x14ac:dyDescent="0.25">
      <c r="J382"/>
      <c r="N382"/>
      <c r="O382" s="208" t="s">
        <v>154</v>
      </c>
      <c r="P382" s="125">
        <f>'Détail Transport'!D167</f>
        <v>257.64562525256503</v>
      </c>
      <c r="Q382" s="125"/>
      <c r="R382" s="125">
        <f>'Détail Transport'!F167</f>
        <v>287.41887133263401</v>
      </c>
      <c r="S382" s="125">
        <f>'Détail Transport'!G167</f>
        <v>307.30879091232998</v>
      </c>
      <c r="T382" s="125">
        <f>'Détail Transport'!H167</f>
        <v>330.75521362755501</v>
      </c>
      <c r="U382" s="126">
        <f>'Détail Transport'!I167</f>
        <v>360.62211347993502</v>
      </c>
      <c r="V382"/>
      <c r="W382"/>
      <c r="X382"/>
      <c r="Y382"/>
      <c r="Z382"/>
      <c r="AA382"/>
      <c r="AB382"/>
      <c r="AC382"/>
      <c r="AD382"/>
      <c r="AE382"/>
      <c r="AF382"/>
    </row>
    <row r="383" spans="1:32" x14ac:dyDescent="0.25">
      <c r="N383"/>
      <c r="O383" s="296" t="s">
        <v>155</v>
      </c>
      <c r="P383" s="273"/>
      <c r="Q383" s="273"/>
      <c r="R383" s="273"/>
      <c r="S383" s="273"/>
      <c r="T383" s="273"/>
      <c r="U383" s="274"/>
      <c r="V383"/>
      <c r="W383"/>
      <c r="X383"/>
      <c r="Y383"/>
      <c r="Z383"/>
      <c r="AA383"/>
      <c r="AB383"/>
      <c r="AC383"/>
      <c r="AD383"/>
      <c r="AE383"/>
      <c r="AF383"/>
    </row>
    <row r="384" spans="1:32" x14ac:dyDescent="0.25">
      <c r="J384"/>
      <c r="N384"/>
      <c r="O384" s="208" t="s">
        <v>179</v>
      </c>
      <c r="P384" s="125">
        <f>'Détail Transport'!D168</f>
        <v>29.953617671292601</v>
      </c>
      <c r="Q384" s="125"/>
      <c r="R384" s="125">
        <f>'Détail Transport'!F168</f>
        <v>38.141648044672898</v>
      </c>
      <c r="S384" s="125">
        <f>'Détail Transport'!G168</f>
        <v>39.793482085832999</v>
      </c>
      <c r="T384" s="125">
        <f>'Détail Transport'!H168</f>
        <v>41.881533444647097</v>
      </c>
      <c r="U384" s="126">
        <f>'Détail Transport'!I168</f>
        <v>44.218013571464901</v>
      </c>
      <c r="V384"/>
      <c r="W384"/>
      <c r="X384"/>
      <c r="Y384"/>
      <c r="Z384"/>
      <c r="AA384"/>
      <c r="AB384"/>
      <c r="AC384"/>
      <c r="AD384"/>
      <c r="AE384"/>
      <c r="AF384"/>
    </row>
    <row r="385" spans="10:32" x14ac:dyDescent="0.25">
      <c r="J385"/>
      <c r="N385"/>
      <c r="O385" s="208" t="s">
        <v>180</v>
      </c>
      <c r="P385" s="125">
        <f>'Détail Transport'!D169</f>
        <v>8.0604560678119803</v>
      </c>
      <c r="Q385" s="125"/>
      <c r="R385" s="125">
        <f>'Détail Transport'!F169</f>
        <v>8.2372305055115103</v>
      </c>
      <c r="S385" s="125">
        <f>'Détail Transport'!G169</f>
        <v>8.46525131048673</v>
      </c>
      <c r="T385" s="125">
        <f>'Détail Transport'!H169</f>
        <v>8.7041945853824298</v>
      </c>
      <c r="U385" s="126">
        <f>'Détail Transport'!I169</f>
        <v>9.2070593108196608</v>
      </c>
      <c r="V385"/>
      <c r="W385"/>
      <c r="X385"/>
      <c r="Y385"/>
      <c r="Z385"/>
      <c r="AA385"/>
      <c r="AB385"/>
      <c r="AC385"/>
      <c r="AD385"/>
      <c r="AE385"/>
      <c r="AF385"/>
    </row>
    <row r="386" spans="10:32" x14ac:dyDescent="0.25">
      <c r="J386"/>
      <c r="N386"/>
      <c r="O386" s="69" t="s">
        <v>182</v>
      </c>
      <c r="P386" s="297"/>
      <c r="Q386" s="297"/>
      <c r="R386" s="297"/>
      <c r="S386" s="297"/>
      <c r="T386" s="297"/>
      <c r="U386" s="298"/>
      <c r="V386"/>
      <c r="W386"/>
      <c r="X386"/>
      <c r="Y386"/>
      <c r="Z386"/>
      <c r="AA386"/>
      <c r="AB386"/>
      <c r="AC386"/>
      <c r="AD386"/>
      <c r="AE386" s="6"/>
      <c r="AF386" s="6"/>
    </row>
    <row r="387" spans="10:32" x14ac:dyDescent="0.25">
      <c r="J387"/>
      <c r="N387"/>
      <c r="O387" s="208" t="s">
        <v>115</v>
      </c>
      <c r="P387" s="125">
        <f>'Détail Transport'!D171</f>
        <v>0</v>
      </c>
      <c r="Q387" s="125"/>
      <c r="R387" s="125">
        <f>'Détail Transport'!F171</f>
        <v>0</v>
      </c>
      <c r="S387" s="125">
        <f>'Détail Transport'!G171</f>
        <v>0</v>
      </c>
      <c r="T387" s="125">
        <f>'Détail Transport'!H171</f>
        <v>0</v>
      </c>
      <c r="U387" s="126">
        <f>'Détail Transport'!I171</f>
        <v>0</v>
      </c>
      <c r="V387"/>
      <c r="W387"/>
      <c r="X387"/>
      <c r="Y387"/>
      <c r="Z387"/>
      <c r="AA387"/>
      <c r="AB387"/>
      <c r="AC387"/>
      <c r="AD387"/>
      <c r="AE387" s="6"/>
      <c r="AF387" s="6"/>
    </row>
    <row r="388" spans="10:32" x14ac:dyDescent="0.25">
      <c r="J388"/>
      <c r="N388"/>
      <c r="O388" s="296" t="s">
        <v>302</v>
      </c>
      <c r="P388" s="273"/>
      <c r="Q388" s="273"/>
      <c r="R388" s="273"/>
      <c r="S388" s="273"/>
      <c r="T388" s="273"/>
      <c r="U388" s="274"/>
      <c r="V388"/>
      <c r="W388"/>
      <c r="X388"/>
      <c r="Y388"/>
      <c r="Z388"/>
      <c r="AA388"/>
      <c r="AB388"/>
      <c r="AC388"/>
      <c r="AD388"/>
    </row>
    <row r="389" spans="10:32" x14ac:dyDescent="0.25">
      <c r="N389"/>
      <c r="O389" s="296" t="s">
        <v>188</v>
      </c>
      <c r="P389" s="273">
        <f>'Détail Transport'!D172</f>
        <v>50.008637814020901</v>
      </c>
      <c r="Q389" s="273"/>
      <c r="R389" s="273">
        <f>'Détail Transport'!F172</f>
        <v>63.109666815446552</v>
      </c>
      <c r="S389" s="273">
        <f>'Détail Transport'!G172</f>
        <v>65.974562106117787</v>
      </c>
      <c r="T389" s="273">
        <f>'Détail Transport'!H172</f>
        <v>69.354020185691653</v>
      </c>
      <c r="U389" s="274">
        <f>'Détail Transport'!I172</f>
        <v>73.618185837094728</v>
      </c>
      <c r="V389"/>
      <c r="W389"/>
      <c r="X389"/>
      <c r="Y389"/>
      <c r="Z389"/>
      <c r="AA389"/>
      <c r="AB389"/>
      <c r="AC389"/>
      <c r="AD389"/>
    </row>
    <row r="390" spans="10:32" x14ac:dyDescent="0.25">
      <c r="N390"/>
      <c r="O390" s="296" t="s">
        <v>303</v>
      </c>
      <c r="P390" s="273"/>
      <c r="Q390" s="273"/>
      <c r="R390" s="273"/>
      <c r="S390" s="273"/>
      <c r="T390" s="273"/>
      <c r="U390" s="274"/>
      <c r="V390"/>
      <c r="W390"/>
      <c r="X390"/>
      <c r="Y390"/>
      <c r="Z390"/>
      <c r="AA390"/>
      <c r="AB390"/>
      <c r="AC390"/>
      <c r="AD390"/>
    </row>
    <row r="391" spans="10:32" x14ac:dyDescent="0.25">
      <c r="N391"/>
      <c r="O391" s="208" t="s">
        <v>179</v>
      </c>
      <c r="P391" s="125">
        <f>'Détail Transport'!D173</f>
        <v>100.30362801659599</v>
      </c>
      <c r="Q391" s="125"/>
      <c r="R391" s="125">
        <f>'Détail Transport'!F173</f>
        <v>113.57655548846725</v>
      </c>
      <c r="S391" s="125">
        <f>'Détail Transport'!G173</f>
        <v>120.04306354291643</v>
      </c>
      <c r="T391" s="125">
        <f>'Détail Transport'!H173</f>
        <v>127.37319232386352</v>
      </c>
      <c r="U391" s="126">
        <f>'Détail Transport'!I173</f>
        <v>133.65206666533962</v>
      </c>
      <c r="V391"/>
      <c r="W391"/>
      <c r="X391"/>
      <c r="Y391"/>
      <c r="Z391"/>
      <c r="AA391"/>
      <c r="AB391"/>
      <c r="AC391"/>
      <c r="AD391"/>
    </row>
    <row r="392" spans="10:32" x14ac:dyDescent="0.25">
      <c r="N392"/>
      <c r="O392" s="208" t="s">
        <v>304</v>
      </c>
      <c r="P392" s="125">
        <f>'Détail Transport'!D174</f>
        <v>12.7</v>
      </c>
      <c r="Q392" s="125"/>
      <c r="R392" s="125">
        <f>'Détail Transport'!F174</f>
        <v>14.306430325504699</v>
      </c>
      <c r="S392" s="125">
        <f>'Détail Transport'!G174</f>
        <v>15.449818700946601</v>
      </c>
      <c r="T392" s="125">
        <f>'Détail Transport'!H174</f>
        <v>16.876084326253299</v>
      </c>
      <c r="U392" s="126">
        <f>'Détail Transport'!I174</f>
        <v>18.8445069282749</v>
      </c>
      <c r="V392"/>
      <c r="W392"/>
      <c r="X392"/>
      <c r="Y392"/>
      <c r="Z392"/>
      <c r="AA392"/>
      <c r="AB392"/>
      <c r="AC392"/>
      <c r="AD392"/>
    </row>
    <row r="393" spans="10:32" x14ac:dyDescent="0.25">
      <c r="N393"/>
      <c r="O393" s="5" t="s">
        <v>305</v>
      </c>
      <c r="V393"/>
      <c r="W393"/>
      <c r="X393"/>
      <c r="Y393"/>
      <c r="Z393"/>
      <c r="AA393"/>
      <c r="AB393"/>
      <c r="AC393"/>
      <c r="AD393"/>
    </row>
    <row r="394" spans="10:32" x14ac:dyDescent="0.25">
      <c r="J394"/>
      <c r="N394"/>
      <c r="V394"/>
      <c r="W394"/>
      <c r="X394"/>
      <c r="Y394"/>
      <c r="Z394"/>
      <c r="AA394"/>
      <c r="AB394"/>
      <c r="AC394"/>
      <c r="AD394"/>
    </row>
    <row r="395" spans="10:32" x14ac:dyDescent="0.25">
      <c r="J395"/>
      <c r="N395"/>
      <c r="O395" s="10" t="s">
        <v>189</v>
      </c>
      <c r="U395" s="299"/>
      <c r="V395"/>
      <c r="W395"/>
      <c r="X395"/>
      <c r="Y395"/>
      <c r="Z395" s="6"/>
      <c r="AA395" s="6"/>
      <c r="AB395" s="6"/>
      <c r="AC395" s="6"/>
      <c r="AD395" s="6"/>
    </row>
    <row r="396" spans="10:32" x14ac:dyDescent="0.25">
      <c r="J396"/>
      <c r="N396"/>
      <c r="R396" s="49"/>
      <c r="S396" s="49"/>
      <c r="T396" s="49"/>
      <c r="U396" s="49"/>
      <c r="V396"/>
      <c r="W396"/>
      <c r="X396"/>
      <c r="Y396"/>
      <c r="Z396" s="6"/>
      <c r="AA396" s="6"/>
      <c r="AB396" s="6"/>
      <c r="AC396" s="6"/>
      <c r="AD396" s="6"/>
    </row>
    <row r="397" spans="10:32" ht="28.5" customHeight="1" x14ac:dyDescent="0.25">
      <c r="J397"/>
      <c r="N397"/>
      <c r="O397" s="198" t="s">
        <v>306</v>
      </c>
      <c r="P397" s="66">
        <v>2010</v>
      </c>
      <c r="Q397" s="66">
        <v>2015</v>
      </c>
      <c r="R397" s="66">
        <v>2020</v>
      </c>
      <c r="S397" s="66">
        <v>2025</v>
      </c>
      <c r="T397" s="66">
        <v>2030</v>
      </c>
      <c r="U397" s="67">
        <v>2035</v>
      </c>
      <c r="V397"/>
      <c r="W397" s="198" t="s">
        <v>307</v>
      </c>
      <c r="X397" s="66">
        <v>2010</v>
      </c>
      <c r="Y397" s="66">
        <v>2015</v>
      </c>
      <c r="Z397" s="66">
        <v>2020</v>
      </c>
      <c r="AA397" s="66">
        <v>2025</v>
      </c>
      <c r="AB397" s="66">
        <v>2030</v>
      </c>
      <c r="AC397" s="67">
        <v>2035</v>
      </c>
      <c r="AD397" s="6"/>
    </row>
    <row r="398" spans="10:32" x14ac:dyDescent="0.25">
      <c r="J398"/>
      <c r="N398"/>
      <c r="O398" s="271" t="s">
        <v>255</v>
      </c>
      <c r="P398" s="300"/>
      <c r="Q398" s="300"/>
      <c r="R398" s="300"/>
      <c r="S398" s="300"/>
      <c r="T398" s="300"/>
      <c r="U398" s="301"/>
      <c r="V398"/>
      <c r="W398" s="271" t="s">
        <v>255</v>
      </c>
      <c r="X398" s="300"/>
      <c r="Y398" s="300"/>
      <c r="Z398" s="300"/>
      <c r="AA398" s="300"/>
      <c r="AB398" s="300"/>
      <c r="AC398" s="301"/>
      <c r="AD398" s="6"/>
    </row>
    <row r="399" spans="10:32" x14ac:dyDescent="0.25">
      <c r="J399"/>
      <c r="N399"/>
      <c r="O399" s="271" t="s">
        <v>256</v>
      </c>
      <c r="P399" s="300"/>
      <c r="Q399" s="300"/>
      <c r="R399" s="300"/>
      <c r="S399" s="300"/>
      <c r="T399" s="300"/>
      <c r="U399" s="301"/>
      <c r="V399"/>
      <c r="W399" s="271" t="s">
        <v>256</v>
      </c>
      <c r="X399" s="300"/>
      <c r="Y399" s="300"/>
      <c r="Z399" s="300"/>
      <c r="AA399" s="300"/>
      <c r="AB399" s="300"/>
      <c r="AC399" s="301"/>
      <c r="AD399" s="6"/>
    </row>
    <row r="400" spans="10:32" x14ac:dyDescent="0.25">
      <c r="J400"/>
      <c r="N400"/>
      <c r="O400" s="271" t="s">
        <v>127</v>
      </c>
      <c r="P400" s="300"/>
      <c r="Q400" s="300"/>
      <c r="R400" s="300"/>
      <c r="S400" s="300"/>
      <c r="T400" s="300"/>
      <c r="U400" s="301"/>
      <c r="V400"/>
      <c r="W400" s="271" t="s">
        <v>127</v>
      </c>
      <c r="X400" s="300"/>
      <c r="Y400" s="300"/>
      <c r="Z400" s="300"/>
      <c r="AA400" s="300"/>
      <c r="AB400" s="300"/>
      <c r="AC400" s="301"/>
      <c r="AD400" s="6"/>
    </row>
    <row r="401" spans="10:30" x14ac:dyDescent="0.25">
      <c r="N401"/>
      <c r="O401" s="271" t="s">
        <v>258</v>
      </c>
      <c r="P401" s="300"/>
      <c r="Q401" s="300"/>
      <c r="R401" s="300"/>
      <c r="S401" s="300"/>
      <c r="T401" s="300"/>
      <c r="U401" s="301"/>
      <c r="V401"/>
      <c r="W401" s="271" t="s">
        <v>258</v>
      </c>
      <c r="X401" s="300"/>
      <c r="Y401" s="300"/>
      <c r="Z401" s="300"/>
      <c r="AA401" s="300"/>
      <c r="AB401" s="300"/>
      <c r="AC401" s="301"/>
      <c r="AD401" s="6"/>
    </row>
    <row r="402" spans="10:30" x14ac:dyDescent="0.25">
      <c r="N402"/>
      <c r="O402" s="271" t="s">
        <v>308</v>
      </c>
      <c r="P402" s="300"/>
      <c r="Q402" s="300"/>
      <c r="R402" s="300"/>
      <c r="S402" s="300"/>
      <c r="T402" s="300"/>
      <c r="U402" s="301"/>
      <c r="V402"/>
      <c r="W402" s="271" t="s">
        <v>308</v>
      </c>
      <c r="X402" s="300"/>
      <c r="Y402" s="300"/>
      <c r="Z402" s="300"/>
      <c r="AA402" s="300"/>
      <c r="AB402" s="300"/>
      <c r="AC402" s="301"/>
      <c r="AD402" s="6"/>
    </row>
    <row r="403" spans="10:30" x14ac:dyDescent="0.25">
      <c r="N403"/>
      <c r="O403" s="271" t="s">
        <v>309</v>
      </c>
      <c r="P403" s="300"/>
      <c r="Q403" s="300"/>
      <c r="R403" s="300"/>
      <c r="S403" s="300"/>
      <c r="T403" s="300"/>
      <c r="U403" s="301"/>
      <c r="V403"/>
      <c r="W403" s="271" t="s">
        <v>309</v>
      </c>
      <c r="X403" s="300"/>
      <c r="Y403" s="300"/>
      <c r="Z403" s="300"/>
      <c r="AA403" s="300"/>
      <c r="AB403" s="300"/>
      <c r="AC403" s="301"/>
      <c r="AD403" s="6"/>
    </row>
    <row r="404" spans="10:30" x14ac:dyDescent="0.25">
      <c r="J404"/>
      <c r="N404"/>
      <c r="O404" s="271" t="s">
        <v>130</v>
      </c>
      <c r="P404" s="300"/>
      <c r="Q404" s="300"/>
      <c r="R404" s="300"/>
      <c r="S404" s="300"/>
      <c r="T404" s="300"/>
      <c r="U404" s="301"/>
      <c r="V404"/>
      <c r="W404" s="271" t="s">
        <v>130</v>
      </c>
      <c r="X404" s="300"/>
      <c r="Y404" s="300"/>
      <c r="Z404" s="300"/>
      <c r="AA404" s="300"/>
      <c r="AB404" s="300"/>
      <c r="AC404" s="301"/>
      <c r="AD404" s="6"/>
    </row>
    <row r="405" spans="10:30" x14ac:dyDescent="0.25">
      <c r="N405"/>
      <c r="O405" s="271" t="s">
        <v>131</v>
      </c>
      <c r="P405" s="300"/>
      <c r="Q405" s="300"/>
      <c r="R405" s="300"/>
      <c r="S405" s="300"/>
      <c r="T405" s="300"/>
      <c r="U405" s="301"/>
      <c r="V405"/>
      <c r="W405" s="271" t="s">
        <v>131</v>
      </c>
      <c r="X405" s="300"/>
      <c r="Y405" s="300"/>
      <c r="Z405" s="300"/>
      <c r="AA405" s="300"/>
      <c r="AB405" s="300"/>
      <c r="AC405" s="301"/>
      <c r="AD405" s="6"/>
    </row>
    <row r="406" spans="10:30" x14ac:dyDescent="0.25">
      <c r="N406"/>
      <c r="O406" s="271" t="s">
        <v>310</v>
      </c>
      <c r="P406" s="300"/>
      <c r="Q406" s="300"/>
      <c r="R406" s="300"/>
      <c r="S406" s="300"/>
      <c r="T406" s="300"/>
      <c r="U406" s="301"/>
      <c r="V406"/>
      <c r="W406" s="271" t="s">
        <v>311</v>
      </c>
      <c r="X406" s="300"/>
      <c r="Y406" s="300"/>
      <c r="Z406" s="300"/>
      <c r="AA406" s="300"/>
      <c r="AB406" s="300"/>
      <c r="AC406" s="301"/>
      <c r="AD406" s="6"/>
    </row>
    <row r="407" spans="10:30" x14ac:dyDescent="0.25">
      <c r="N407"/>
      <c r="V407"/>
      <c r="X407"/>
      <c r="Y407"/>
      <c r="Z407" s="6"/>
      <c r="AA407" s="6"/>
      <c r="AB407" s="6"/>
      <c r="AC407" s="6"/>
      <c r="AD407" s="6"/>
    </row>
    <row r="408" spans="10:30" x14ac:dyDescent="0.25">
      <c r="N408"/>
      <c r="V408"/>
      <c r="X408"/>
      <c r="Y408"/>
      <c r="Z408" s="6"/>
      <c r="AA408" s="6"/>
      <c r="AB408" s="6"/>
      <c r="AC408" s="6"/>
      <c r="AD408" s="6"/>
    </row>
    <row r="409" spans="10:30" x14ac:dyDescent="0.25">
      <c r="N409"/>
      <c r="O409" s="10" t="s">
        <v>312</v>
      </c>
      <c r="V409"/>
      <c r="X409"/>
      <c r="Y409"/>
      <c r="Z409" s="6"/>
      <c r="AA409" s="6"/>
      <c r="AB409" s="6"/>
      <c r="AC409" s="6"/>
      <c r="AD409" s="6"/>
    </row>
    <row r="410" spans="10:30" x14ac:dyDescent="0.25">
      <c r="J410"/>
      <c r="N410"/>
      <c r="V410"/>
      <c r="Y410"/>
    </row>
    <row r="411" spans="10:30" x14ac:dyDescent="0.25">
      <c r="J411"/>
      <c r="N411"/>
      <c r="O411" s="198"/>
      <c r="P411" s="66">
        <v>2010</v>
      </c>
      <c r="Q411" s="66"/>
      <c r="R411" s="66">
        <v>2020</v>
      </c>
      <c r="S411" s="66">
        <v>2025</v>
      </c>
      <c r="T411" s="66">
        <v>2030</v>
      </c>
      <c r="U411" s="67">
        <v>2035</v>
      </c>
      <c r="V411"/>
      <c r="Y411"/>
    </row>
    <row r="412" spans="10:30" x14ac:dyDescent="0.25">
      <c r="N412"/>
      <c r="O412" s="229" t="s">
        <v>195</v>
      </c>
      <c r="P412" s="230">
        <v>7.06435941627488</v>
      </c>
      <c r="Q412" s="230"/>
      <c r="R412" s="230">
        <v>7.3150000000000004</v>
      </c>
      <c r="S412" s="230">
        <v>7.4725000000000001</v>
      </c>
      <c r="T412" s="230">
        <v>7.63</v>
      </c>
      <c r="U412" s="231">
        <v>7.8049999999999997</v>
      </c>
      <c r="V412"/>
      <c r="Y412"/>
    </row>
    <row r="413" spans="10:30" x14ac:dyDescent="0.25">
      <c r="N413"/>
      <c r="O413" s="302" t="s">
        <v>313</v>
      </c>
      <c r="P413" s="303"/>
      <c r="Q413" s="303"/>
      <c r="R413" s="303"/>
      <c r="S413" s="303"/>
      <c r="T413" s="303"/>
      <c r="U413" s="304"/>
      <c r="V413"/>
      <c r="Y413"/>
    </row>
    <row r="414" spans="10:30" x14ac:dyDescent="0.25">
      <c r="N414"/>
      <c r="O414" s="302" t="s">
        <v>314</v>
      </c>
      <c r="P414" s="303"/>
      <c r="Q414" s="303"/>
      <c r="R414" s="303"/>
      <c r="S414" s="303"/>
      <c r="T414" s="303"/>
      <c r="U414" s="304"/>
      <c r="V414"/>
      <c r="Y414"/>
    </row>
    <row r="415" spans="10:30" x14ac:dyDescent="0.25">
      <c r="N415"/>
      <c r="O415" s="302" t="s">
        <v>315</v>
      </c>
      <c r="P415" s="303"/>
      <c r="Q415" s="303"/>
      <c r="R415" s="303"/>
      <c r="S415" s="303"/>
      <c r="T415" s="303"/>
      <c r="U415" s="304"/>
      <c r="V415"/>
      <c r="Y415"/>
    </row>
    <row r="416" spans="10:30" x14ac:dyDescent="0.25">
      <c r="N416"/>
      <c r="O416" s="302" t="s">
        <v>316</v>
      </c>
      <c r="P416" s="303"/>
      <c r="Q416" s="303"/>
      <c r="R416" s="303"/>
      <c r="S416" s="303"/>
      <c r="T416" s="303"/>
      <c r="U416" s="304"/>
      <c r="V416"/>
      <c r="Y416"/>
    </row>
    <row r="417" spans="10:25" x14ac:dyDescent="0.25">
      <c r="N417"/>
      <c r="O417" s="302" t="s">
        <v>317</v>
      </c>
      <c r="P417" s="303"/>
      <c r="Q417" s="303"/>
      <c r="R417" s="303"/>
      <c r="S417" s="303"/>
      <c r="T417" s="303"/>
      <c r="U417" s="304"/>
      <c r="V417"/>
      <c r="Y417"/>
    </row>
    <row r="418" spans="10:25" x14ac:dyDescent="0.25">
      <c r="N418"/>
      <c r="O418" s="6" t="s">
        <v>299</v>
      </c>
      <c r="P418"/>
      <c r="Q418"/>
      <c r="R418"/>
      <c r="S418"/>
      <c r="T418"/>
      <c r="U418"/>
      <c r="V418"/>
      <c r="Y418"/>
    </row>
    <row r="419" spans="10:25" x14ac:dyDescent="0.25">
      <c r="N419"/>
      <c r="O419"/>
      <c r="P419"/>
      <c r="Q419"/>
      <c r="R419"/>
      <c r="S419"/>
      <c r="T419"/>
      <c r="U419"/>
      <c r="V419"/>
      <c r="Y419"/>
    </row>
    <row r="420" spans="10:25" x14ac:dyDescent="0.25">
      <c r="N420"/>
      <c r="O420"/>
      <c r="P420"/>
      <c r="Q420"/>
      <c r="R420"/>
      <c r="S420"/>
      <c r="T420"/>
      <c r="U420"/>
      <c r="V420"/>
      <c r="Y420"/>
    </row>
    <row r="421" spans="10:25" x14ac:dyDescent="0.25">
      <c r="N421"/>
      <c r="O421"/>
      <c r="P421"/>
      <c r="Q421"/>
      <c r="R421"/>
      <c r="S421"/>
      <c r="T421"/>
      <c r="U421"/>
      <c r="V421"/>
      <c r="Y421"/>
    </row>
    <row r="422" spans="10:25" x14ac:dyDescent="0.25">
      <c r="N422"/>
      <c r="O422"/>
      <c r="P422"/>
      <c r="Q422"/>
      <c r="R422"/>
      <c r="S422"/>
      <c r="T422"/>
      <c r="U422"/>
      <c r="V422"/>
      <c r="Y422"/>
    </row>
    <row r="423" spans="10:25" x14ac:dyDescent="0.25">
      <c r="N423"/>
      <c r="O423" s="305" t="s">
        <v>318</v>
      </c>
      <c r="P423" s="114"/>
      <c r="Q423" s="306"/>
      <c r="R423"/>
      <c r="S423"/>
      <c r="T423"/>
      <c r="U423"/>
      <c r="V423"/>
      <c r="Y423"/>
    </row>
    <row r="424" spans="10:25" x14ac:dyDescent="0.25">
      <c r="N424"/>
      <c r="O424"/>
      <c r="P424"/>
      <c r="Q424"/>
      <c r="R424"/>
      <c r="S424"/>
      <c r="T424"/>
      <c r="U424"/>
      <c r="V424"/>
      <c r="Y424"/>
    </row>
    <row r="425" spans="10:25" x14ac:dyDescent="0.25">
      <c r="N425"/>
      <c r="O425"/>
      <c r="P425"/>
      <c r="Q425"/>
      <c r="R425"/>
      <c r="S425"/>
      <c r="T425"/>
      <c r="U425"/>
      <c r="V425"/>
      <c r="Y425"/>
    </row>
    <row r="426" spans="10:25" x14ac:dyDescent="0.25">
      <c r="N426"/>
      <c r="O426" s="149" t="s">
        <v>319</v>
      </c>
      <c r="P426"/>
      <c r="Q426"/>
      <c r="R426"/>
      <c r="S426"/>
      <c r="T426"/>
      <c r="U426"/>
      <c r="V426"/>
      <c r="Y426"/>
    </row>
    <row r="427" spans="10:25" x14ac:dyDescent="0.25">
      <c r="J427"/>
      <c r="N427"/>
      <c r="O427"/>
      <c r="P427"/>
      <c r="Q427"/>
      <c r="R427"/>
      <c r="S427"/>
      <c r="T427"/>
      <c r="U427"/>
      <c r="V427"/>
      <c r="Y427"/>
    </row>
    <row r="428" spans="10:25" x14ac:dyDescent="0.25">
      <c r="N428"/>
      <c r="O428" s="198"/>
      <c r="P428" s="66">
        <v>2010</v>
      </c>
      <c r="Q428" s="66"/>
      <c r="R428" s="66">
        <v>2020</v>
      </c>
      <c r="S428" s="66">
        <v>2025</v>
      </c>
      <c r="T428" s="66">
        <v>2030</v>
      </c>
      <c r="U428" s="67">
        <v>2035</v>
      </c>
      <c r="V428"/>
      <c r="Y428"/>
    </row>
    <row r="429" spans="10:25" x14ac:dyDescent="0.25">
      <c r="N429"/>
      <c r="O429" s="307" t="s">
        <v>320</v>
      </c>
      <c r="P429" s="303"/>
      <c r="Q429" s="303"/>
      <c r="R429" s="303"/>
      <c r="S429" s="303"/>
      <c r="T429" s="303"/>
      <c r="U429" s="304"/>
      <c r="V429"/>
      <c r="Y429"/>
    </row>
    <row r="430" spans="10:25" x14ac:dyDescent="0.25">
      <c r="N430"/>
      <c r="O430" s="307" t="s">
        <v>321</v>
      </c>
      <c r="P430" s="303"/>
      <c r="Q430" s="303"/>
      <c r="R430" s="303"/>
      <c r="S430" s="303"/>
      <c r="T430" s="303"/>
      <c r="U430" s="304"/>
      <c r="V430"/>
      <c r="Y430"/>
    </row>
    <row r="431" spans="10:25" x14ac:dyDescent="0.25">
      <c r="O431" s="307" t="s">
        <v>322</v>
      </c>
      <c r="P431" s="303"/>
      <c r="Q431" s="303"/>
      <c r="R431" s="303"/>
      <c r="S431" s="303"/>
      <c r="T431" s="303"/>
      <c r="U431" s="304"/>
      <c r="V431"/>
      <c r="Y431"/>
    </row>
    <row r="432" spans="10:25" x14ac:dyDescent="0.25">
      <c r="O432" s="307" t="s">
        <v>323</v>
      </c>
      <c r="P432" s="303"/>
      <c r="Q432" s="303"/>
      <c r="R432" s="303"/>
      <c r="S432" s="303"/>
      <c r="T432" s="303"/>
      <c r="U432" s="304"/>
      <c r="V432"/>
      <c r="Y432" s="6" t="s">
        <v>324</v>
      </c>
    </row>
    <row r="433" spans="14:25" x14ac:dyDescent="0.25">
      <c r="N433" s="6" t="s">
        <v>325</v>
      </c>
      <c r="O433" s="307" t="s">
        <v>326</v>
      </c>
      <c r="P433" s="303"/>
      <c r="Q433" s="303"/>
      <c r="R433" s="303"/>
      <c r="S433" s="303"/>
      <c r="T433" s="303"/>
      <c r="U433" s="304"/>
      <c r="V433"/>
      <c r="Y433"/>
    </row>
    <row r="434" spans="14:25" x14ac:dyDescent="0.25">
      <c r="O434"/>
      <c r="P434"/>
      <c r="Q434"/>
      <c r="R434"/>
      <c r="S434"/>
      <c r="T434"/>
      <c r="U434"/>
      <c r="V434"/>
      <c r="Y434"/>
    </row>
    <row r="435" spans="14:25" x14ac:dyDescent="0.25">
      <c r="O435" s="149" t="s">
        <v>180</v>
      </c>
      <c r="P435"/>
      <c r="Q435"/>
      <c r="R435"/>
      <c r="S435"/>
      <c r="T435"/>
      <c r="U435"/>
      <c r="V435"/>
      <c r="Y435"/>
    </row>
    <row r="436" spans="14:25" x14ac:dyDescent="0.25">
      <c r="O436"/>
      <c r="P436"/>
      <c r="Q436"/>
      <c r="R436"/>
      <c r="S436"/>
      <c r="T436"/>
      <c r="U436"/>
      <c r="V436"/>
      <c r="Y436"/>
    </row>
    <row r="437" spans="14:25" x14ac:dyDescent="0.25">
      <c r="O437" s="198"/>
      <c r="P437" s="66">
        <v>2010</v>
      </c>
      <c r="Q437" s="66"/>
      <c r="R437" s="66">
        <v>2020</v>
      </c>
      <c r="S437" s="66">
        <v>2025</v>
      </c>
      <c r="T437" s="66">
        <v>2030</v>
      </c>
      <c r="U437" s="67">
        <v>2035</v>
      </c>
      <c r="V437"/>
      <c r="Y437"/>
    </row>
    <row r="438" spans="14:25" x14ac:dyDescent="0.25">
      <c r="O438" s="307" t="s">
        <v>327</v>
      </c>
      <c r="P438" s="303"/>
      <c r="Q438" s="303"/>
      <c r="R438" s="303"/>
      <c r="S438" s="303"/>
      <c r="T438" s="303"/>
      <c r="U438" s="304"/>
      <c r="V438"/>
      <c r="Y438"/>
    </row>
    <row r="439" spans="14:25" x14ac:dyDescent="0.25">
      <c r="O439" s="307" t="s">
        <v>326</v>
      </c>
      <c r="P439" s="303"/>
      <c r="Q439" s="303"/>
      <c r="R439" s="303"/>
      <c r="S439" s="303"/>
      <c r="T439" s="303"/>
      <c r="U439" s="304"/>
      <c r="V439"/>
      <c r="Y439"/>
    </row>
    <row r="440" spans="14:25" x14ac:dyDescent="0.25">
      <c r="O440" s="307" t="s">
        <v>328</v>
      </c>
      <c r="P440" s="303"/>
      <c r="Q440" s="303"/>
      <c r="R440" s="303"/>
      <c r="S440" s="303"/>
      <c r="T440" s="303"/>
      <c r="U440" s="304"/>
      <c r="V440"/>
      <c r="Y440" s="6" t="s">
        <v>329</v>
      </c>
    </row>
    <row r="441" spans="14:25" x14ac:dyDescent="0.25">
      <c r="O441" s="307" t="s">
        <v>330</v>
      </c>
      <c r="P441" s="303"/>
      <c r="Q441" s="303"/>
      <c r="R441" s="303"/>
      <c r="S441" s="303"/>
      <c r="T441" s="303"/>
      <c r="U441" s="304"/>
      <c r="V441"/>
    </row>
    <row r="442" spans="14:25" x14ac:dyDescent="0.25">
      <c r="O442" s="307" t="s">
        <v>331</v>
      </c>
      <c r="P442" s="303"/>
      <c r="Q442" s="303"/>
      <c r="R442" s="303"/>
      <c r="S442" s="303"/>
      <c r="T442" s="303"/>
      <c r="U442" s="304"/>
      <c r="V442"/>
    </row>
    <row r="443" spans="14:25" x14ac:dyDescent="0.25">
      <c r="O443"/>
      <c r="P443"/>
      <c r="Q443"/>
      <c r="R443"/>
      <c r="S443"/>
      <c r="T443"/>
      <c r="U443"/>
      <c r="V443"/>
    </row>
    <row r="444" spans="14:25" x14ac:dyDescent="0.25">
      <c r="O444" s="149" t="s">
        <v>332</v>
      </c>
      <c r="P444"/>
      <c r="Q444"/>
      <c r="R444"/>
      <c r="S444"/>
      <c r="T444"/>
      <c r="U444"/>
      <c r="V444"/>
    </row>
    <row r="445" spans="14:25" x14ac:dyDescent="0.25">
      <c r="O445"/>
      <c r="P445"/>
      <c r="Q445"/>
      <c r="R445"/>
      <c r="S445"/>
      <c r="T445"/>
      <c r="U445"/>
      <c r="V445"/>
    </row>
    <row r="446" spans="14:25" x14ac:dyDescent="0.25">
      <c r="O446" s="198"/>
      <c r="P446" s="66">
        <v>2010</v>
      </c>
      <c r="Q446" s="66"/>
      <c r="R446" s="66">
        <v>2020</v>
      </c>
      <c r="S446" s="66">
        <v>2025</v>
      </c>
      <c r="T446" s="66">
        <v>2030</v>
      </c>
      <c r="U446" s="67">
        <v>2035</v>
      </c>
      <c r="V446"/>
    </row>
    <row r="447" spans="14:25" x14ac:dyDescent="0.25">
      <c r="O447" s="307" t="s">
        <v>333</v>
      </c>
      <c r="P447" s="303"/>
      <c r="Q447" s="303"/>
      <c r="R447" s="303"/>
      <c r="S447" s="303"/>
      <c r="T447" s="303"/>
      <c r="U447" s="304"/>
      <c r="V447"/>
    </row>
    <row r="448" spans="14:25" x14ac:dyDescent="0.25">
      <c r="O448" s="307" t="s">
        <v>334</v>
      </c>
      <c r="P448" s="303"/>
      <c r="Q448" s="303"/>
      <c r="R448" s="303"/>
      <c r="S448" s="303"/>
      <c r="T448" s="303"/>
      <c r="U448" s="304"/>
      <c r="V448"/>
    </row>
    <row r="449" spans="15:22" x14ac:dyDescent="0.25">
      <c r="O449" s="307" t="s">
        <v>335</v>
      </c>
      <c r="P449" s="303"/>
      <c r="Q449" s="303"/>
      <c r="R449" s="303"/>
      <c r="S449" s="303"/>
      <c r="T449" s="303"/>
      <c r="U449" s="304"/>
      <c r="V449"/>
    </row>
    <row r="450" spans="15:22" ht="15.75" customHeight="1" x14ac:dyDescent="0.25">
      <c r="V450"/>
    </row>
    <row r="451" spans="15:22" x14ac:dyDescent="0.25">
      <c r="O451" s="308"/>
      <c r="P451" s="295"/>
      <c r="Q451" s="295"/>
      <c r="R451" s="295"/>
      <c r="S451" s="295"/>
      <c r="T451" s="295"/>
      <c r="U451" s="295"/>
      <c r="V451"/>
    </row>
    <row r="452" spans="15:22" x14ac:dyDescent="0.25">
      <c r="O452"/>
      <c r="P452"/>
      <c r="Q452"/>
      <c r="R452"/>
      <c r="S452"/>
      <c r="T452"/>
      <c r="U452"/>
      <c r="V452"/>
    </row>
    <row r="453" spans="15:22" x14ac:dyDescent="0.25">
      <c r="O453" s="10" t="s">
        <v>197</v>
      </c>
      <c r="P453"/>
      <c r="Q453"/>
      <c r="R453"/>
      <c r="S453"/>
      <c r="T453"/>
      <c r="U453"/>
      <c r="V453"/>
    </row>
    <row r="454" spans="15:22" x14ac:dyDescent="0.25">
      <c r="O454"/>
      <c r="P454"/>
      <c r="Q454"/>
      <c r="R454"/>
      <c r="S454"/>
      <c r="T454"/>
      <c r="U454"/>
      <c r="V454"/>
    </row>
    <row r="455" spans="15:22" x14ac:dyDescent="0.25">
      <c r="O455" s="233" t="s">
        <v>68</v>
      </c>
      <c r="P455" s="162">
        <v>2010</v>
      </c>
      <c r="Q455" s="162"/>
      <c r="R455" s="162">
        <v>2011</v>
      </c>
      <c r="S455" s="162">
        <v>2012</v>
      </c>
      <c r="T455" s="162">
        <v>2013</v>
      </c>
      <c r="U455" s="162">
        <v>2015</v>
      </c>
      <c r="V455"/>
    </row>
    <row r="456" spans="15:22" x14ac:dyDescent="0.25">
      <c r="O456" s="234" t="s">
        <v>198</v>
      </c>
      <c r="P456" s="235" t="s">
        <v>199</v>
      </c>
      <c r="Q456" s="235" t="s">
        <v>199</v>
      </c>
      <c r="R456" s="235"/>
      <c r="S456" s="235" t="s">
        <v>199</v>
      </c>
      <c r="T456" s="235" t="s">
        <v>200</v>
      </c>
      <c r="U456" s="235" t="s">
        <v>200</v>
      </c>
      <c r="V456"/>
    </row>
    <row r="457" spans="15:22" x14ac:dyDescent="0.25">
      <c r="O457" s="238" t="s">
        <v>205</v>
      </c>
      <c r="P457" s="99"/>
      <c r="Q457" s="99"/>
      <c r="R457" s="99"/>
      <c r="S457" s="99"/>
      <c r="T457" s="99" t="s">
        <v>206</v>
      </c>
      <c r="U457" s="239" t="s">
        <v>207</v>
      </c>
      <c r="V457"/>
    </row>
    <row r="458" spans="15:22" x14ac:dyDescent="0.25">
      <c r="O458" s="238" t="s">
        <v>213</v>
      </c>
      <c r="P458" s="99"/>
      <c r="Q458" s="99"/>
      <c r="R458" s="99"/>
      <c r="S458" s="99"/>
      <c r="T458" s="99" t="s">
        <v>214</v>
      </c>
      <c r="U458" s="99"/>
      <c r="V458"/>
    </row>
    <row r="459" spans="15:22" x14ac:dyDescent="0.25">
      <c r="O459" s="238" t="s">
        <v>218</v>
      </c>
      <c r="P459" s="99"/>
      <c r="Q459" s="99"/>
      <c r="R459" s="99"/>
      <c r="S459" s="99"/>
      <c r="T459" s="99" t="s">
        <v>219</v>
      </c>
      <c r="U459" s="239" t="s">
        <v>220</v>
      </c>
      <c r="V459"/>
    </row>
    <row r="460" spans="15:22" x14ac:dyDescent="0.25">
      <c r="O460" s="242" t="s">
        <v>224</v>
      </c>
      <c r="P460" s="243" t="s">
        <v>225</v>
      </c>
      <c r="Q460" s="243" t="s">
        <v>226</v>
      </c>
      <c r="R460" s="243"/>
      <c r="S460" s="243" t="s">
        <v>227</v>
      </c>
      <c r="T460" s="243" t="s">
        <v>228</v>
      </c>
      <c r="U460" s="244" t="s">
        <v>228</v>
      </c>
      <c r="V460"/>
    </row>
    <row r="461" spans="15:22" x14ac:dyDescent="0.25">
      <c r="O461"/>
      <c r="P461"/>
      <c r="Q461"/>
      <c r="R461"/>
      <c r="S461"/>
      <c r="T461"/>
      <c r="U461"/>
    </row>
    <row r="462" spans="15:22" x14ac:dyDescent="0.25">
      <c r="O462"/>
      <c r="P462"/>
      <c r="Q462"/>
      <c r="R462"/>
      <c r="S462"/>
      <c r="T462"/>
      <c r="U462"/>
    </row>
    <row r="463" spans="15:22" x14ac:dyDescent="0.25">
      <c r="O463" s="10" t="s">
        <v>234</v>
      </c>
      <c r="P463"/>
      <c r="Q463"/>
      <c r="R463"/>
      <c r="S463"/>
      <c r="T463"/>
      <c r="U463"/>
    </row>
    <row r="464" spans="15:22" x14ac:dyDescent="0.25">
      <c r="O464"/>
      <c r="P464"/>
      <c r="Q464"/>
      <c r="R464"/>
      <c r="S464"/>
      <c r="T464"/>
      <c r="U464"/>
    </row>
    <row r="465" spans="15:21" ht="51" x14ac:dyDescent="0.25">
      <c r="O465" s="233" t="s">
        <v>235</v>
      </c>
      <c r="P465" s="66"/>
      <c r="Q465" s="309" t="s">
        <v>237</v>
      </c>
      <c r="R465" s="309"/>
      <c r="S465" s="309"/>
      <c r="T465" s="309"/>
      <c r="U465" s="67"/>
    </row>
    <row r="466" spans="15:21" x14ac:dyDescent="0.25">
      <c r="O466" s="247"/>
      <c r="P466" s="248"/>
      <c r="Q466" s="249">
        <v>2015</v>
      </c>
      <c r="R466" s="249">
        <v>2020</v>
      </c>
      <c r="S466" s="249">
        <v>2025</v>
      </c>
      <c r="T466" s="249">
        <v>2030</v>
      </c>
      <c r="U466" s="250">
        <v>2035</v>
      </c>
    </row>
    <row r="467" spans="15:21" x14ac:dyDescent="0.25">
      <c r="O467" s="251" t="s">
        <v>240</v>
      </c>
      <c r="P467" s="101"/>
      <c r="Q467" s="310">
        <f>'Détail Transport'!E70*1000</f>
        <v>996.44853085058344</v>
      </c>
      <c r="R467" s="310">
        <f>'Détail Transport'!F70*1000</f>
        <v>997.60789791322065</v>
      </c>
      <c r="S467" s="310">
        <f>'Détail Transport'!G70*1000</f>
        <v>1021.7107340489209</v>
      </c>
      <c r="T467" s="310">
        <f>'Détail Transport'!H70*1000</f>
        <v>1050.0221436603001</v>
      </c>
      <c r="U467" s="311">
        <f>'Détail Transport'!I70*1000</f>
        <v>1085.9816828258331</v>
      </c>
    </row>
    <row r="468" spans="15:21" x14ac:dyDescent="0.25">
      <c r="O468" s="251" t="s">
        <v>241</v>
      </c>
      <c r="P468" s="101"/>
      <c r="Q468" s="310">
        <f>'Détail Transport'!E71*1000</f>
        <v>483.85714285714283</v>
      </c>
      <c r="R468" s="310">
        <f>'Détail Transport'!F71*1000</f>
        <v>483.85714285714283</v>
      </c>
      <c r="S468" s="310">
        <f>'Détail Transport'!G71*1000</f>
        <v>483.85714285714283</v>
      </c>
      <c r="T468" s="310">
        <f>'Détail Transport'!H71*1000</f>
        <v>483.85714285714283</v>
      </c>
      <c r="U468" s="311">
        <f>'Détail Transport'!I71*1000</f>
        <v>483.85714285714283</v>
      </c>
    </row>
    <row r="469" spans="15:21" x14ac:dyDescent="0.25">
      <c r="O469" s="255" t="s">
        <v>242</v>
      </c>
      <c r="P469" s="235"/>
      <c r="Q469" s="256">
        <v>5860</v>
      </c>
      <c r="R469" s="256">
        <f t="shared" ref="R469:U472" si="0">D171</f>
        <v>6786</v>
      </c>
      <c r="S469" s="256">
        <f t="shared" si="0"/>
        <v>7604</v>
      </c>
      <c r="T469" s="256">
        <f t="shared" si="0"/>
        <v>8545</v>
      </c>
      <c r="U469" s="257">
        <f t="shared" si="0"/>
        <v>9625</v>
      </c>
    </row>
    <row r="470" spans="15:21" x14ac:dyDescent="0.25">
      <c r="O470" s="258" t="s">
        <v>243</v>
      </c>
      <c r="P470" s="99"/>
      <c r="Q470" s="259">
        <v>2026</v>
      </c>
      <c r="R470" s="259">
        <f t="shared" si="0"/>
        <v>2176</v>
      </c>
      <c r="S470" s="259">
        <f t="shared" si="0"/>
        <v>2256</v>
      </c>
      <c r="T470" s="259">
        <f t="shared" si="0"/>
        <v>2339</v>
      </c>
      <c r="U470" s="260">
        <f t="shared" si="0"/>
        <v>2424</v>
      </c>
    </row>
    <row r="471" spans="15:21" x14ac:dyDescent="0.25">
      <c r="O471" s="261" t="s">
        <v>244</v>
      </c>
      <c r="P471" s="243"/>
      <c r="Q471" s="262">
        <v>3834</v>
      </c>
      <c r="R471" s="262">
        <f t="shared" si="0"/>
        <v>4609</v>
      </c>
      <c r="S471" s="262">
        <f t="shared" si="0"/>
        <v>5348</v>
      </c>
      <c r="T471" s="262">
        <f t="shared" si="0"/>
        <v>6206</v>
      </c>
      <c r="U471" s="263">
        <f t="shared" si="0"/>
        <v>7201</v>
      </c>
    </row>
    <row r="472" spans="15:21" x14ac:dyDescent="0.25">
      <c r="O472" s="251" t="s">
        <v>245</v>
      </c>
      <c r="P472" s="264"/>
      <c r="Q472" s="265">
        <v>7238</v>
      </c>
      <c r="R472" s="265">
        <f t="shared" si="0"/>
        <v>8232</v>
      </c>
      <c r="S472" s="265">
        <f t="shared" si="0"/>
        <v>9134</v>
      </c>
      <c r="T472" s="265">
        <f t="shared" si="0"/>
        <v>10158</v>
      </c>
      <c r="U472" s="266">
        <f t="shared" si="0"/>
        <v>11368</v>
      </c>
    </row>
    <row r="473" spans="15:21" x14ac:dyDescent="0.25">
      <c r="O473"/>
    </row>
    <row r="474" spans="15:21" x14ac:dyDescent="0.25">
      <c r="O474"/>
    </row>
    <row r="475" spans="15:21" x14ac:dyDescent="0.25">
      <c r="O475"/>
    </row>
    <row r="476" spans="15:21" x14ac:dyDescent="0.25">
      <c r="O476"/>
    </row>
    <row r="477" spans="15:21" x14ac:dyDescent="0.25">
      <c r="O477"/>
    </row>
    <row r="478" spans="15:21" x14ac:dyDescent="0.25">
      <c r="O478"/>
    </row>
    <row r="479" spans="15:21" x14ac:dyDescent="0.25">
      <c r="O479"/>
    </row>
    <row r="480" spans="15:21" x14ac:dyDescent="0.25">
      <c r="O480"/>
    </row>
    <row r="481" spans="15:15" ht="15.75" x14ac:dyDescent="0.25">
      <c r="O481" s="312" t="s">
        <v>336</v>
      </c>
    </row>
    <row r="482" spans="15:15" ht="15.75" x14ac:dyDescent="0.25">
      <c r="O482" s="313" t="s">
        <v>337</v>
      </c>
    </row>
    <row r="483" spans="15:15" ht="15.75" x14ac:dyDescent="0.25">
      <c r="O483" s="313" t="s">
        <v>338</v>
      </c>
    </row>
    <row r="484" spans="15:15" ht="15.75" x14ac:dyDescent="0.25">
      <c r="O484" s="313" t="s">
        <v>339</v>
      </c>
    </row>
    <row r="485" spans="15:15" ht="15.75" x14ac:dyDescent="0.25">
      <c r="O485" s="313" t="s">
        <v>340</v>
      </c>
    </row>
    <row r="486" spans="15:15" ht="15.75" x14ac:dyDescent="0.25">
      <c r="O486" s="313" t="s">
        <v>341</v>
      </c>
    </row>
    <row r="487" spans="15:15" ht="15.75" x14ac:dyDescent="0.25">
      <c r="O487" s="313" t="s">
        <v>342</v>
      </c>
    </row>
    <row r="488" spans="15:15" ht="15.75" x14ac:dyDescent="0.25">
      <c r="O488" s="313" t="s">
        <v>343</v>
      </c>
    </row>
    <row r="489" spans="15:15" ht="15.75" x14ac:dyDescent="0.25">
      <c r="O489" s="313" t="s">
        <v>344</v>
      </c>
    </row>
    <row r="490" spans="15:15" ht="15.75" x14ac:dyDescent="0.25">
      <c r="O490" s="313" t="s">
        <v>345</v>
      </c>
    </row>
    <row r="491" spans="15:15" ht="15.75" x14ac:dyDescent="0.25">
      <c r="O491" s="313" t="s">
        <v>346</v>
      </c>
    </row>
    <row r="492" spans="15:15" ht="15.75" x14ac:dyDescent="0.25">
      <c r="O492" s="313" t="s">
        <v>347</v>
      </c>
    </row>
    <row r="493" spans="15:15" ht="15.75" x14ac:dyDescent="0.25">
      <c r="O493" s="313" t="s">
        <v>348</v>
      </c>
    </row>
    <row r="494" spans="15:15" ht="15.75" x14ac:dyDescent="0.25">
      <c r="O494" s="313" t="s">
        <v>349</v>
      </c>
    </row>
    <row r="495" spans="15:15" ht="15.75" x14ac:dyDescent="0.25">
      <c r="O495" s="313" t="s">
        <v>350</v>
      </c>
    </row>
    <row r="496" spans="15:15" ht="15.75" x14ac:dyDescent="0.25">
      <c r="O496" s="313" t="s">
        <v>351</v>
      </c>
    </row>
    <row r="497" spans="15:15" ht="15.75" x14ac:dyDescent="0.25">
      <c r="O497" s="313" t="s">
        <v>352</v>
      </c>
    </row>
    <row r="498" spans="15:15" ht="15.75" x14ac:dyDescent="0.25">
      <c r="O498" s="313" t="s">
        <v>353</v>
      </c>
    </row>
    <row r="499" spans="15:15" ht="15.75" x14ac:dyDescent="0.25">
      <c r="O499" s="313" t="s">
        <v>354</v>
      </c>
    </row>
    <row r="500" spans="15:15" ht="15.75" x14ac:dyDescent="0.25">
      <c r="O500" s="313" t="s">
        <v>355</v>
      </c>
    </row>
    <row r="501" spans="15:15" ht="15.75" x14ac:dyDescent="0.25">
      <c r="O501" s="313" t="s">
        <v>356</v>
      </c>
    </row>
    <row r="502" spans="15:15" x14ac:dyDescent="0.25">
      <c r="O502" s="314" t="s">
        <v>124</v>
      </c>
    </row>
  </sheetData>
  <mergeCells count="12">
    <mergeCell ref="A4:I4"/>
    <mergeCell ref="O4:W4"/>
    <mergeCell ref="X4:Y4"/>
    <mergeCell ref="J18:M24"/>
    <mergeCell ref="B156:C156"/>
    <mergeCell ref="A167:A168"/>
    <mergeCell ref="C167:G167"/>
    <mergeCell ref="C157:D157"/>
    <mergeCell ref="C158:D158"/>
    <mergeCell ref="C159:D159"/>
    <mergeCell ref="C160:D160"/>
    <mergeCell ref="C161:D161"/>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79"/>
  <sheetViews>
    <sheetView zoomScale="70" zoomScaleNormal="70" workbookViewId="0">
      <selection activeCell="K10" sqref="K10"/>
    </sheetView>
  </sheetViews>
  <sheetFormatPr baseColWidth="10" defaultColWidth="9.140625" defaultRowHeight="15" x14ac:dyDescent="0.25"/>
  <cols>
    <col min="1" max="1" width="11.5703125" style="6"/>
    <col min="2" max="2" width="24.85546875" style="6"/>
    <col min="3" max="3" width="19.140625" style="6"/>
    <col min="4" max="8" width="10.42578125" style="6"/>
    <col min="9" max="1025" width="11.5703125" style="6"/>
  </cols>
  <sheetData>
    <row r="1" spans="1:1024" x14ac:dyDescent="0.2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5.75" x14ac:dyDescent="0.25">
      <c r="A2" s="315" t="s">
        <v>357</v>
      </c>
      <c r="B2" s="315"/>
      <c r="C2" s="315"/>
      <c r="D2" s="315"/>
      <c r="E2" s="315"/>
      <c r="F2" s="315"/>
      <c r="G2" s="315"/>
      <c r="H2" s="315"/>
      <c r="I2" s="315"/>
      <c r="J2" s="315"/>
      <c r="K2" s="315"/>
      <c r="L2" s="315"/>
      <c r="M2" s="315"/>
      <c r="N2" s="315"/>
      <c r="O2" s="315"/>
      <c r="P2" s="315"/>
      <c r="Q2" s="315"/>
      <c r="R2" s="316"/>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x14ac:dyDescent="0.25">
      <c r="A3"/>
      <c r="B3"/>
      <c r="C3"/>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5">
      <c r="A4" s="10" t="s">
        <v>133</v>
      </c>
      <c r="B4"/>
      <c r="C4"/>
      <c r="D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x14ac:dyDescent="0.25">
      <c r="A5"/>
      <c r="B5"/>
      <c r="C5"/>
      <c r="D5"/>
      <c r="E5"/>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5">
      <c r="A6"/>
      <c r="B6"/>
      <c r="D6" s="65">
        <v>2015</v>
      </c>
      <c r="E6" s="65">
        <v>2020</v>
      </c>
      <c r="F6" s="65">
        <v>2025</v>
      </c>
      <c r="G6" s="65">
        <v>2030</v>
      </c>
      <c r="H6" s="317">
        <v>2035</v>
      </c>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x14ac:dyDescent="0.25">
      <c r="A7"/>
      <c r="B7"/>
      <c r="D7" s="5"/>
      <c r="E7"/>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x14ac:dyDescent="0.25">
      <c r="A8"/>
      <c r="B8" s="69" t="s">
        <v>114</v>
      </c>
      <c r="C8" s="70" t="s">
        <v>358</v>
      </c>
      <c r="D8" s="70">
        <v>32.9</v>
      </c>
      <c r="E8" s="70">
        <v>33.700000000000003</v>
      </c>
      <c r="F8" s="70">
        <v>34.4</v>
      </c>
      <c r="G8" s="70">
        <v>35.200000000000003</v>
      </c>
      <c r="H8" s="71">
        <v>35.9</v>
      </c>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x14ac:dyDescent="0.25">
      <c r="A9"/>
      <c r="B9" s="318"/>
      <c r="C9" s="319" t="s">
        <v>359</v>
      </c>
      <c r="D9" s="319"/>
      <c r="E9" s="320">
        <f>E8/D8</f>
        <v>1.0243161094224926</v>
      </c>
      <c r="F9" s="320">
        <f>F8/E8</f>
        <v>1.0207715133531157</v>
      </c>
      <c r="G9" s="320">
        <f>G8/F8</f>
        <v>1.0232558139534884</v>
      </c>
      <c r="H9" s="321">
        <f>H8/G8</f>
        <v>1.0198863636363635</v>
      </c>
      <c r="I9"/>
      <c r="J9"/>
      <c r="K9" s="58"/>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x14ac:dyDescent="0.25">
      <c r="A10"/>
      <c r="B10"/>
      <c r="D10" s="5"/>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x14ac:dyDescent="0.25">
      <c r="A11"/>
      <c r="B11" s="85" t="s">
        <v>119</v>
      </c>
      <c r="C11" s="319" t="s">
        <v>358</v>
      </c>
      <c r="D11" s="319">
        <v>2.35</v>
      </c>
      <c r="E11" s="319">
        <v>2.38</v>
      </c>
      <c r="F11" s="319">
        <v>2.1800000000000002</v>
      </c>
      <c r="G11" s="319">
        <v>2.06</v>
      </c>
      <c r="H11" s="322">
        <v>1.95</v>
      </c>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x14ac:dyDescent="0.25">
      <c r="A12"/>
      <c r="B12" s="318"/>
      <c r="C12" s="319" t="s">
        <v>359</v>
      </c>
      <c r="D12" s="319"/>
      <c r="E12" s="320">
        <f>E11/D11</f>
        <v>1.0127659574468084</v>
      </c>
      <c r="F12" s="320">
        <f>F11/E11</f>
        <v>0.91596638655462193</v>
      </c>
      <c r="G12" s="320">
        <f>G11/F11</f>
        <v>0.94495412844036697</v>
      </c>
      <c r="H12" s="321">
        <f>H11/G11</f>
        <v>0.94660194174757273</v>
      </c>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x14ac:dyDescent="0.25">
      <c r="A13"/>
      <c r="B13"/>
      <c r="C13"/>
      <c r="E13" s="5"/>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8" spans="1:1024" x14ac:dyDescent="0.25">
      <c r="A18"/>
      <c r="B18" s="58" t="s">
        <v>360</v>
      </c>
      <c r="C18" s="58" t="s">
        <v>361</v>
      </c>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20" spans="1:1024" x14ac:dyDescent="0.25">
      <c r="A20"/>
      <c r="B20" s="10" t="s">
        <v>362</v>
      </c>
      <c r="C20" s="5"/>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x14ac:dyDescent="0.25">
      <c r="A21"/>
      <c r="B21"/>
      <c r="C21"/>
      <c r="D21" s="5"/>
      <c r="E21"/>
      <c r="F21"/>
      <c r="G21"/>
      <c r="H21"/>
      <c r="I21"/>
      <c r="J21" s="5" t="s">
        <v>363</v>
      </c>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x14ac:dyDescent="0.25">
      <c r="A22"/>
      <c r="B22" s="6" t="s">
        <v>364</v>
      </c>
      <c r="C22"/>
      <c r="D22" s="65">
        <v>2015</v>
      </c>
      <c r="E22" s="65">
        <v>2020</v>
      </c>
      <c r="F22" s="65">
        <v>2025</v>
      </c>
      <c r="G22" s="65">
        <v>2030</v>
      </c>
      <c r="H22" s="317">
        <v>2035</v>
      </c>
      <c r="I22"/>
      <c r="J22" s="65">
        <v>2015</v>
      </c>
      <c r="K22" s="65">
        <v>2020</v>
      </c>
      <c r="L22" s="65">
        <v>2025</v>
      </c>
      <c r="M22" s="65">
        <v>2030</v>
      </c>
      <c r="N22" s="317">
        <v>2035</v>
      </c>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x14ac:dyDescent="0.25">
      <c r="A23"/>
      <c r="B23" s="69" t="s">
        <v>126</v>
      </c>
      <c r="C23" s="70"/>
      <c r="D23" s="323">
        <v>0.60497366203843905</v>
      </c>
      <c r="E23" s="324">
        <v>0.39617798455796899</v>
      </c>
      <c r="F23" s="324">
        <v>0.41115681091828199</v>
      </c>
      <c r="G23" s="324">
        <v>0.42627520294566101</v>
      </c>
      <c r="H23" s="325">
        <v>0.42597204200168198</v>
      </c>
      <c r="I23"/>
      <c r="J23" s="326">
        <f>D23*(1-Transport!Q$30)</f>
        <v>0.60358222261575067</v>
      </c>
      <c r="K23" s="327">
        <f>E23*(1-Transport!R$30)</f>
        <v>0.39498945060429508</v>
      </c>
      <c r="L23" s="327">
        <f>F23*(1-Transport!S$30)</f>
        <v>0.40992334048552714</v>
      </c>
      <c r="M23" s="327">
        <f>G23*(1-Transport!T$30)</f>
        <v>0.42499637733682405</v>
      </c>
      <c r="N23" s="328">
        <f>H23*(1-Transport!U$30)</f>
        <v>0.42469412587567695</v>
      </c>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x14ac:dyDescent="0.25">
      <c r="A24"/>
      <c r="B24" s="318" t="s">
        <v>125</v>
      </c>
      <c r="C24" s="324"/>
      <c r="D24" s="324">
        <v>0.38075068920636501</v>
      </c>
      <c r="E24" s="324">
        <v>0.56077894903501802</v>
      </c>
      <c r="F24" s="324">
        <v>0.49585531633082702</v>
      </c>
      <c r="G24" s="324">
        <v>0.41180723863282698</v>
      </c>
      <c r="H24" s="325">
        <v>0.32430623978598799</v>
      </c>
      <c r="I24"/>
      <c r="J24" s="326">
        <f>D24*(1-Transport!Q$30)</f>
        <v>0.37987496262119036</v>
      </c>
      <c r="K24" s="327">
        <f>E24*(1-Transport!R$30)</f>
        <v>0.55909661218791296</v>
      </c>
      <c r="L24" s="327">
        <f>F24*(1-Transport!S$30)</f>
        <v>0.49436775038183456</v>
      </c>
      <c r="M24" s="327">
        <f>G24*(1-Transport!T$30)</f>
        <v>0.41057181691692851</v>
      </c>
      <c r="N24" s="328">
        <f>H24*(1-Transport!U$30)</f>
        <v>0.32333332106663004</v>
      </c>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x14ac:dyDescent="0.25">
      <c r="A25"/>
      <c r="B25" s="318" t="s">
        <v>365</v>
      </c>
      <c r="C25" s="324"/>
      <c r="D25" s="324">
        <v>1.07067365663972E-2</v>
      </c>
      <c r="E25" s="324">
        <v>3.2282299805260102E-2</v>
      </c>
      <c r="F25" s="324">
        <v>6.9740904563168296E-2</v>
      </c>
      <c r="G25" s="324">
        <v>0.12143816881613501</v>
      </c>
      <c r="H25" s="325">
        <v>0.18687291241805301</v>
      </c>
      <c r="I25"/>
      <c r="J25" s="326">
        <f>D25*(1-Transport!Q$30)</f>
        <v>1.0682111072294486E-2</v>
      </c>
      <c r="K25" s="327">
        <f>E25*(1-Transport!R$30)</f>
        <v>3.218545290584432E-2</v>
      </c>
      <c r="L25" s="327">
        <f>F25*(1-Transport!S$30)</f>
        <v>6.9531681849478791E-2</v>
      </c>
      <c r="M25" s="327">
        <f>G25*(1-Transport!T$30)</f>
        <v>0.1210738543096866</v>
      </c>
      <c r="N25" s="328">
        <f>H25*(1-Transport!U$30)</f>
        <v>0.18631229368079885</v>
      </c>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x14ac:dyDescent="0.25">
      <c r="A26"/>
      <c r="B26" s="318" t="s">
        <v>366</v>
      </c>
      <c r="C26" s="324"/>
      <c r="D26" s="324">
        <v>3.5689121887990801E-3</v>
      </c>
      <c r="E26" s="324">
        <v>1.07607666017534E-2</v>
      </c>
      <c r="F26" s="324">
        <v>2.3246968187722799E-2</v>
      </c>
      <c r="G26" s="324">
        <v>4.0479389605378301E-2</v>
      </c>
      <c r="H26" s="325">
        <v>6.2290970806017802E-2</v>
      </c>
      <c r="I26"/>
      <c r="J26" s="326">
        <f>D26*(1-Transport!Q$30)</f>
        <v>3.5607036907648422E-3</v>
      </c>
      <c r="K26" s="327">
        <f>E26*(1-Transport!R$30)</f>
        <v>1.072848430194814E-2</v>
      </c>
      <c r="L26" s="327">
        <f>F26*(1-Transport!S$30)</f>
        <v>2.3177227283159629E-2</v>
      </c>
      <c r="M26" s="327">
        <f>G26*(1-Transport!T$30)</f>
        <v>4.0357951436562164E-2</v>
      </c>
      <c r="N26" s="328">
        <f>H26*(1-Transport!U$30)</f>
        <v>6.2104097893599747E-2</v>
      </c>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x14ac:dyDescent="0.25">
      <c r="A27"/>
      <c r="C27"/>
      <c r="D27" s="329">
        <f>SUM(D23:D26)</f>
        <v>1.0000000000000004</v>
      </c>
      <c r="E27" s="329">
        <f>SUM(E23:E26)</f>
        <v>1.0000000000000004</v>
      </c>
      <c r="F27" s="329">
        <f>SUM(F23:F26)</f>
        <v>1</v>
      </c>
      <c r="G27" s="329">
        <f>SUM(G23:G26)</f>
        <v>1.0000000000000013</v>
      </c>
      <c r="H27" s="329">
        <f>SUM(H23:H26)</f>
        <v>0.99944216501174077</v>
      </c>
      <c r="I27"/>
      <c r="J27" s="329">
        <f>SUM(J23:J26)</f>
        <v>0.99770000000000036</v>
      </c>
      <c r="K27" s="329">
        <f>SUM(K23:K26)</f>
        <v>0.99700000000000055</v>
      </c>
      <c r="L27" s="329">
        <f>SUM(L23:L26)</f>
        <v>0.99700000000000011</v>
      </c>
      <c r="M27" s="329">
        <f>SUM(M23:M26)</f>
        <v>0.99700000000000133</v>
      </c>
      <c r="N27" s="329">
        <f>SUM(N23:N26)</f>
        <v>0.99644383851670548</v>
      </c>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x14ac:dyDescent="0.25">
      <c r="A28"/>
      <c r="C28" s="5"/>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x14ac:dyDescent="0.25">
      <c r="A29"/>
      <c r="B29" s="58" t="s">
        <v>360</v>
      </c>
      <c r="C29" s="58"/>
      <c r="D29" s="58" t="s">
        <v>367</v>
      </c>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x14ac:dyDescent="0.25">
      <c r="A30"/>
      <c r="B30" s="58"/>
      <c r="C30" s="58"/>
      <c r="D30" s="58" t="s">
        <v>368</v>
      </c>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5">
      <c r="A31"/>
      <c r="B31" s="58"/>
      <c r="C31" s="58"/>
      <c r="D31" s="58" t="s">
        <v>369</v>
      </c>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4" spans="1:1024" x14ac:dyDescent="0.25">
      <c r="A34"/>
      <c r="B34" s="10" t="s">
        <v>370</v>
      </c>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x14ac:dyDescent="0.25">
      <c r="A35"/>
      <c r="B35"/>
      <c r="C35" s="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x14ac:dyDescent="0.25">
      <c r="A36"/>
      <c r="B36" s="6" t="s">
        <v>371</v>
      </c>
      <c r="C36"/>
      <c r="D36" s="65">
        <v>2015</v>
      </c>
      <c r="E36" s="65">
        <v>2020</v>
      </c>
      <c r="F36" s="65">
        <v>2025</v>
      </c>
      <c r="G36" s="65">
        <v>2030</v>
      </c>
      <c r="H36" s="317">
        <v>2035</v>
      </c>
      <c r="I36"/>
      <c r="J36" s="58" t="s">
        <v>360</v>
      </c>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x14ac:dyDescent="0.25">
      <c r="A37"/>
      <c r="B37" s="69" t="s">
        <v>163</v>
      </c>
      <c r="C37" s="70"/>
      <c r="D37" s="72">
        <v>5.3532635615748596</v>
      </c>
      <c r="E37" s="330">
        <v>4.8544226472414804</v>
      </c>
      <c r="F37" s="330">
        <v>4.72</v>
      </c>
      <c r="G37" s="330">
        <v>4.63</v>
      </c>
      <c r="H37" s="331">
        <v>4.5199999999999996</v>
      </c>
      <c r="I37"/>
      <c r="J37" s="58" t="s">
        <v>372</v>
      </c>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x14ac:dyDescent="0.25">
      <c r="A38"/>
      <c r="B38" s="69" t="s">
        <v>359</v>
      </c>
      <c r="C38" s="70"/>
      <c r="D38" s="70"/>
      <c r="E38" s="324">
        <f>E37/D37</f>
        <v>0.90681555118750279</v>
      </c>
      <c r="F38" s="324">
        <f>F37/E37</f>
        <v>0.97230924107568872</v>
      </c>
      <c r="G38" s="324">
        <f>G37/F37</f>
        <v>0.98093220338983056</v>
      </c>
      <c r="H38" s="325">
        <f>H37/G37</f>
        <v>0.97624190064794814</v>
      </c>
      <c r="I38"/>
      <c r="J38" s="58" t="s">
        <v>373</v>
      </c>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x14ac:dyDescent="0.25">
      <c r="A39"/>
      <c r="C39"/>
      <c r="D39" s="332"/>
      <c r="E39" s="332"/>
      <c r="F39"/>
      <c r="G39"/>
      <c r="H39"/>
      <c r="I39"/>
      <c r="J39" s="58" t="s">
        <v>374</v>
      </c>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x14ac:dyDescent="0.25">
      <c r="A40"/>
      <c r="B40" s="69" t="s">
        <v>162</v>
      </c>
      <c r="C40" s="70"/>
      <c r="D40" s="72">
        <v>6.2212405432437103</v>
      </c>
      <c r="E40" s="330">
        <v>5.4209023698544199</v>
      </c>
      <c r="F40" s="330">
        <v>5.36</v>
      </c>
      <c r="G40" s="330">
        <v>5.32</v>
      </c>
      <c r="H40" s="331">
        <v>5.25</v>
      </c>
      <c r="I40"/>
      <c r="J40" s="58" t="s">
        <v>375</v>
      </c>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x14ac:dyDescent="0.25">
      <c r="A41"/>
      <c r="B41" s="69" t="s">
        <v>359</v>
      </c>
      <c r="C41" s="70"/>
      <c r="D41" s="70"/>
      <c r="E41" s="324">
        <f>E40/D40</f>
        <v>0.87135392566383552</v>
      </c>
      <c r="F41" s="324">
        <f>F40/E40</f>
        <v>0.988765270853595</v>
      </c>
      <c r="G41" s="324">
        <f>G40/F40</f>
        <v>0.9925373134328358</v>
      </c>
      <c r="H41" s="325">
        <f>H40/G40</f>
        <v>0.98684210526315785</v>
      </c>
      <c r="I41"/>
      <c r="J41" s="58"/>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x14ac:dyDescent="0.25">
      <c r="A42"/>
      <c r="C42" s="5"/>
      <c r="D42"/>
      <c r="E42"/>
      <c r="F42"/>
      <c r="G42"/>
      <c r="H42"/>
      <c r="I42"/>
      <c r="J42" s="58" t="s">
        <v>376</v>
      </c>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x14ac:dyDescent="0.25">
      <c r="A43"/>
      <c r="C43" s="5"/>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x14ac:dyDescent="0.25">
      <c r="A44"/>
      <c r="B44" s="10" t="s">
        <v>310</v>
      </c>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x14ac:dyDescent="0.25">
      <c r="A45"/>
      <c r="B45"/>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x14ac:dyDescent="0.25">
      <c r="A46"/>
      <c r="B46" s="6" t="s">
        <v>358</v>
      </c>
      <c r="C46"/>
      <c r="D46" s="65">
        <v>2015</v>
      </c>
      <c r="E46" s="65">
        <v>2020</v>
      </c>
      <c r="F46" s="65">
        <v>2025</v>
      </c>
      <c r="G46" s="65">
        <v>2030</v>
      </c>
      <c r="H46" s="317">
        <v>2035</v>
      </c>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x14ac:dyDescent="0.25">
      <c r="A47"/>
      <c r="B47" s="69" t="s">
        <v>377</v>
      </c>
      <c r="C47" s="70"/>
      <c r="D47" s="227">
        <f>(E98+E102+E107)*1000/(Transport!R18+Transport!R19)</f>
        <v>14610.665810132608</v>
      </c>
      <c r="E47" s="227">
        <f>(F98+F102+F107)*1000/(Transport!S18+Transport!S19)</f>
        <v>14479.818355818001</v>
      </c>
      <c r="F47" s="227">
        <f>(G98+G102+G107)*1000/(Transport!T18+Transport!T19)</f>
        <v>14411.139124399304</v>
      </c>
      <c r="G47" s="227">
        <f>(H98+H102+H107)*1000/(Transport!U18+Transport!U19)</f>
        <v>14436.103536350965</v>
      </c>
      <c r="H47" s="227">
        <f>(I98+I102+I107)*1000/(Transport!V18+Transport!V19)</f>
        <v>14830.289837648268</v>
      </c>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x14ac:dyDescent="0.25">
      <c r="A48"/>
      <c r="B48" s="69" t="s">
        <v>359</v>
      </c>
      <c r="C48" s="70"/>
      <c r="D48" s="227"/>
      <c r="E48" s="323">
        <f>E47/D47</f>
        <v>0.99104438798238315</v>
      </c>
      <c r="F48" s="323">
        <f>F47/E47</f>
        <v>0.9952568996564034</v>
      </c>
      <c r="G48" s="323">
        <f>G47/F47</f>
        <v>1.0017322996979048</v>
      </c>
      <c r="H48" s="333">
        <f>H47/G47</f>
        <v>1.0273055884023496</v>
      </c>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x14ac:dyDescent="0.25">
      <c r="A49"/>
      <c r="B49" s="5"/>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x14ac:dyDescent="0.25">
      <c r="A50"/>
      <c r="B50" s="175" t="s">
        <v>378</v>
      </c>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x14ac:dyDescent="0.25">
      <c r="A51"/>
      <c r="B51" s="5"/>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3" spans="1:1024" x14ac:dyDescent="0.25">
      <c r="A53"/>
      <c r="B53"/>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15.75" x14ac:dyDescent="0.25">
      <c r="A54" s="315" t="s">
        <v>185</v>
      </c>
      <c r="B54" s="315"/>
      <c r="C54" s="315"/>
      <c r="D54" s="315"/>
      <c r="E54" s="315"/>
      <c r="F54" s="315"/>
      <c r="G54" s="315"/>
      <c r="H54" s="315"/>
      <c r="I54" s="315"/>
      <c r="J54" s="315"/>
      <c r="K54" s="315"/>
      <c r="L54" s="315"/>
      <c r="M54" s="315"/>
      <c r="N54" s="315"/>
      <c r="O54" s="315"/>
      <c r="P54" s="315"/>
      <c r="Q54" s="315"/>
      <c r="R54" s="316"/>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x14ac:dyDescent="0.25">
      <c r="A55"/>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x14ac:dyDescent="0.25">
      <c r="A56"/>
      <c r="B56" s="334" t="s">
        <v>379</v>
      </c>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8" spans="1:1024" x14ac:dyDescent="0.25">
      <c r="A58"/>
      <c r="B58" s="6" t="s">
        <v>380</v>
      </c>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60" spans="1:1024" x14ac:dyDescent="0.25">
      <c r="A60"/>
      <c r="B60" s="6" t="s">
        <v>381</v>
      </c>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x14ac:dyDescent="0.25">
      <c r="A61"/>
      <c r="B61" s="335" t="s">
        <v>382</v>
      </c>
      <c r="C61" s="336">
        <v>2002</v>
      </c>
      <c r="D61" s="336">
        <v>2003</v>
      </c>
      <c r="E61" s="336">
        <v>2004</v>
      </c>
      <c r="F61" s="336">
        <v>2005</v>
      </c>
      <c r="G61" s="336">
        <v>2006</v>
      </c>
      <c r="H61" s="336">
        <v>2007</v>
      </c>
      <c r="I61" s="336">
        <v>2008</v>
      </c>
      <c r="J61" s="336">
        <v>2009</v>
      </c>
      <c r="K61" s="336">
        <v>2010</v>
      </c>
      <c r="L61" s="336">
        <v>2011</v>
      </c>
      <c r="M61" s="336">
        <v>2012</v>
      </c>
      <c r="N61" s="336">
        <v>2013</v>
      </c>
      <c r="O61" s="336">
        <v>2014</v>
      </c>
      <c r="P61" s="337">
        <v>2015</v>
      </c>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x14ac:dyDescent="0.25">
      <c r="A62"/>
      <c r="B62" s="338" t="s">
        <v>383</v>
      </c>
      <c r="C62" s="339">
        <v>488</v>
      </c>
      <c r="D62" s="339">
        <v>546</v>
      </c>
      <c r="E62" s="339">
        <v>536</v>
      </c>
      <c r="F62" s="339">
        <v>490</v>
      </c>
      <c r="G62" s="339">
        <v>496</v>
      </c>
      <c r="H62" s="339">
        <v>479</v>
      </c>
      <c r="I62" s="339">
        <v>492</v>
      </c>
      <c r="J62" s="339">
        <v>462</v>
      </c>
      <c r="K62" s="339">
        <v>456</v>
      </c>
      <c r="L62" s="339">
        <v>548</v>
      </c>
      <c r="M62" s="339">
        <v>460</v>
      </c>
      <c r="N62" s="339">
        <v>463</v>
      </c>
      <c r="O62" s="339">
        <v>442</v>
      </c>
      <c r="P62" s="340">
        <v>416</v>
      </c>
      <c r="Q62"/>
      <c r="R62" s="6">
        <f>AVERAGE(C62:P62)</f>
        <v>483.85714285714283</v>
      </c>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4" spans="1:1024" x14ac:dyDescent="0.25">
      <c r="A64"/>
      <c r="B64" s="6" t="s">
        <v>384</v>
      </c>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6" spans="1:1024" x14ac:dyDescent="0.25">
      <c r="A66"/>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1:1024" x14ac:dyDescent="0.25">
      <c r="A67"/>
      <c r="B67" s="10" t="s">
        <v>385</v>
      </c>
      <c r="C67"/>
      <c r="D67" s="65">
        <v>2010</v>
      </c>
      <c r="E67" s="65">
        <v>2015</v>
      </c>
      <c r="F67" s="65">
        <v>2020</v>
      </c>
      <c r="G67" s="65">
        <v>2025</v>
      </c>
      <c r="H67" s="65">
        <v>2030</v>
      </c>
      <c r="I67" s="317">
        <v>2035</v>
      </c>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9" spans="1:1024" x14ac:dyDescent="0.25">
      <c r="A69"/>
      <c r="B69" s="69" t="s">
        <v>386</v>
      </c>
      <c r="C69" s="319"/>
      <c r="D69" s="341">
        <v>1.4273</v>
      </c>
      <c r="E69" s="341">
        <f>E70+E71</f>
        <v>1.4803056737077263</v>
      </c>
      <c r="F69" s="341">
        <f>F70+F71</f>
        <v>1.4814650407703636</v>
      </c>
      <c r="G69" s="341">
        <f>G70+G71</f>
        <v>1.5055678769060636</v>
      </c>
      <c r="H69" s="341">
        <f>H70+H71</f>
        <v>1.5338792865174429</v>
      </c>
      <c r="I69" s="342">
        <f>I70+I71</f>
        <v>1.5698388256829758</v>
      </c>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x14ac:dyDescent="0.25">
      <c r="A70"/>
      <c r="B70" s="343" t="s">
        <v>387</v>
      </c>
      <c r="C70" s="319"/>
      <c r="D70" s="341">
        <f>D69-D71</f>
        <v>0.97130000000000005</v>
      </c>
      <c r="E70" s="341">
        <f>E75*E81</f>
        <v>0.99644853085058349</v>
      </c>
      <c r="F70" s="341">
        <f>F75*F81</f>
        <v>0.99760789791322069</v>
      </c>
      <c r="G70" s="341">
        <f>G75*G81</f>
        <v>1.0217107340489209</v>
      </c>
      <c r="H70" s="341">
        <f>H75*H81</f>
        <v>1.0500221436603001</v>
      </c>
      <c r="I70" s="342">
        <f>I75*I81</f>
        <v>1.0859816828258331</v>
      </c>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spans="1:1024" x14ac:dyDescent="0.25">
      <c r="A71"/>
      <c r="B71" s="343" t="s">
        <v>388</v>
      </c>
      <c r="C71" s="319"/>
      <c r="D71" s="344">
        <f>K62/1000</f>
        <v>0.45600000000000002</v>
      </c>
      <c r="E71" s="344">
        <f>R62/1000</f>
        <v>0.48385714285714282</v>
      </c>
      <c r="F71" s="344">
        <f>E71</f>
        <v>0.48385714285714282</v>
      </c>
      <c r="G71" s="344">
        <f>F71</f>
        <v>0.48385714285714282</v>
      </c>
      <c r="H71" s="344">
        <f>G71</f>
        <v>0.48385714285714282</v>
      </c>
      <c r="I71" s="345">
        <f>H71</f>
        <v>0.48385714285714282</v>
      </c>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3" spans="1:1024" x14ac:dyDescent="0.25">
      <c r="A73"/>
      <c r="B73" s="10" t="s">
        <v>389</v>
      </c>
      <c r="C73"/>
      <c r="D73" s="65">
        <v>2010</v>
      </c>
      <c r="E73" s="65">
        <v>2015</v>
      </c>
      <c r="F73" s="65">
        <v>2020</v>
      </c>
      <c r="G73" s="65">
        <v>2025</v>
      </c>
      <c r="H73" s="65">
        <v>2030</v>
      </c>
      <c r="I73" s="317">
        <v>2035</v>
      </c>
      <c r="J73"/>
      <c r="K73" s="6" t="s">
        <v>67</v>
      </c>
      <c r="L73" s="6" t="s">
        <v>67</v>
      </c>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1:1024" x14ac:dyDescent="0.25">
      <c r="A74"/>
      <c r="B74"/>
      <c r="C74"/>
      <c r="D74"/>
      <c r="E74"/>
      <c r="F74"/>
      <c r="G74"/>
      <c r="H74"/>
      <c r="I74"/>
      <c r="J74"/>
      <c r="K74" s="6" t="s">
        <v>390</v>
      </c>
      <c r="L74" s="6" t="s">
        <v>70</v>
      </c>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spans="1:1024" x14ac:dyDescent="0.25">
      <c r="A75"/>
      <c r="B75" s="69" t="s">
        <v>386</v>
      </c>
      <c r="C75" s="341">
        <f t="shared" ref="C75:I75" si="0">C76+C77</f>
        <v>44.849106437499998</v>
      </c>
      <c r="D75" s="341">
        <f t="shared" si="0"/>
        <v>40.356255208333337</v>
      </c>
      <c r="E75" s="341">
        <f t="shared" si="0"/>
        <v>44.650999999999996</v>
      </c>
      <c r="F75" s="341">
        <f t="shared" si="0"/>
        <v>48.211988557651452</v>
      </c>
      <c r="G75" s="341">
        <f t="shared" si="0"/>
        <v>53.252741391952661</v>
      </c>
      <c r="H75" s="341">
        <f t="shared" si="0"/>
        <v>59.024364386932277</v>
      </c>
      <c r="I75" s="342">
        <f t="shared" si="0"/>
        <v>65.837633004637311</v>
      </c>
      <c r="J75"/>
      <c r="K75" s="49">
        <f>(H75/E75)^(1/15)-1</f>
        <v>1.8779057017916934E-2</v>
      </c>
      <c r="L75" s="49">
        <f>(I75/E75)^(1/20)-1</f>
        <v>1.9605456461019299E-2</v>
      </c>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spans="1:1024" x14ac:dyDescent="0.25">
      <c r="A76"/>
      <c r="B76" s="69" t="s">
        <v>391</v>
      </c>
      <c r="C76" s="341">
        <v>15.128083</v>
      </c>
      <c r="D76" s="341">
        <v>12.718</v>
      </c>
      <c r="E76" s="341">
        <v>14.241</v>
      </c>
      <c r="F76" s="341">
        <v>14.306430325504699</v>
      </c>
      <c r="G76" s="341">
        <v>15.449818700946601</v>
      </c>
      <c r="H76" s="341">
        <v>16.876084326253299</v>
      </c>
      <c r="I76" s="342">
        <v>18.8445069282749</v>
      </c>
      <c r="J76"/>
      <c r="K76" s="49">
        <f>(H76/E76)^(1/15)-1</f>
        <v>1.1382450195934757E-2</v>
      </c>
      <c r="L76" s="49">
        <f>(I76/E76)^(1/20)-1</f>
        <v>1.4103343535389667E-2</v>
      </c>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1:1024" x14ac:dyDescent="0.25">
      <c r="A77"/>
      <c r="B77" s="69" t="s">
        <v>392</v>
      </c>
      <c r="C77" s="341">
        <f>D77*C78/D78</f>
        <v>29.721023437500001</v>
      </c>
      <c r="D77" s="341">
        <f>E77*D78/E78</f>
        <v>27.638255208333337</v>
      </c>
      <c r="E77" s="341">
        <v>30.41</v>
      </c>
      <c r="F77" s="341">
        <f>E77*(1+$L$77)^5</f>
        <v>33.905558232146753</v>
      </c>
      <c r="G77" s="341">
        <f>F77*(1+$L$77)^5</f>
        <v>37.80292269100606</v>
      </c>
      <c r="H77" s="341">
        <f>G77*(1+$L$77)^5</f>
        <v>42.148280060678978</v>
      </c>
      <c r="I77" s="342">
        <f>H77*(1+$L$77)^5</f>
        <v>46.993126076362408</v>
      </c>
      <c r="J77"/>
      <c r="K77"/>
      <c r="L77" s="346">
        <v>2.1999999999999999E-2</v>
      </c>
      <c r="M77" s="6" t="s">
        <v>393</v>
      </c>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1:1024" ht="25.5" x14ac:dyDescent="0.25">
      <c r="A78"/>
      <c r="B78" s="69" t="s">
        <v>394</v>
      </c>
      <c r="C78" s="341">
        <v>3.7530000000000001</v>
      </c>
      <c r="D78" s="341">
        <v>3.49</v>
      </c>
      <c r="E78" s="341">
        <v>3.84</v>
      </c>
      <c r="F78" s="341"/>
      <c r="G78" s="341"/>
      <c r="H78" s="341"/>
      <c r="I78" s="342"/>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1:1024" x14ac:dyDescent="0.25">
      <c r="A79"/>
      <c r="B79"/>
      <c r="C79"/>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1:1024" x14ac:dyDescent="0.25">
      <c r="A80"/>
      <c r="B80" s="10" t="s">
        <v>395</v>
      </c>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1:1024" x14ac:dyDescent="0.25">
      <c r="A81"/>
      <c r="B81" s="69" t="s">
        <v>396</v>
      </c>
      <c r="C81" s="341"/>
      <c r="D81" s="344">
        <f>D70/D75</f>
        <v>2.406813999430334E-2</v>
      </c>
      <c r="E81" s="344">
        <f>D81*(1+$K$81)^5</f>
        <v>2.2316376583964157E-2</v>
      </c>
      <c r="F81" s="344">
        <f>E81*(1+$K$81)^5</f>
        <v>2.0692112641657382E-2</v>
      </c>
      <c r="G81" s="344">
        <f>F81*(1+$K$81)^5</f>
        <v>1.9186068310153091E-2</v>
      </c>
      <c r="H81" s="344">
        <f>G81*(1+$K$81)^5</f>
        <v>1.7789639152688108E-2</v>
      </c>
      <c r="I81" s="345">
        <f>H81*(1+$K$81)^5</f>
        <v>1.6494846993502048E-2</v>
      </c>
      <c r="J81"/>
      <c r="K81" s="346">
        <v>-1.4999999999999999E-2</v>
      </c>
      <c r="L81" s="6" t="s">
        <v>393</v>
      </c>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x14ac:dyDescent="0.25">
      <c r="A82"/>
      <c r="B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4" spans="1:1024" x14ac:dyDescent="0.25">
      <c r="A84"/>
      <c r="B84"/>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spans="1:1024" ht="15.75" x14ac:dyDescent="0.25">
      <c r="A85" s="315" t="s">
        <v>397</v>
      </c>
      <c r="B85" s="315"/>
      <c r="C85" s="315"/>
      <c r="D85" s="315"/>
      <c r="E85" s="315"/>
      <c r="F85" s="315"/>
      <c r="G85" s="315"/>
      <c r="H85" s="315"/>
      <c r="I85" s="315"/>
      <c r="J85" s="315"/>
      <c r="K85" s="315"/>
      <c r="L85" s="315"/>
      <c r="M85" s="315"/>
      <c r="N85" s="315"/>
      <c r="O85" s="315"/>
      <c r="P85" s="315"/>
      <c r="Q85" s="315"/>
      <c r="R85" s="316"/>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spans="1:1024" x14ac:dyDescent="0.25">
      <c r="A86"/>
      <c r="B86"/>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8" spans="1:1024" x14ac:dyDescent="0.25">
      <c r="A88"/>
      <c r="B88" s="347" t="s">
        <v>398</v>
      </c>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90" spans="1:1024" x14ac:dyDescent="0.25">
      <c r="A90"/>
      <c r="B90"/>
      <c r="C90"/>
      <c r="D90"/>
      <c r="E90" s="348">
        <v>2015</v>
      </c>
      <c r="F90" s="349">
        <v>2020</v>
      </c>
      <c r="G90" s="350">
        <v>2025</v>
      </c>
      <c r="H90" s="349">
        <v>2030</v>
      </c>
      <c r="I90" s="351">
        <v>2035</v>
      </c>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spans="1:1024" ht="15" customHeight="1" x14ac:dyDescent="0.25">
      <c r="A91"/>
      <c r="B91" s="818" t="s">
        <v>399</v>
      </c>
      <c r="C91" s="352" t="s">
        <v>400</v>
      </c>
      <c r="D91" s="353" t="s">
        <v>401</v>
      </c>
      <c r="E91" s="354">
        <v>249.98473524425199</v>
      </c>
      <c r="F91" s="355">
        <v>254.579073333997</v>
      </c>
      <c r="G91" s="355">
        <v>263.61315298152999</v>
      </c>
      <c r="H91" s="355">
        <v>274.744496623374</v>
      </c>
      <c r="I91" s="356">
        <v>295.32304916854298</v>
      </c>
      <c r="J91" s="357" t="s">
        <v>402</v>
      </c>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spans="1:1024" x14ac:dyDescent="0.25">
      <c r="A92"/>
      <c r="B92" s="818"/>
      <c r="C92" s="358" t="s">
        <v>403</v>
      </c>
      <c r="D92" s="359" t="s">
        <v>401</v>
      </c>
      <c r="E92" s="360">
        <v>3.5</v>
      </c>
      <c r="F92" s="361">
        <v>5.1323104587708404</v>
      </c>
      <c r="G92" s="361">
        <v>5.3502172991080803</v>
      </c>
      <c r="H92" s="361">
        <v>5.6126025485794697</v>
      </c>
      <c r="I92" s="362">
        <v>6.02202910397751</v>
      </c>
      <c r="J92" s="357" t="s">
        <v>404</v>
      </c>
      <c r="K92"/>
      <c r="L92"/>
      <c r="M92"/>
      <c r="N92"/>
      <c r="O92"/>
      <c r="P92"/>
      <c r="Q92"/>
      <c r="R92"/>
      <c r="S92"/>
      <c r="T92" s="357"/>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spans="1:1024" ht="15" customHeight="1" x14ac:dyDescent="0.25">
      <c r="A93"/>
      <c r="B93" s="818"/>
      <c r="C93" s="358" t="s">
        <v>405</v>
      </c>
      <c r="D93" s="359" t="s">
        <v>401</v>
      </c>
      <c r="E93" s="360">
        <v>0</v>
      </c>
      <c r="F93" s="361">
        <v>6.1524591367810597</v>
      </c>
      <c r="G93" s="361">
        <v>6.41367929124557</v>
      </c>
      <c r="H93" s="361">
        <v>6.7282188224050703</v>
      </c>
      <c r="I93" s="362">
        <v>7.2190270406208503</v>
      </c>
      <c r="J93"/>
      <c r="K93"/>
      <c r="L93"/>
      <c r="M93"/>
      <c r="N93"/>
      <c r="O93"/>
      <c r="P93"/>
      <c r="Q93"/>
      <c r="R93"/>
      <c r="S93"/>
      <c r="T93" s="357"/>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spans="1:1024" x14ac:dyDescent="0.25">
      <c r="A94"/>
      <c r="B94" s="818"/>
      <c r="C94" s="358" t="s">
        <v>406</v>
      </c>
      <c r="D94" s="359" t="s">
        <v>401</v>
      </c>
      <c r="E94" s="360">
        <v>54.022199999999998</v>
      </c>
      <c r="F94" s="361">
        <v>63.8507754737726</v>
      </c>
      <c r="G94" s="361">
        <v>67.658527301036699</v>
      </c>
      <c r="H94" s="361">
        <v>71.957155797434098</v>
      </c>
      <c r="I94" s="362">
        <v>76.0325465058323</v>
      </c>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spans="1:1024" x14ac:dyDescent="0.25">
      <c r="A95"/>
      <c r="B95" s="818"/>
      <c r="C95" s="358" t="s">
        <v>407</v>
      </c>
      <c r="D95" s="359" t="s">
        <v>401</v>
      </c>
      <c r="E95" s="360">
        <v>7.056</v>
      </c>
      <c r="F95" s="361">
        <v>2.20417743759648</v>
      </c>
      <c r="G95" s="361">
        <v>2.3442511971426998</v>
      </c>
      <c r="H95" s="361">
        <v>2.49190818629907</v>
      </c>
      <c r="I95" s="362">
        <v>2.6330446025575198</v>
      </c>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spans="1:1024" x14ac:dyDescent="0.25">
      <c r="A96"/>
      <c r="B96" s="818"/>
      <c r="C96" s="358" t="s">
        <v>408</v>
      </c>
      <c r="D96" s="359" t="s">
        <v>401</v>
      </c>
      <c r="E96" s="360">
        <v>3.7982130115314501</v>
      </c>
      <c r="F96" s="361">
        <v>4.3410600218453803</v>
      </c>
      <c r="G96" s="361">
        <v>4.6209283482786301</v>
      </c>
      <c r="H96" s="361">
        <v>4.9625285899536804</v>
      </c>
      <c r="I96" s="362">
        <v>5.2649771729283703</v>
      </c>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spans="1:1024" x14ac:dyDescent="0.25">
      <c r="A97"/>
      <c r="B97" s="818"/>
      <c r="C97" s="358" t="s">
        <v>409</v>
      </c>
      <c r="D97" s="359" t="s">
        <v>401</v>
      </c>
      <c r="E97" s="360">
        <v>14.241</v>
      </c>
      <c r="F97" s="361">
        <v>14.306430325504699</v>
      </c>
      <c r="G97" s="361">
        <v>15.449818700946601</v>
      </c>
      <c r="H97" s="361">
        <v>16.876084326253299</v>
      </c>
      <c r="I97" s="362">
        <v>18.8445069282749</v>
      </c>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spans="1:1024" x14ac:dyDescent="0.25">
      <c r="A98"/>
      <c r="B98" s="818"/>
      <c r="C98" s="363" t="s">
        <v>410</v>
      </c>
      <c r="D98" s="359" t="s">
        <v>411</v>
      </c>
      <c r="E98" s="364">
        <v>113.576451020063</v>
      </c>
      <c r="F98" s="365">
        <v>115.856359287405</v>
      </c>
      <c r="G98" s="365">
        <v>120.22949361591</v>
      </c>
      <c r="H98" s="365">
        <v>126.05157623795</v>
      </c>
      <c r="I98" s="366">
        <v>136.45313423740399</v>
      </c>
      <c r="J98" s="357"/>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spans="1:1024" ht="15" customHeight="1" x14ac:dyDescent="0.25">
      <c r="A99"/>
      <c r="B99" s="818" t="s">
        <v>412</v>
      </c>
      <c r="C99" s="367" t="s">
        <v>115</v>
      </c>
      <c r="D99" s="353" t="s">
        <v>401</v>
      </c>
      <c r="E99" s="354">
        <v>477.935586020909</v>
      </c>
      <c r="F99" s="355">
        <v>483.69811340325401</v>
      </c>
      <c r="G99" s="355">
        <v>491.11765586276101</v>
      </c>
      <c r="H99" s="355">
        <v>502.49950888583402</v>
      </c>
      <c r="I99" s="356">
        <v>522.00477458281398</v>
      </c>
      <c r="J99"/>
      <c r="K99"/>
      <c r="L99"/>
      <c r="M99"/>
      <c r="N99"/>
      <c r="O99"/>
      <c r="P99"/>
      <c r="Q99"/>
      <c r="R99"/>
      <c r="S99"/>
      <c r="T99" s="357"/>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spans="1:1024" x14ac:dyDescent="0.25">
      <c r="A100"/>
      <c r="B100" s="818"/>
      <c r="C100" s="368" t="s">
        <v>413</v>
      </c>
      <c r="D100" s="359" t="s">
        <v>401</v>
      </c>
      <c r="E100" s="360">
        <v>56.7499869884685</v>
      </c>
      <c r="F100" s="361">
        <v>62.924595000525102</v>
      </c>
      <c r="G100" s="361">
        <v>66.187093912773605</v>
      </c>
      <c r="H100" s="361">
        <v>69.891762846551501</v>
      </c>
      <c r="I100" s="362">
        <v>72.456364915526393</v>
      </c>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row>
    <row r="101" spans="1:1024" ht="14.45" customHeight="1" x14ac:dyDescent="0.25">
      <c r="A101"/>
      <c r="B101" s="818"/>
      <c r="C101" s="368" t="s">
        <v>414</v>
      </c>
      <c r="D101" s="359" t="s">
        <v>401</v>
      </c>
      <c r="E101" s="360">
        <v>20.192400037950399</v>
      </c>
      <c r="F101" s="361">
        <v>20.9199432902317</v>
      </c>
      <c r="G101" s="361">
        <v>21.5591382675251</v>
      </c>
      <c r="H101" s="361">
        <v>22.329450618004699</v>
      </c>
      <c r="I101" s="362">
        <v>23.342829445868599</v>
      </c>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spans="1:1024" x14ac:dyDescent="0.25">
      <c r="A102"/>
      <c r="B102" s="818"/>
      <c r="C102" s="369" t="s">
        <v>410</v>
      </c>
      <c r="D102" s="370" t="s">
        <v>411</v>
      </c>
      <c r="E102" s="364">
        <v>329.610748979937</v>
      </c>
      <c r="F102" s="365">
        <v>333.58490579534799</v>
      </c>
      <c r="G102" s="365">
        <v>338.70183162949002</v>
      </c>
      <c r="H102" s="365">
        <v>346.55138543850597</v>
      </c>
      <c r="I102" s="366">
        <v>360.00329281573403</v>
      </c>
      <c r="J102" s="357"/>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spans="1:1024" x14ac:dyDescent="0.25">
      <c r="A103"/>
      <c r="B103" s="819" t="s">
        <v>415</v>
      </c>
      <c r="C103" s="352" t="s">
        <v>416</v>
      </c>
      <c r="D103" s="359" t="s">
        <v>417</v>
      </c>
      <c r="E103" s="354">
        <v>258.86250000000001</v>
      </c>
      <c r="F103" s="355">
        <v>287.41887133263401</v>
      </c>
      <c r="G103" s="355">
        <v>307.30879091232998</v>
      </c>
      <c r="H103" s="355">
        <v>330.75521362755501</v>
      </c>
      <c r="I103" s="356">
        <v>360.62211347993502</v>
      </c>
      <c r="J103"/>
      <c r="K103"/>
      <c r="L103"/>
      <c r="M103"/>
      <c r="N103"/>
      <c r="O103"/>
      <c r="P103"/>
      <c r="Q103"/>
      <c r="R103"/>
      <c r="S103"/>
      <c r="T103" s="357"/>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spans="1:1024" x14ac:dyDescent="0.25">
      <c r="A104"/>
      <c r="B104" s="819"/>
      <c r="C104" s="358" t="s">
        <v>319</v>
      </c>
      <c r="D104" s="359" t="s">
        <v>417</v>
      </c>
      <c r="E104" s="360">
        <v>33.842199999999998</v>
      </c>
      <c r="F104" s="361">
        <v>38.141648044672898</v>
      </c>
      <c r="G104" s="361">
        <v>39.793482085832999</v>
      </c>
      <c r="H104" s="361">
        <v>41.881533444647097</v>
      </c>
      <c r="I104" s="362">
        <v>44.218013571464901</v>
      </c>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spans="1:1024" x14ac:dyDescent="0.25">
      <c r="A105"/>
      <c r="B105" s="819"/>
      <c r="C105" s="358" t="s">
        <v>180</v>
      </c>
      <c r="D105" s="359" t="s">
        <v>417</v>
      </c>
      <c r="E105" s="360">
        <v>7.4632500000000004</v>
      </c>
      <c r="F105" s="361">
        <v>8.2372305055115103</v>
      </c>
      <c r="G105" s="361">
        <v>8.46525131048673</v>
      </c>
      <c r="H105" s="361">
        <v>8.7041945853824298</v>
      </c>
      <c r="I105" s="362">
        <v>9.2070593108196608</v>
      </c>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c r="AMI105"/>
      <c r="AMJ105"/>
    </row>
    <row r="106" spans="1:1024" x14ac:dyDescent="0.25">
      <c r="A106"/>
      <c r="B106" s="819"/>
      <c r="C106" s="363" t="s">
        <v>418</v>
      </c>
      <c r="D106" s="370" t="s">
        <v>411</v>
      </c>
      <c r="E106" s="364">
        <v>26.486266583859901</v>
      </c>
      <c r="F106" s="365">
        <v>28.5019286286057</v>
      </c>
      <c r="G106" s="365">
        <v>29.675643478682598</v>
      </c>
      <c r="H106" s="365">
        <v>31.101294188926399</v>
      </c>
      <c r="I106" s="366">
        <v>32.873849417049499</v>
      </c>
      <c r="J106" s="357"/>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c r="ALW106"/>
      <c r="ALX106"/>
      <c r="ALY106"/>
      <c r="ALZ106"/>
      <c r="AMA106"/>
      <c r="AMB106"/>
      <c r="AMC106"/>
      <c r="AMD106"/>
      <c r="AME106"/>
      <c r="AMF106"/>
      <c r="AMG106"/>
      <c r="AMH106"/>
      <c r="AMI106"/>
      <c r="AMJ106"/>
    </row>
    <row r="107" spans="1:1024" x14ac:dyDescent="0.25">
      <c r="A107"/>
      <c r="B107" s="819" t="s">
        <v>419</v>
      </c>
      <c r="C107" s="352" t="s">
        <v>420</v>
      </c>
      <c r="D107" s="371" t="s">
        <v>411</v>
      </c>
      <c r="E107" s="372">
        <v>95.3034990982474</v>
      </c>
      <c r="F107" s="372">
        <v>98.179435544269595</v>
      </c>
      <c r="G107" s="372">
        <v>100.438397756648</v>
      </c>
      <c r="H107" s="372">
        <v>103.49397100288201</v>
      </c>
      <c r="I107" s="373">
        <v>107.791696857869</v>
      </c>
      <c r="J107" s="357"/>
      <c r="K107"/>
      <c r="L107"/>
      <c r="M107"/>
      <c r="N107"/>
      <c r="O107"/>
      <c r="P107"/>
      <c r="Q107"/>
      <c r="R107"/>
      <c r="S107"/>
      <c r="T107" s="35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c r="AMG107"/>
      <c r="AMH107"/>
      <c r="AMI107"/>
      <c r="AMJ107"/>
    </row>
    <row r="108" spans="1:1024" x14ac:dyDescent="0.25">
      <c r="A108"/>
      <c r="B108" s="819"/>
      <c r="C108" s="374" t="s">
        <v>421</v>
      </c>
      <c r="D108" s="375" t="s">
        <v>411</v>
      </c>
      <c r="E108" s="372">
        <v>1.0626007301015501</v>
      </c>
      <c r="F108" s="372">
        <v>1.1199927408952499</v>
      </c>
      <c r="G108" s="372">
        <v>1.1675452187372799</v>
      </c>
      <c r="H108" s="372">
        <v>1.2248039479366699</v>
      </c>
      <c r="I108" s="372">
        <v>1.31415060255923</v>
      </c>
      <c r="J108"/>
      <c r="K108"/>
      <c r="L108"/>
      <c r="M108"/>
      <c r="N108"/>
      <c r="O108"/>
      <c r="P108"/>
      <c r="Q108"/>
      <c r="R108"/>
      <c r="S108"/>
      <c r="T108" s="357"/>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c r="TV108"/>
      <c r="TW108"/>
      <c r="TX108"/>
      <c r="TY108"/>
      <c r="TZ108"/>
      <c r="UA108"/>
      <c r="UB108"/>
      <c r="UC108"/>
      <c r="UD108"/>
      <c r="UE108"/>
      <c r="UF108"/>
      <c r="UG108"/>
      <c r="UH108"/>
      <c r="UI108"/>
      <c r="UJ108"/>
      <c r="UK108"/>
      <c r="UL108"/>
      <c r="UM108"/>
      <c r="UN108"/>
      <c r="UO108"/>
      <c r="UP108"/>
      <c r="UQ108"/>
      <c r="UR108"/>
      <c r="US108"/>
      <c r="UT108"/>
      <c r="UU108"/>
      <c r="UV108"/>
      <c r="UW108"/>
      <c r="UX108"/>
      <c r="UY108"/>
      <c r="UZ108"/>
      <c r="VA108"/>
      <c r="VB108"/>
      <c r="VC108"/>
      <c r="VD108"/>
      <c r="VE108"/>
      <c r="VF108"/>
      <c r="VG108"/>
      <c r="VH108"/>
      <c r="VI108"/>
      <c r="VJ108"/>
      <c r="VK108"/>
      <c r="VL108"/>
      <c r="VM108"/>
      <c r="VN108"/>
      <c r="VO108"/>
      <c r="VP108"/>
      <c r="VQ108"/>
      <c r="VR108"/>
      <c r="VS108"/>
      <c r="VT108"/>
      <c r="VU108"/>
      <c r="VV108"/>
      <c r="VW108"/>
      <c r="VX108"/>
      <c r="VY108"/>
      <c r="VZ108"/>
      <c r="WA108"/>
      <c r="WB108"/>
      <c r="WC108"/>
      <c r="WD108"/>
      <c r="WE108"/>
      <c r="WF108"/>
      <c r="WG108"/>
      <c r="WH108"/>
      <c r="WI108"/>
      <c r="WJ108"/>
      <c r="WK108"/>
      <c r="WL108"/>
      <c r="WM108"/>
      <c r="WN108"/>
      <c r="WO108"/>
      <c r="WP108"/>
      <c r="WQ108"/>
      <c r="WR108"/>
      <c r="WS108"/>
      <c r="WT108"/>
      <c r="WU108"/>
      <c r="WV108"/>
      <c r="WW108"/>
      <c r="WX108"/>
      <c r="WY108"/>
      <c r="WZ108"/>
      <c r="XA108"/>
      <c r="XB108"/>
      <c r="XC108"/>
      <c r="XD108"/>
      <c r="XE108"/>
      <c r="XF108"/>
      <c r="XG108"/>
      <c r="XH108"/>
      <c r="XI108"/>
      <c r="XJ108"/>
      <c r="XK108"/>
      <c r="XL108"/>
      <c r="XM108"/>
      <c r="XN108"/>
      <c r="XO108"/>
      <c r="XP108"/>
      <c r="XQ108"/>
      <c r="XR108"/>
      <c r="XS108"/>
      <c r="XT108"/>
      <c r="XU108"/>
      <c r="XV108"/>
      <c r="XW108"/>
      <c r="XX108"/>
      <c r="XY108"/>
      <c r="XZ108"/>
      <c r="YA108"/>
      <c r="YB108"/>
      <c r="YC108"/>
      <c r="YD108"/>
      <c r="YE108"/>
      <c r="YF108"/>
      <c r="YG108"/>
      <c r="YH108"/>
      <c r="YI108"/>
      <c r="YJ108"/>
      <c r="YK108"/>
      <c r="YL108"/>
      <c r="YM108"/>
      <c r="YN108"/>
      <c r="YO108"/>
      <c r="YP108"/>
      <c r="YQ108"/>
      <c r="YR108"/>
      <c r="YS108"/>
      <c r="YT108"/>
      <c r="YU108"/>
      <c r="YV108"/>
      <c r="YW108"/>
      <c r="YX108"/>
      <c r="YY108"/>
      <c r="YZ108"/>
      <c r="ZA108"/>
      <c r="ZB108"/>
      <c r="ZC108"/>
      <c r="ZD108"/>
      <c r="ZE108"/>
      <c r="ZF108"/>
      <c r="ZG108"/>
      <c r="ZH108"/>
      <c r="ZI108"/>
      <c r="ZJ108"/>
      <c r="ZK108"/>
      <c r="ZL108"/>
      <c r="ZM108"/>
      <c r="ZN108"/>
      <c r="ZO108"/>
      <c r="ZP108"/>
      <c r="ZQ108"/>
      <c r="ZR108"/>
      <c r="ZS108"/>
      <c r="ZT108"/>
      <c r="ZU108"/>
      <c r="ZV108"/>
      <c r="ZW108"/>
      <c r="ZX108"/>
      <c r="ZY108"/>
      <c r="ZZ108"/>
      <c r="AAA108"/>
      <c r="AAB108"/>
      <c r="AAC108"/>
      <c r="AAD108"/>
      <c r="AAE108"/>
      <c r="AAF108"/>
      <c r="AAG108"/>
      <c r="AAH108"/>
      <c r="AAI108"/>
      <c r="AAJ108"/>
      <c r="AAK108"/>
      <c r="AAL108"/>
      <c r="AAM108"/>
      <c r="AAN108"/>
      <c r="AAO108"/>
      <c r="AAP108"/>
      <c r="AAQ108"/>
      <c r="AAR108"/>
      <c r="AAS108"/>
      <c r="AAT108"/>
      <c r="AAU108"/>
      <c r="AAV108"/>
      <c r="AAW108"/>
      <c r="AAX108"/>
      <c r="AAY108"/>
      <c r="AAZ108"/>
      <c r="ABA108"/>
      <c r="ABB108"/>
      <c r="ABC108"/>
      <c r="ABD108"/>
      <c r="ABE108"/>
      <c r="ABF108"/>
      <c r="ABG108"/>
      <c r="ABH108"/>
      <c r="ABI108"/>
      <c r="ABJ108"/>
      <c r="ABK108"/>
      <c r="ABL108"/>
      <c r="ABM108"/>
      <c r="ABN108"/>
      <c r="ABO108"/>
      <c r="ABP108"/>
      <c r="ABQ108"/>
      <c r="ABR108"/>
      <c r="ABS108"/>
      <c r="ABT108"/>
      <c r="ABU108"/>
      <c r="ABV108"/>
      <c r="ABW108"/>
      <c r="ABX108"/>
      <c r="ABY108"/>
      <c r="ABZ108"/>
      <c r="ACA108"/>
      <c r="ACB108"/>
      <c r="ACC108"/>
      <c r="ACD108"/>
      <c r="ACE108"/>
      <c r="ACF108"/>
      <c r="ACG108"/>
      <c r="ACH108"/>
      <c r="ACI108"/>
      <c r="ACJ108"/>
      <c r="ACK108"/>
      <c r="ACL108"/>
      <c r="ACM108"/>
      <c r="ACN108"/>
      <c r="ACO108"/>
      <c r="ACP108"/>
      <c r="ACQ108"/>
      <c r="ACR108"/>
      <c r="ACS108"/>
      <c r="ACT108"/>
      <c r="ACU108"/>
      <c r="ACV108"/>
      <c r="ACW108"/>
      <c r="ACX108"/>
      <c r="ACY108"/>
      <c r="ACZ108"/>
      <c r="ADA108"/>
      <c r="ADB108"/>
      <c r="ADC108"/>
      <c r="ADD108"/>
      <c r="ADE108"/>
      <c r="ADF108"/>
      <c r="ADG108"/>
      <c r="ADH108"/>
      <c r="ADI108"/>
      <c r="ADJ108"/>
      <c r="ADK108"/>
      <c r="ADL108"/>
      <c r="ADM108"/>
      <c r="ADN108"/>
      <c r="ADO108"/>
      <c r="ADP108"/>
      <c r="ADQ108"/>
      <c r="ADR108"/>
      <c r="ADS108"/>
      <c r="ADT108"/>
      <c r="ADU108"/>
      <c r="ADV108"/>
      <c r="ADW108"/>
      <c r="ADX108"/>
      <c r="ADY108"/>
      <c r="ADZ108"/>
      <c r="AEA108"/>
      <c r="AEB108"/>
      <c r="AEC108"/>
      <c r="AED108"/>
      <c r="AEE108"/>
      <c r="AEF108"/>
      <c r="AEG108"/>
      <c r="AEH108"/>
      <c r="AEI108"/>
      <c r="AEJ108"/>
      <c r="AEK108"/>
      <c r="AEL108"/>
      <c r="AEM108"/>
      <c r="AEN108"/>
      <c r="AEO108"/>
      <c r="AEP108"/>
      <c r="AEQ108"/>
      <c r="AER108"/>
      <c r="AES108"/>
      <c r="AET108"/>
      <c r="AEU108"/>
      <c r="AEV108"/>
      <c r="AEW108"/>
      <c r="AEX108"/>
      <c r="AEY108"/>
      <c r="AEZ108"/>
      <c r="AFA108"/>
      <c r="AFB108"/>
      <c r="AFC108"/>
      <c r="AFD108"/>
      <c r="AFE108"/>
      <c r="AFF108"/>
      <c r="AFG108"/>
      <c r="AFH108"/>
      <c r="AFI108"/>
      <c r="AFJ108"/>
      <c r="AFK108"/>
      <c r="AFL108"/>
      <c r="AFM108"/>
      <c r="AFN108"/>
      <c r="AFO108"/>
      <c r="AFP108"/>
      <c r="AFQ108"/>
      <c r="AFR108"/>
      <c r="AFS108"/>
      <c r="AFT108"/>
      <c r="AFU108"/>
      <c r="AFV108"/>
      <c r="AFW108"/>
      <c r="AFX108"/>
      <c r="AFY108"/>
      <c r="AFZ108"/>
      <c r="AGA108"/>
      <c r="AGB108"/>
      <c r="AGC108"/>
      <c r="AGD108"/>
      <c r="AGE108"/>
      <c r="AGF108"/>
      <c r="AGG108"/>
      <c r="AGH108"/>
      <c r="AGI108"/>
      <c r="AGJ108"/>
      <c r="AGK108"/>
      <c r="AGL108"/>
      <c r="AGM108"/>
      <c r="AGN108"/>
      <c r="AGO108"/>
      <c r="AGP108"/>
      <c r="AGQ108"/>
      <c r="AGR108"/>
      <c r="AGS108"/>
      <c r="AGT108"/>
      <c r="AGU108"/>
      <c r="AGV108"/>
      <c r="AGW108"/>
      <c r="AGX108"/>
      <c r="AGY108"/>
      <c r="AGZ108"/>
      <c r="AHA108"/>
      <c r="AHB108"/>
      <c r="AHC108"/>
      <c r="AHD108"/>
      <c r="AHE108"/>
      <c r="AHF108"/>
      <c r="AHG108"/>
      <c r="AHH108"/>
      <c r="AHI108"/>
      <c r="AHJ108"/>
      <c r="AHK108"/>
      <c r="AHL108"/>
      <c r="AHM108"/>
      <c r="AHN108"/>
      <c r="AHO108"/>
      <c r="AHP108"/>
      <c r="AHQ108"/>
      <c r="AHR108"/>
      <c r="AHS108"/>
      <c r="AHT108"/>
      <c r="AHU108"/>
      <c r="AHV108"/>
      <c r="AHW108"/>
      <c r="AHX108"/>
      <c r="AHY108"/>
      <c r="AHZ108"/>
      <c r="AIA108"/>
      <c r="AIB108"/>
      <c r="AIC108"/>
      <c r="AID108"/>
      <c r="AIE108"/>
      <c r="AIF108"/>
      <c r="AIG108"/>
      <c r="AIH108"/>
      <c r="AII108"/>
      <c r="AIJ108"/>
      <c r="AIK108"/>
      <c r="AIL108"/>
      <c r="AIM108"/>
      <c r="AIN108"/>
      <c r="AIO108"/>
      <c r="AIP108"/>
      <c r="AIQ108"/>
      <c r="AIR108"/>
      <c r="AIS108"/>
      <c r="AIT108"/>
      <c r="AIU108"/>
      <c r="AIV108"/>
      <c r="AIW108"/>
      <c r="AIX108"/>
      <c r="AIY108"/>
      <c r="AIZ108"/>
      <c r="AJA108"/>
      <c r="AJB108"/>
      <c r="AJC108"/>
      <c r="AJD108"/>
      <c r="AJE108"/>
      <c r="AJF108"/>
      <c r="AJG108"/>
      <c r="AJH108"/>
      <c r="AJI108"/>
      <c r="AJJ108"/>
      <c r="AJK108"/>
      <c r="AJL108"/>
      <c r="AJM108"/>
      <c r="AJN108"/>
      <c r="AJO108"/>
      <c r="AJP108"/>
      <c r="AJQ108"/>
      <c r="AJR108"/>
      <c r="AJS108"/>
      <c r="AJT108"/>
      <c r="AJU108"/>
      <c r="AJV108"/>
      <c r="AJW108"/>
      <c r="AJX108"/>
      <c r="AJY108"/>
      <c r="AJZ108"/>
      <c r="AKA108"/>
      <c r="AKB108"/>
      <c r="AKC108"/>
      <c r="AKD108"/>
      <c r="AKE108"/>
      <c r="AKF108"/>
      <c r="AKG108"/>
      <c r="AKH108"/>
      <c r="AKI108"/>
      <c r="AKJ108"/>
      <c r="AKK108"/>
      <c r="AKL108"/>
      <c r="AKM108"/>
      <c r="AKN108"/>
      <c r="AKO108"/>
      <c r="AKP108"/>
      <c r="AKQ108"/>
      <c r="AKR108"/>
      <c r="AKS108"/>
      <c r="AKT108"/>
      <c r="AKU108"/>
      <c r="AKV108"/>
      <c r="AKW108"/>
      <c r="AKX108"/>
      <c r="AKY108"/>
      <c r="AKZ108"/>
      <c r="ALA108"/>
      <c r="ALB108"/>
      <c r="ALC108"/>
      <c r="ALD108"/>
      <c r="ALE108"/>
      <c r="ALF108"/>
      <c r="ALG108"/>
      <c r="ALH108"/>
      <c r="ALI108"/>
      <c r="ALJ108"/>
      <c r="ALK108"/>
      <c r="ALL108"/>
      <c r="ALM108"/>
      <c r="ALN108"/>
      <c r="ALO108"/>
      <c r="ALP108"/>
      <c r="ALQ108"/>
      <c r="ALR108"/>
      <c r="ALS108"/>
      <c r="ALT108"/>
      <c r="ALU108"/>
      <c r="ALV108"/>
      <c r="ALW108"/>
      <c r="ALX108"/>
      <c r="ALY108"/>
      <c r="ALZ108"/>
      <c r="AMA108"/>
      <c r="AMB108"/>
      <c r="AMC108"/>
      <c r="AMD108"/>
      <c r="AME108"/>
      <c r="AMF108"/>
      <c r="AMG108"/>
      <c r="AMH108"/>
      <c r="AMI108"/>
      <c r="AMJ108"/>
    </row>
    <row r="109" spans="1:1024" x14ac:dyDescent="0.25">
      <c r="A109"/>
      <c r="B109" s="6" t="s">
        <v>422</v>
      </c>
      <c r="C109"/>
      <c r="D109"/>
      <c r="E109"/>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c r="AMG109"/>
      <c r="AMH109"/>
      <c r="AMI109"/>
      <c r="AMJ109"/>
    </row>
    <row r="111" spans="1:1024" x14ac:dyDescent="0.25">
      <c r="A111"/>
      <c r="B111"/>
      <c r="C111"/>
      <c r="D111"/>
      <c r="E111"/>
      <c r="F111"/>
      <c r="G111"/>
      <c r="H111"/>
      <c r="I111"/>
      <c r="J111"/>
      <c r="K111"/>
      <c r="L111"/>
      <c r="M111"/>
      <c r="N111"/>
      <c r="O111"/>
      <c r="P111"/>
      <c r="Q111"/>
      <c r="R111" s="376" t="s">
        <v>423</v>
      </c>
      <c r="S111" s="377"/>
      <c r="T111" s="377"/>
      <c r="U111" s="377"/>
      <c r="V111" s="377"/>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c r="AMG111"/>
      <c r="AMH111"/>
      <c r="AMI111"/>
      <c r="AMJ111"/>
    </row>
    <row r="112" spans="1:1024" x14ac:dyDescent="0.25">
      <c r="A112"/>
      <c r="B112" s="378" t="s">
        <v>424</v>
      </c>
      <c r="C112" s="379"/>
      <c r="D112" s="379"/>
      <c r="E112" s="379"/>
      <c r="F112" s="379"/>
      <c r="G112" s="379"/>
      <c r="H112" s="379"/>
      <c r="I112" s="379"/>
      <c r="J112" s="379"/>
      <c r="K112" s="379"/>
      <c r="L112" s="379"/>
      <c r="M112" s="379"/>
      <c r="N112" s="379"/>
      <c r="O112" s="379"/>
      <c r="P112" s="379"/>
      <c r="Q112" s="380"/>
      <c r="R112" s="381" t="s">
        <v>425</v>
      </c>
      <c r="S112" s="381"/>
      <c r="T112" s="381"/>
      <c r="U112" s="381"/>
      <c r="V112" s="381"/>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c r="ND112"/>
      <c r="NE112"/>
      <c r="NF112"/>
      <c r="NG112"/>
      <c r="NH112"/>
      <c r="NI112"/>
      <c r="NJ112"/>
      <c r="NK112"/>
      <c r="NL112"/>
      <c r="NM112"/>
      <c r="NN112"/>
      <c r="NO112"/>
      <c r="NP112"/>
      <c r="NQ112"/>
      <c r="NR112"/>
      <c r="NS112"/>
      <c r="NT112"/>
      <c r="NU112"/>
      <c r="NV112"/>
      <c r="NW112"/>
      <c r="NX112"/>
      <c r="NY112"/>
      <c r="NZ112"/>
      <c r="OA112"/>
      <c r="OB112"/>
      <c r="OC112"/>
      <c r="OD112"/>
      <c r="OE112"/>
      <c r="OF112"/>
      <c r="OG112"/>
      <c r="OH112"/>
      <c r="OI112"/>
      <c r="OJ112"/>
      <c r="OK112"/>
      <c r="OL112"/>
      <c r="OM112"/>
      <c r="ON112"/>
      <c r="OO112"/>
      <c r="OP112"/>
      <c r="OQ112"/>
      <c r="OR112"/>
      <c r="OS112"/>
      <c r="OT112"/>
      <c r="OU112"/>
      <c r="OV112"/>
      <c r="OW112"/>
      <c r="OX112"/>
      <c r="OY112"/>
      <c r="OZ112"/>
      <c r="PA112"/>
      <c r="PB112"/>
      <c r="PC112"/>
      <c r="PD112"/>
      <c r="PE112"/>
      <c r="PF112"/>
      <c r="PG112"/>
      <c r="PH112"/>
      <c r="PI112"/>
      <c r="PJ112"/>
      <c r="PK112"/>
      <c r="PL112"/>
      <c r="PM112"/>
      <c r="PN112"/>
      <c r="PO112"/>
      <c r="PP112"/>
      <c r="PQ112"/>
      <c r="PR112"/>
      <c r="PS112"/>
      <c r="PT112"/>
      <c r="PU112"/>
      <c r="PV112"/>
      <c r="PW112"/>
      <c r="PX112"/>
      <c r="PY112"/>
      <c r="PZ112"/>
      <c r="QA112"/>
      <c r="QB112"/>
      <c r="QC112"/>
      <c r="QD112"/>
      <c r="QE112"/>
      <c r="QF112"/>
      <c r="QG112"/>
      <c r="QH112"/>
      <c r="QI112"/>
      <c r="QJ112"/>
      <c r="QK112"/>
      <c r="QL112"/>
      <c r="QM112"/>
      <c r="QN112"/>
      <c r="QO112"/>
      <c r="QP112"/>
      <c r="QQ112"/>
      <c r="QR112"/>
      <c r="QS112"/>
      <c r="QT112"/>
      <c r="QU112"/>
      <c r="QV112"/>
      <c r="QW112"/>
      <c r="QX112"/>
      <c r="QY112"/>
      <c r="QZ112"/>
      <c r="RA112"/>
      <c r="RB112"/>
      <c r="RC112"/>
      <c r="RD112"/>
      <c r="RE112"/>
      <c r="RF112"/>
      <c r="RG112"/>
      <c r="RH112"/>
      <c r="RI112"/>
      <c r="RJ112"/>
      <c r="RK112"/>
      <c r="RL112"/>
      <c r="RM112"/>
      <c r="RN112"/>
      <c r="RO112"/>
      <c r="RP112"/>
      <c r="RQ112"/>
      <c r="RR112"/>
      <c r="RS112"/>
      <c r="RT112"/>
      <c r="RU112"/>
      <c r="RV112"/>
      <c r="RW112"/>
      <c r="RX112"/>
      <c r="RY112"/>
      <c r="RZ112"/>
      <c r="SA112"/>
      <c r="SB112"/>
      <c r="SC112"/>
      <c r="SD112"/>
      <c r="SE112"/>
      <c r="SF112"/>
      <c r="SG112"/>
      <c r="SH112"/>
      <c r="SI112"/>
      <c r="SJ112"/>
      <c r="SK112"/>
      <c r="SL112"/>
      <c r="SM112"/>
      <c r="SN112"/>
      <c r="SO112"/>
      <c r="SP112"/>
      <c r="SQ112"/>
      <c r="SR112"/>
      <c r="SS112"/>
      <c r="ST112"/>
      <c r="SU112"/>
      <c r="SV112"/>
      <c r="SW112"/>
      <c r="SX112"/>
      <c r="SY112"/>
      <c r="SZ112"/>
      <c r="TA112"/>
      <c r="TB112"/>
      <c r="TC112"/>
      <c r="TD112"/>
      <c r="TE112"/>
      <c r="TF112"/>
      <c r="TG112"/>
      <c r="TH112"/>
      <c r="TI112"/>
      <c r="TJ112"/>
      <c r="TK112"/>
      <c r="TL112"/>
      <c r="TM112"/>
      <c r="TN112"/>
      <c r="TO112"/>
      <c r="TP112"/>
      <c r="TQ112"/>
      <c r="TR112"/>
      <c r="TS112"/>
      <c r="TT112"/>
      <c r="TU112"/>
      <c r="TV112"/>
      <c r="TW112"/>
      <c r="TX112"/>
      <c r="TY112"/>
      <c r="TZ112"/>
      <c r="UA112"/>
      <c r="UB112"/>
      <c r="UC112"/>
      <c r="UD112"/>
      <c r="UE112"/>
      <c r="UF112"/>
      <c r="UG112"/>
      <c r="UH112"/>
      <c r="UI112"/>
      <c r="UJ112"/>
      <c r="UK112"/>
      <c r="UL112"/>
      <c r="UM112"/>
      <c r="UN112"/>
      <c r="UO112"/>
      <c r="UP112"/>
      <c r="UQ112"/>
      <c r="UR112"/>
      <c r="US112"/>
      <c r="UT112"/>
      <c r="UU112"/>
      <c r="UV112"/>
      <c r="UW112"/>
      <c r="UX112"/>
      <c r="UY112"/>
      <c r="UZ112"/>
      <c r="VA112"/>
      <c r="VB112"/>
      <c r="VC112"/>
      <c r="VD112"/>
      <c r="VE112"/>
      <c r="VF112"/>
      <c r="VG112"/>
      <c r="VH112"/>
      <c r="VI112"/>
      <c r="VJ112"/>
      <c r="VK112"/>
      <c r="VL112"/>
      <c r="VM112"/>
      <c r="VN112"/>
      <c r="VO112"/>
      <c r="VP112"/>
      <c r="VQ112"/>
      <c r="VR112"/>
      <c r="VS112"/>
      <c r="VT112"/>
      <c r="VU112"/>
      <c r="VV112"/>
      <c r="VW112"/>
      <c r="VX112"/>
      <c r="VY112"/>
      <c r="VZ112"/>
      <c r="WA112"/>
      <c r="WB112"/>
      <c r="WC112"/>
      <c r="WD112"/>
      <c r="WE112"/>
      <c r="WF112"/>
      <c r="WG112"/>
      <c r="WH112"/>
      <c r="WI112"/>
      <c r="WJ112"/>
      <c r="WK112"/>
      <c r="WL112"/>
      <c r="WM112"/>
      <c r="WN112"/>
      <c r="WO112"/>
      <c r="WP112"/>
      <c r="WQ112"/>
      <c r="WR112"/>
      <c r="WS112"/>
      <c r="WT112"/>
      <c r="WU112"/>
      <c r="WV112"/>
      <c r="WW112"/>
      <c r="WX112"/>
      <c r="WY112"/>
      <c r="WZ112"/>
      <c r="XA112"/>
      <c r="XB112"/>
      <c r="XC112"/>
      <c r="XD112"/>
      <c r="XE112"/>
      <c r="XF112"/>
      <c r="XG112"/>
      <c r="XH112"/>
      <c r="XI112"/>
      <c r="XJ112"/>
      <c r="XK112"/>
      <c r="XL112"/>
      <c r="XM112"/>
      <c r="XN112"/>
      <c r="XO112"/>
      <c r="XP112"/>
      <c r="XQ112"/>
      <c r="XR112"/>
      <c r="XS112"/>
      <c r="XT112"/>
      <c r="XU112"/>
      <c r="XV112"/>
      <c r="XW112"/>
      <c r="XX112"/>
      <c r="XY112"/>
      <c r="XZ112"/>
      <c r="YA112"/>
      <c r="YB112"/>
      <c r="YC112"/>
      <c r="YD112"/>
      <c r="YE112"/>
      <c r="YF112"/>
      <c r="YG112"/>
      <c r="YH112"/>
      <c r="YI112"/>
      <c r="YJ112"/>
      <c r="YK112"/>
      <c r="YL112"/>
      <c r="YM112"/>
      <c r="YN112"/>
      <c r="YO112"/>
      <c r="YP112"/>
      <c r="YQ112"/>
      <c r="YR112"/>
      <c r="YS112"/>
      <c r="YT112"/>
      <c r="YU112"/>
      <c r="YV112"/>
      <c r="YW112"/>
      <c r="YX112"/>
      <c r="YY112"/>
      <c r="YZ112"/>
      <c r="ZA112"/>
      <c r="ZB112"/>
      <c r="ZC112"/>
      <c r="ZD112"/>
      <c r="ZE112"/>
      <c r="ZF112"/>
      <c r="ZG112"/>
      <c r="ZH112"/>
      <c r="ZI112"/>
      <c r="ZJ112"/>
      <c r="ZK112"/>
      <c r="ZL112"/>
      <c r="ZM112"/>
      <c r="ZN112"/>
      <c r="ZO112"/>
      <c r="ZP112"/>
      <c r="ZQ112"/>
      <c r="ZR112"/>
      <c r="ZS112"/>
      <c r="ZT112"/>
      <c r="ZU112"/>
      <c r="ZV112"/>
      <c r="ZW112"/>
      <c r="ZX112"/>
      <c r="ZY112"/>
      <c r="ZZ112"/>
      <c r="AAA112"/>
      <c r="AAB112"/>
      <c r="AAC112"/>
      <c r="AAD112"/>
      <c r="AAE112"/>
      <c r="AAF112"/>
      <c r="AAG112"/>
      <c r="AAH112"/>
      <c r="AAI112"/>
      <c r="AAJ112"/>
      <c r="AAK112"/>
      <c r="AAL112"/>
      <c r="AAM112"/>
      <c r="AAN112"/>
      <c r="AAO112"/>
      <c r="AAP112"/>
      <c r="AAQ112"/>
      <c r="AAR112"/>
      <c r="AAS112"/>
      <c r="AAT112"/>
      <c r="AAU112"/>
      <c r="AAV112"/>
      <c r="AAW112"/>
      <c r="AAX112"/>
      <c r="AAY112"/>
      <c r="AAZ112"/>
      <c r="ABA112"/>
      <c r="ABB112"/>
      <c r="ABC112"/>
      <c r="ABD112"/>
      <c r="ABE112"/>
      <c r="ABF112"/>
      <c r="ABG112"/>
      <c r="ABH112"/>
      <c r="ABI112"/>
      <c r="ABJ112"/>
      <c r="ABK112"/>
      <c r="ABL112"/>
      <c r="ABM112"/>
      <c r="ABN112"/>
      <c r="ABO112"/>
      <c r="ABP112"/>
      <c r="ABQ112"/>
      <c r="ABR112"/>
      <c r="ABS112"/>
      <c r="ABT112"/>
      <c r="ABU112"/>
      <c r="ABV112"/>
      <c r="ABW112"/>
      <c r="ABX112"/>
      <c r="ABY112"/>
      <c r="ABZ112"/>
      <c r="ACA112"/>
      <c r="ACB112"/>
      <c r="ACC112"/>
      <c r="ACD112"/>
      <c r="ACE112"/>
      <c r="ACF112"/>
      <c r="ACG112"/>
      <c r="ACH112"/>
      <c r="ACI112"/>
      <c r="ACJ112"/>
      <c r="ACK112"/>
      <c r="ACL112"/>
      <c r="ACM112"/>
      <c r="ACN112"/>
      <c r="ACO112"/>
      <c r="ACP112"/>
      <c r="ACQ112"/>
      <c r="ACR112"/>
      <c r="ACS112"/>
      <c r="ACT112"/>
      <c r="ACU112"/>
      <c r="ACV112"/>
      <c r="ACW112"/>
      <c r="ACX112"/>
      <c r="ACY112"/>
      <c r="ACZ112"/>
      <c r="ADA112"/>
      <c r="ADB112"/>
      <c r="ADC112"/>
      <c r="ADD112"/>
      <c r="ADE112"/>
      <c r="ADF112"/>
      <c r="ADG112"/>
      <c r="ADH112"/>
      <c r="ADI112"/>
      <c r="ADJ112"/>
      <c r="ADK112"/>
      <c r="ADL112"/>
      <c r="ADM112"/>
      <c r="ADN112"/>
      <c r="ADO112"/>
      <c r="ADP112"/>
      <c r="ADQ112"/>
      <c r="ADR112"/>
      <c r="ADS112"/>
      <c r="ADT112"/>
      <c r="ADU112"/>
      <c r="ADV112"/>
      <c r="ADW112"/>
      <c r="ADX112"/>
      <c r="ADY112"/>
      <c r="ADZ112"/>
      <c r="AEA112"/>
      <c r="AEB112"/>
      <c r="AEC112"/>
      <c r="AED112"/>
      <c r="AEE112"/>
      <c r="AEF112"/>
      <c r="AEG112"/>
      <c r="AEH112"/>
      <c r="AEI112"/>
      <c r="AEJ112"/>
      <c r="AEK112"/>
      <c r="AEL112"/>
      <c r="AEM112"/>
      <c r="AEN112"/>
      <c r="AEO112"/>
      <c r="AEP112"/>
      <c r="AEQ112"/>
      <c r="AER112"/>
      <c r="AES112"/>
      <c r="AET112"/>
      <c r="AEU112"/>
      <c r="AEV112"/>
      <c r="AEW112"/>
      <c r="AEX112"/>
      <c r="AEY112"/>
      <c r="AEZ112"/>
      <c r="AFA112"/>
      <c r="AFB112"/>
      <c r="AFC112"/>
      <c r="AFD112"/>
      <c r="AFE112"/>
      <c r="AFF112"/>
      <c r="AFG112"/>
      <c r="AFH112"/>
      <c r="AFI112"/>
      <c r="AFJ112"/>
      <c r="AFK112"/>
      <c r="AFL112"/>
      <c r="AFM112"/>
      <c r="AFN112"/>
      <c r="AFO112"/>
      <c r="AFP112"/>
      <c r="AFQ112"/>
      <c r="AFR112"/>
      <c r="AFS112"/>
      <c r="AFT112"/>
      <c r="AFU112"/>
      <c r="AFV112"/>
      <c r="AFW112"/>
      <c r="AFX112"/>
      <c r="AFY112"/>
      <c r="AFZ112"/>
      <c r="AGA112"/>
      <c r="AGB112"/>
      <c r="AGC112"/>
      <c r="AGD112"/>
      <c r="AGE112"/>
      <c r="AGF112"/>
      <c r="AGG112"/>
      <c r="AGH112"/>
      <c r="AGI112"/>
      <c r="AGJ112"/>
      <c r="AGK112"/>
      <c r="AGL112"/>
      <c r="AGM112"/>
      <c r="AGN112"/>
      <c r="AGO112"/>
      <c r="AGP112"/>
      <c r="AGQ112"/>
      <c r="AGR112"/>
      <c r="AGS112"/>
      <c r="AGT112"/>
      <c r="AGU112"/>
      <c r="AGV112"/>
      <c r="AGW112"/>
      <c r="AGX112"/>
      <c r="AGY112"/>
      <c r="AGZ112"/>
      <c r="AHA112"/>
      <c r="AHB112"/>
      <c r="AHC112"/>
      <c r="AHD112"/>
      <c r="AHE112"/>
      <c r="AHF112"/>
      <c r="AHG112"/>
      <c r="AHH112"/>
      <c r="AHI112"/>
      <c r="AHJ112"/>
      <c r="AHK112"/>
      <c r="AHL112"/>
      <c r="AHM112"/>
      <c r="AHN112"/>
      <c r="AHO112"/>
      <c r="AHP112"/>
      <c r="AHQ112"/>
      <c r="AHR112"/>
      <c r="AHS112"/>
      <c r="AHT112"/>
      <c r="AHU112"/>
      <c r="AHV112"/>
      <c r="AHW112"/>
      <c r="AHX112"/>
      <c r="AHY112"/>
      <c r="AHZ112"/>
      <c r="AIA112"/>
      <c r="AIB112"/>
      <c r="AIC112"/>
      <c r="AID112"/>
      <c r="AIE112"/>
      <c r="AIF112"/>
      <c r="AIG112"/>
      <c r="AIH112"/>
      <c r="AII112"/>
      <c r="AIJ112"/>
      <c r="AIK112"/>
      <c r="AIL112"/>
      <c r="AIM112"/>
      <c r="AIN112"/>
      <c r="AIO112"/>
      <c r="AIP112"/>
      <c r="AIQ112"/>
      <c r="AIR112"/>
      <c r="AIS112"/>
      <c r="AIT112"/>
      <c r="AIU112"/>
      <c r="AIV112"/>
      <c r="AIW112"/>
      <c r="AIX112"/>
      <c r="AIY112"/>
      <c r="AIZ112"/>
      <c r="AJA112"/>
      <c r="AJB112"/>
      <c r="AJC112"/>
      <c r="AJD112"/>
      <c r="AJE112"/>
      <c r="AJF112"/>
      <c r="AJG112"/>
      <c r="AJH112"/>
      <c r="AJI112"/>
      <c r="AJJ112"/>
      <c r="AJK112"/>
      <c r="AJL112"/>
      <c r="AJM112"/>
      <c r="AJN112"/>
      <c r="AJO112"/>
      <c r="AJP112"/>
      <c r="AJQ112"/>
      <c r="AJR112"/>
      <c r="AJS112"/>
      <c r="AJT112"/>
      <c r="AJU112"/>
      <c r="AJV112"/>
      <c r="AJW112"/>
      <c r="AJX112"/>
      <c r="AJY112"/>
      <c r="AJZ112"/>
      <c r="AKA112"/>
      <c r="AKB112"/>
      <c r="AKC112"/>
      <c r="AKD112"/>
      <c r="AKE112"/>
      <c r="AKF112"/>
      <c r="AKG112"/>
      <c r="AKH112"/>
      <c r="AKI112"/>
      <c r="AKJ112"/>
      <c r="AKK112"/>
      <c r="AKL112"/>
      <c r="AKM112"/>
      <c r="AKN112"/>
      <c r="AKO112"/>
      <c r="AKP112"/>
      <c r="AKQ112"/>
      <c r="AKR112"/>
      <c r="AKS112"/>
      <c r="AKT112"/>
      <c r="AKU112"/>
      <c r="AKV112"/>
      <c r="AKW112"/>
      <c r="AKX112"/>
      <c r="AKY112"/>
      <c r="AKZ112"/>
      <c r="ALA112"/>
      <c r="ALB112"/>
      <c r="ALC112"/>
      <c r="ALD112"/>
      <c r="ALE112"/>
      <c r="ALF112"/>
      <c r="ALG112"/>
      <c r="ALH112"/>
      <c r="ALI112"/>
      <c r="ALJ112"/>
      <c r="ALK112"/>
      <c r="ALL112"/>
      <c r="ALM112"/>
      <c r="ALN112"/>
      <c r="ALO112"/>
      <c r="ALP112"/>
      <c r="ALQ112"/>
      <c r="ALR112"/>
      <c r="ALS112"/>
      <c r="ALT112"/>
      <c r="ALU112"/>
      <c r="ALV112"/>
      <c r="ALW112"/>
      <c r="ALX112"/>
      <c r="ALY112"/>
      <c r="ALZ112"/>
      <c r="AMA112"/>
      <c r="AMB112"/>
      <c r="AMC112"/>
      <c r="AMD112"/>
      <c r="AME112"/>
      <c r="AMF112"/>
      <c r="AMG112"/>
      <c r="AMH112"/>
      <c r="AMI112"/>
      <c r="AMJ112"/>
    </row>
    <row r="113" spans="1:1024" x14ac:dyDescent="0.25">
      <c r="A113"/>
      <c r="B113" s="382"/>
      <c r="C113" s="382"/>
      <c r="D113" s="382"/>
      <c r="E113" s="382"/>
      <c r="F113" s="382"/>
      <c r="G113" s="382"/>
      <c r="H113" s="382"/>
      <c r="I113" s="382"/>
      <c r="J113" s="382"/>
      <c r="K113" s="382"/>
      <c r="L113" s="382"/>
      <c r="M113" s="382"/>
      <c r="N113" s="382"/>
      <c r="O113" s="382"/>
      <c r="P113" s="383"/>
      <c r="Q113" s="384" t="s">
        <v>426</v>
      </c>
      <c r="R113" s="385"/>
      <c r="S113" s="385"/>
      <c r="T113" s="385"/>
      <c r="U113" s="385"/>
      <c r="V113" s="385"/>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c r="IW113"/>
      <c r="IX113"/>
      <c r="IY113"/>
      <c r="IZ113"/>
      <c r="JA113"/>
      <c r="JB113"/>
      <c r="JC113"/>
      <c r="JD113"/>
      <c r="JE113"/>
      <c r="JF113"/>
      <c r="JG113"/>
      <c r="JH113"/>
      <c r="JI113"/>
      <c r="JJ113"/>
      <c r="JK113"/>
      <c r="JL113"/>
      <c r="JM113"/>
      <c r="JN113"/>
      <c r="JO113"/>
      <c r="JP113"/>
      <c r="JQ113"/>
      <c r="JR113"/>
      <c r="JS113"/>
      <c r="JT113"/>
      <c r="JU113"/>
      <c r="JV113"/>
      <c r="JW113"/>
      <c r="JX113"/>
      <c r="JY113"/>
      <c r="JZ113"/>
      <c r="KA113"/>
      <c r="KB113"/>
      <c r="KC113"/>
      <c r="KD113"/>
      <c r="KE113"/>
      <c r="KF113"/>
      <c r="KG113"/>
      <c r="KH113"/>
      <c r="KI113"/>
      <c r="KJ113"/>
      <c r="KK113"/>
      <c r="KL113"/>
      <c r="KM113"/>
      <c r="KN113"/>
      <c r="KO113"/>
      <c r="KP113"/>
      <c r="KQ113"/>
      <c r="KR113"/>
      <c r="KS113"/>
      <c r="KT113"/>
      <c r="KU113"/>
      <c r="KV113"/>
      <c r="KW113"/>
      <c r="KX113"/>
      <c r="KY113"/>
      <c r="KZ113"/>
      <c r="LA113"/>
      <c r="LB113"/>
      <c r="LC113"/>
      <c r="LD113"/>
      <c r="LE113"/>
      <c r="LF113"/>
      <c r="LG113"/>
      <c r="LH113"/>
      <c r="LI113"/>
      <c r="LJ113"/>
      <c r="LK113"/>
      <c r="LL113"/>
      <c r="LM113"/>
      <c r="LN113"/>
      <c r="LO113"/>
      <c r="LP113"/>
      <c r="LQ113"/>
      <c r="LR113"/>
      <c r="LS113"/>
      <c r="LT113"/>
      <c r="LU113"/>
      <c r="LV113"/>
      <c r="LW113"/>
      <c r="LX113"/>
      <c r="LY113"/>
      <c r="LZ113"/>
      <c r="MA113"/>
      <c r="MB113"/>
      <c r="MC113"/>
      <c r="MD113"/>
      <c r="ME113"/>
      <c r="MF113"/>
      <c r="MG113"/>
      <c r="MH113"/>
      <c r="MI113"/>
      <c r="MJ113"/>
      <c r="MK113"/>
      <c r="ML113"/>
      <c r="MM113"/>
      <c r="MN113"/>
      <c r="MO113"/>
      <c r="MP113"/>
      <c r="MQ113"/>
      <c r="MR113"/>
      <c r="MS113"/>
      <c r="MT113"/>
      <c r="MU113"/>
      <c r="MV113"/>
      <c r="MW113"/>
      <c r="MX113"/>
      <c r="MY113"/>
      <c r="MZ113"/>
      <c r="NA113"/>
      <c r="NB113"/>
      <c r="NC113"/>
      <c r="ND113"/>
      <c r="NE113"/>
      <c r="NF113"/>
      <c r="NG113"/>
      <c r="NH113"/>
      <c r="NI113"/>
      <c r="NJ113"/>
      <c r="NK113"/>
      <c r="NL113"/>
      <c r="NM113"/>
      <c r="NN113"/>
      <c r="NO113"/>
      <c r="NP113"/>
      <c r="NQ113"/>
      <c r="NR113"/>
      <c r="NS113"/>
      <c r="NT113"/>
      <c r="NU113"/>
      <c r="NV113"/>
      <c r="NW113"/>
      <c r="NX113"/>
      <c r="NY113"/>
      <c r="NZ113"/>
      <c r="OA113"/>
      <c r="OB113"/>
      <c r="OC113"/>
      <c r="OD113"/>
      <c r="OE113"/>
      <c r="OF113"/>
      <c r="OG113"/>
      <c r="OH113"/>
      <c r="OI113"/>
      <c r="OJ113"/>
      <c r="OK113"/>
      <c r="OL113"/>
      <c r="OM113"/>
      <c r="ON113"/>
      <c r="OO113"/>
      <c r="OP113"/>
      <c r="OQ113"/>
      <c r="OR113"/>
      <c r="OS113"/>
      <c r="OT113"/>
      <c r="OU113"/>
      <c r="OV113"/>
      <c r="OW113"/>
      <c r="OX113"/>
      <c r="OY113"/>
      <c r="OZ113"/>
      <c r="PA113"/>
      <c r="PB113"/>
      <c r="PC113"/>
      <c r="PD113"/>
      <c r="PE113"/>
      <c r="PF113"/>
      <c r="PG113"/>
      <c r="PH113"/>
      <c r="PI113"/>
      <c r="PJ113"/>
      <c r="PK113"/>
      <c r="PL113"/>
      <c r="PM113"/>
      <c r="PN113"/>
      <c r="PO113"/>
      <c r="PP113"/>
      <c r="PQ113"/>
      <c r="PR113"/>
      <c r="PS113"/>
      <c r="PT113"/>
      <c r="PU113"/>
      <c r="PV113"/>
      <c r="PW113"/>
      <c r="PX113"/>
      <c r="PY113"/>
      <c r="PZ113"/>
      <c r="QA113"/>
      <c r="QB113"/>
      <c r="QC113"/>
      <c r="QD113"/>
      <c r="QE113"/>
      <c r="QF113"/>
      <c r="QG113"/>
      <c r="QH113"/>
      <c r="QI113"/>
      <c r="QJ113"/>
      <c r="QK113"/>
      <c r="QL113"/>
      <c r="QM113"/>
      <c r="QN113"/>
      <c r="QO113"/>
      <c r="QP113"/>
      <c r="QQ113"/>
      <c r="QR113"/>
      <c r="QS113"/>
      <c r="QT113"/>
      <c r="QU113"/>
      <c r="QV113"/>
      <c r="QW113"/>
      <c r="QX113"/>
      <c r="QY113"/>
      <c r="QZ113"/>
      <c r="RA113"/>
      <c r="RB113"/>
      <c r="RC113"/>
      <c r="RD113"/>
      <c r="RE113"/>
      <c r="RF113"/>
      <c r="RG113"/>
      <c r="RH113"/>
      <c r="RI113"/>
      <c r="RJ113"/>
      <c r="RK113"/>
      <c r="RL113"/>
      <c r="RM113"/>
      <c r="RN113"/>
      <c r="RO113"/>
      <c r="RP113"/>
      <c r="RQ113"/>
      <c r="RR113"/>
      <c r="RS113"/>
      <c r="RT113"/>
      <c r="RU113"/>
      <c r="RV113"/>
      <c r="RW113"/>
      <c r="RX113"/>
      <c r="RY113"/>
      <c r="RZ113"/>
      <c r="SA113"/>
      <c r="SB113"/>
      <c r="SC113"/>
      <c r="SD113"/>
      <c r="SE113"/>
      <c r="SF113"/>
      <c r="SG113"/>
      <c r="SH113"/>
      <c r="SI113"/>
      <c r="SJ113"/>
      <c r="SK113"/>
      <c r="SL113"/>
      <c r="SM113"/>
      <c r="SN113"/>
      <c r="SO113"/>
      <c r="SP113"/>
      <c r="SQ113"/>
      <c r="SR113"/>
      <c r="SS113"/>
      <c r="ST113"/>
      <c r="SU113"/>
      <c r="SV113"/>
      <c r="SW113"/>
      <c r="SX113"/>
      <c r="SY113"/>
      <c r="SZ113"/>
      <c r="TA113"/>
      <c r="TB113"/>
      <c r="TC113"/>
      <c r="TD113"/>
      <c r="TE113"/>
      <c r="TF113"/>
      <c r="TG113"/>
      <c r="TH113"/>
      <c r="TI113"/>
      <c r="TJ113"/>
      <c r="TK113"/>
      <c r="TL113"/>
      <c r="TM113"/>
      <c r="TN113"/>
      <c r="TO113"/>
      <c r="TP113"/>
      <c r="TQ113"/>
      <c r="TR113"/>
      <c r="TS113"/>
      <c r="TT113"/>
      <c r="TU113"/>
      <c r="TV113"/>
      <c r="TW113"/>
      <c r="TX113"/>
      <c r="TY113"/>
      <c r="TZ113"/>
      <c r="UA113"/>
      <c r="UB113"/>
      <c r="UC113"/>
      <c r="UD113"/>
      <c r="UE113"/>
      <c r="UF113"/>
      <c r="UG113"/>
      <c r="UH113"/>
      <c r="UI113"/>
      <c r="UJ113"/>
      <c r="UK113"/>
      <c r="UL113"/>
      <c r="UM113"/>
      <c r="UN113"/>
      <c r="UO113"/>
      <c r="UP113"/>
      <c r="UQ113"/>
      <c r="UR113"/>
      <c r="US113"/>
      <c r="UT113"/>
      <c r="UU113"/>
      <c r="UV113"/>
      <c r="UW113"/>
      <c r="UX113"/>
      <c r="UY113"/>
      <c r="UZ113"/>
      <c r="VA113"/>
      <c r="VB113"/>
      <c r="VC113"/>
      <c r="VD113"/>
      <c r="VE113"/>
      <c r="VF113"/>
      <c r="VG113"/>
      <c r="VH113"/>
      <c r="VI113"/>
      <c r="VJ113"/>
      <c r="VK113"/>
      <c r="VL113"/>
      <c r="VM113"/>
      <c r="VN113"/>
      <c r="VO113"/>
      <c r="VP113"/>
      <c r="VQ113"/>
      <c r="VR113"/>
      <c r="VS113"/>
      <c r="VT113"/>
      <c r="VU113"/>
      <c r="VV113"/>
      <c r="VW113"/>
      <c r="VX113"/>
      <c r="VY113"/>
      <c r="VZ113"/>
      <c r="WA113"/>
      <c r="WB113"/>
      <c r="WC113"/>
      <c r="WD113"/>
      <c r="WE113"/>
      <c r="WF113"/>
      <c r="WG113"/>
      <c r="WH113"/>
      <c r="WI113"/>
      <c r="WJ113"/>
      <c r="WK113"/>
      <c r="WL113"/>
      <c r="WM113"/>
      <c r="WN113"/>
      <c r="WO113"/>
      <c r="WP113"/>
      <c r="WQ113"/>
      <c r="WR113"/>
      <c r="WS113"/>
      <c r="WT113"/>
      <c r="WU113"/>
      <c r="WV113"/>
      <c r="WW113"/>
      <c r="WX113"/>
      <c r="WY113"/>
      <c r="WZ113"/>
      <c r="XA113"/>
      <c r="XB113"/>
      <c r="XC113"/>
      <c r="XD113"/>
      <c r="XE113"/>
      <c r="XF113"/>
      <c r="XG113"/>
      <c r="XH113"/>
      <c r="XI113"/>
      <c r="XJ113"/>
      <c r="XK113"/>
      <c r="XL113"/>
      <c r="XM113"/>
      <c r="XN113"/>
      <c r="XO113"/>
      <c r="XP113"/>
      <c r="XQ113"/>
      <c r="XR113"/>
      <c r="XS113"/>
      <c r="XT113"/>
      <c r="XU113"/>
      <c r="XV113"/>
      <c r="XW113"/>
      <c r="XX113"/>
      <c r="XY113"/>
      <c r="XZ113"/>
      <c r="YA113"/>
      <c r="YB113"/>
      <c r="YC113"/>
      <c r="YD113"/>
      <c r="YE113"/>
      <c r="YF113"/>
      <c r="YG113"/>
      <c r="YH113"/>
      <c r="YI113"/>
      <c r="YJ113"/>
      <c r="YK113"/>
      <c r="YL113"/>
      <c r="YM113"/>
      <c r="YN113"/>
      <c r="YO113"/>
      <c r="YP113"/>
      <c r="YQ113"/>
      <c r="YR113"/>
      <c r="YS113"/>
      <c r="YT113"/>
      <c r="YU113"/>
      <c r="YV113"/>
      <c r="YW113"/>
      <c r="YX113"/>
      <c r="YY113"/>
      <c r="YZ113"/>
      <c r="ZA113"/>
      <c r="ZB113"/>
      <c r="ZC113"/>
      <c r="ZD113"/>
      <c r="ZE113"/>
      <c r="ZF113"/>
      <c r="ZG113"/>
      <c r="ZH113"/>
      <c r="ZI113"/>
      <c r="ZJ113"/>
      <c r="ZK113"/>
      <c r="ZL113"/>
      <c r="ZM113"/>
      <c r="ZN113"/>
      <c r="ZO113"/>
      <c r="ZP113"/>
      <c r="ZQ113"/>
      <c r="ZR113"/>
      <c r="ZS113"/>
      <c r="ZT113"/>
      <c r="ZU113"/>
      <c r="ZV113"/>
      <c r="ZW113"/>
      <c r="ZX113"/>
      <c r="ZY113"/>
      <c r="ZZ113"/>
      <c r="AAA113"/>
      <c r="AAB113"/>
      <c r="AAC113"/>
      <c r="AAD113"/>
      <c r="AAE113"/>
      <c r="AAF113"/>
      <c r="AAG113"/>
      <c r="AAH113"/>
      <c r="AAI113"/>
      <c r="AAJ113"/>
      <c r="AAK113"/>
      <c r="AAL113"/>
      <c r="AAM113"/>
      <c r="AAN113"/>
      <c r="AAO113"/>
      <c r="AAP113"/>
      <c r="AAQ113"/>
      <c r="AAR113"/>
      <c r="AAS113"/>
      <c r="AAT113"/>
      <c r="AAU113"/>
      <c r="AAV113"/>
      <c r="AAW113"/>
      <c r="AAX113"/>
      <c r="AAY113"/>
      <c r="AAZ113"/>
      <c r="ABA113"/>
      <c r="ABB113"/>
      <c r="ABC113"/>
      <c r="ABD113"/>
      <c r="ABE113"/>
      <c r="ABF113"/>
      <c r="ABG113"/>
      <c r="ABH113"/>
      <c r="ABI113"/>
      <c r="ABJ113"/>
      <c r="ABK113"/>
      <c r="ABL113"/>
      <c r="ABM113"/>
      <c r="ABN113"/>
      <c r="ABO113"/>
      <c r="ABP113"/>
      <c r="ABQ113"/>
      <c r="ABR113"/>
      <c r="ABS113"/>
      <c r="ABT113"/>
      <c r="ABU113"/>
      <c r="ABV113"/>
      <c r="ABW113"/>
      <c r="ABX113"/>
      <c r="ABY113"/>
      <c r="ABZ113"/>
      <c r="ACA113"/>
      <c r="ACB113"/>
      <c r="ACC113"/>
      <c r="ACD113"/>
      <c r="ACE113"/>
      <c r="ACF113"/>
      <c r="ACG113"/>
      <c r="ACH113"/>
      <c r="ACI113"/>
      <c r="ACJ113"/>
      <c r="ACK113"/>
      <c r="ACL113"/>
      <c r="ACM113"/>
      <c r="ACN113"/>
      <c r="ACO113"/>
      <c r="ACP113"/>
      <c r="ACQ113"/>
      <c r="ACR113"/>
      <c r="ACS113"/>
      <c r="ACT113"/>
      <c r="ACU113"/>
      <c r="ACV113"/>
      <c r="ACW113"/>
      <c r="ACX113"/>
      <c r="ACY113"/>
      <c r="ACZ113"/>
      <c r="ADA113"/>
      <c r="ADB113"/>
      <c r="ADC113"/>
      <c r="ADD113"/>
      <c r="ADE113"/>
      <c r="ADF113"/>
      <c r="ADG113"/>
      <c r="ADH113"/>
      <c r="ADI113"/>
      <c r="ADJ113"/>
      <c r="ADK113"/>
      <c r="ADL113"/>
      <c r="ADM113"/>
      <c r="ADN113"/>
      <c r="ADO113"/>
      <c r="ADP113"/>
      <c r="ADQ113"/>
      <c r="ADR113"/>
      <c r="ADS113"/>
      <c r="ADT113"/>
      <c r="ADU113"/>
      <c r="ADV113"/>
      <c r="ADW113"/>
      <c r="ADX113"/>
      <c r="ADY113"/>
      <c r="ADZ113"/>
      <c r="AEA113"/>
      <c r="AEB113"/>
      <c r="AEC113"/>
      <c r="AED113"/>
      <c r="AEE113"/>
      <c r="AEF113"/>
      <c r="AEG113"/>
      <c r="AEH113"/>
      <c r="AEI113"/>
      <c r="AEJ113"/>
      <c r="AEK113"/>
      <c r="AEL113"/>
      <c r="AEM113"/>
      <c r="AEN113"/>
      <c r="AEO113"/>
      <c r="AEP113"/>
      <c r="AEQ113"/>
      <c r="AER113"/>
      <c r="AES113"/>
      <c r="AET113"/>
      <c r="AEU113"/>
      <c r="AEV113"/>
      <c r="AEW113"/>
      <c r="AEX113"/>
      <c r="AEY113"/>
      <c r="AEZ113"/>
      <c r="AFA113"/>
      <c r="AFB113"/>
      <c r="AFC113"/>
      <c r="AFD113"/>
      <c r="AFE113"/>
      <c r="AFF113"/>
      <c r="AFG113"/>
      <c r="AFH113"/>
      <c r="AFI113"/>
      <c r="AFJ113"/>
      <c r="AFK113"/>
      <c r="AFL113"/>
      <c r="AFM113"/>
      <c r="AFN113"/>
      <c r="AFO113"/>
      <c r="AFP113"/>
      <c r="AFQ113"/>
      <c r="AFR113"/>
      <c r="AFS113"/>
      <c r="AFT113"/>
      <c r="AFU113"/>
      <c r="AFV113"/>
      <c r="AFW113"/>
      <c r="AFX113"/>
      <c r="AFY113"/>
      <c r="AFZ113"/>
      <c r="AGA113"/>
      <c r="AGB113"/>
      <c r="AGC113"/>
      <c r="AGD113"/>
      <c r="AGE113"/>
      <c r="AGF113"/>
      <c r="AGG113"/>
      <c r="AGH113"/>
      <c r="AGI113"/>
      <c r="AGJ113"/>
      <c r="AGK113"/>
      <c r="AGL113"/>
      <c r="AGM113"/>
      <c r="AGN113"/>
      <c r="AGO113"/>
      <c r="AGP113"/>
      <c r="AGQ113"/>
      <c r="AGR113"/>
      <c r="AGS113"/>
      <c r="AGT113"/>
      <c r="AGU113"/>
      <c r="AGV113"/>
      <c r="AGW113"/>
      <c r="AGX113"/>
      <c r="AGY113"/>
      <c r="AGZ113"/>
      <c r="AHA113"/>
      <c r="AHB113"/>
      <c r="AHC113"/>
      <c r="AHD113"/>
      <c r="AHE113"/>
      <c r="AHF113"/>
      <c r="AHG113"/>
      <c r="AHH113"/>
      <c r="AHI113"/>
      <c r="AHJ113"/>
      <c r="AHK113"/>
      <c r="AHL113"/>
      <c r="AHM113"/>
      <c r="AHN113"/>
      <c r="AHO113"/>
      <c r="AHP113"/>
      <c r="AHQ113"/>
      <c r="AHR113"/>
      <c r="AHS113"/>
      <c r="AHT113"/>
      <c r="AHU113"/>
      <c r="AHV113"/>
      <c r="AHW113"/>
      <c r="AHX113"/>
      <c r="AHY113"/>
      <c r="AHZ113"/>
      <c r="AIA113"/>
      <c r="AIB113"/>
      <c r="AIC113"/>
      <c r="AID113"/>
      <c r="AIE113"/>
      <c r="AIF113"/>
      <c r="AIG113"/>
      <c r="AIH113"/>
      <c r="AII113"/>
      <c r="AIJ113"/>
      <c r="AIK113"/>
      <c r="AIL113"/>
      <c r="AIM113"/>
      <c r="AIN113"/>
      <c r="AIO113"/>
      <c r="AIP113"/>
      <c r="AIQ113"/>
      <c r="AIR113"/>
      <c r="AIS113"/>
      <c r="AIT113"/>
      <c r="AIU113"/>
      <c r="AIV113"/>
      <c r="AIW113"/>
      <c r="AIX113"/>
      <c r="AIY113"/>
      <c r="AIZ113"/>
      <c r="AJA113"/>
      <c r="AJB113"/>
      <c r="AJC113"/>
      <c r="AJD113"/>
      <c r="AJE113"/>
      <c r="AJF113"/>
      <c r="AJG113"/>
      <c r="AJH113"/>
      <c r="AJI113"/>
      <c r="AJJ113"/>
      <c r="AJK113"/>
      <c r="AJL113"/>
      <c r="AJM113"/>
      <c r="AJN113"/>
      <c r="AJO113"/>
      <c r="AJP113"/>
      <c r="AJQ113"/>
      <c r="AJR113"/>
      <c r="AJS113"/>
      <c r="AJT113"/>
      <c r="AJU113"/>
      <c r="AJV113"/>
      <c r="AJW113"/>
      <c r="AJX113"/>
      <c r="AJY113"/>
      <c r="AJZ113"/>
      <c r="AKA113"/>
      <c r="AKB113"/>
      <c r="AKC113"/>
      <c r="AKD113"/>
      <c r="AKE113"/>
      <c r="AKF113"/>
      <c r="AKG113"/>
      <c r="AKH113"/>
      <c r="AKI113"/>
      <c r="AKJ113"/>
      <c r="AKK113"/>
      <c r="AKL113"/>
      <c r="AKM113"/>
      <c r="AKN113"/>
      <c r="AKO113"/>
      <c r="AKP113"/>
      <c r="AKQ113"/>
      <c r="AKR113"/>
      <c r="AKS113"/>
      <c r="AKT113"/>
      <c r="AKU113"/>
      <c r="AKV113"/>
      <c r="AKW113"/>
      <c r="AKX113"/>
      <c r="AKY113"/>
      <c r="AKZ113"/>
      <c r="ALA113"/>
      <c r="ALB113"/>
      <c r="ALC113"/>
      <c r="ALD113"/>
      <c r="ALE113"/>
      <c r="ALF113"/>
      <c r="ALG113"/>
      <c r="ALH113"/>
      <c r="ALI113"/>
      <c r="ALJ113"/>
      <c r="ALK113"/>
      <c r="ALL113"/>
      <c r="ALM113"/>
      <c r="ALN113"/>
      <c r="ALO113"/>
      <c r="ALP113"/>
      <c r="ALQ113"/>
      <c r="ALR113"/>
      <c r="ALS113"/>
      <c r="ALT113"/>
      <c r="ALU113"/>
      <c r="ALV113"/>
      <c r="ALW113"/>
      <c r="ALX113"/>
      <c r="ALY113"/>
      <c r="ALZ113"/>
      <c r="AMA113"/>
      <c r="AMB113"/>
      <c r="AMC113"/>
      <c r="AMD113"/>
      <c r="AME113"/>
      <c r="AMF113"/>
      <c r="AMG113"/>
      <c r="AMH113"/>
      <c r="AMI113"/>
      <c r="AMJ113"/>
    </row>
    <row r="114" spans="1:1024" x14ac:dyDescent="0.25">
      <c r="A114"/>
      <c r="B114" s="386"/>
      <c r="C114" s="387">
        <v>2000</v>
      </c>
      <c r="D114" s="388">
        <v>2001</v>
      </c>
      <c r="E114" s="388">
        <v>2002</v>
      </c>
      <c r="F114" s="388">
        <v>2003</v>
      </c>
      <c r="G114" s="388">
        <v>2004</v>
      </c>
      <c r="H114" s="388">
        <v>2005</v>
      </c>
      <c r="I114" s="388">
        <v>2006</v>
      </c>
      <c r="J114" s="388">
        <v>2007</v>
      </c>
      <c r="K114" s="388">
        <v>2008</v>
      </c>
      <c r="L114" s="388">
        <v>2009</v>
      </c>
      <c r="M114" s="388">
        <v>2010</v>
      </c>
      <c r="N114" s="388">
        <v>2011</v>
      </c>
      <c r="O114" s="388">
        <v>2012</v>
      </c>
      <c r="P114" s="388">
        <v>2013</v>
      </c>
      <c r="Q114" s="389">
        <v>2014</v>
      </c>
      <c r="R114" s="390">
        <v>2015</v>
      </c>
      <c r="S114" s="390">
        <v>2020</v>
      </c>
      <c r="T114" s="390">
        <v>2025</v>
      </c>
      <c r="U114" s="390">
        <v>2030</v>
      </c>
      <c r="V114" s="390">
        <v>2035</v>
      </c>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c r="IW114"/>
      <c r="IX114"/>
      <c r="IY114"/>
      <c r="IZ114"/>
      <c r="JA114"/>
      <c r="JB114"/>
      <c r="JC114"/>
      <c r="JD114"/>
      <c r="JE114"/>
      <c r="JF114"/>
      <c r="JG114"/>
      <c r="JH114"/>
      <c r="JI114"/>
      <c r="JJ114"/>
      <c r="JK114"/>
      <c r="JL114"/>
      <c r="JM114"/>
      <c r="JN114"/>
      <c r="JO114"/>
      <c r="JP114"/>
      <c r="JQ114"/>
      <c r="JR114"/>
      <c r="JS114"/>
      <c r="JT114"/>
      <c r="JU114"/>
      <c r="JV114"/>
      <c r="JW114"/>
      <c r="JX114"/>
      <c r="JY114"/>
      <c r="JZ114"/>
      <c r="KA114"/>
      <c r="KB114"/>
      <c r="KC114"/>
      <c r="KD114"/>
      <c r="KE114"/>
      <c r="KF114"/>
      <c r="KG114"/>
      <c r="KH114"/>
      <c r="KI114"/>
      <c r="KJ114"/>
      <c r="KK114"/>
      <c r="KL114"/>
      <c r="KM114"/>
      <c r="KN114"/>
      <c r="KO114"/>
      <c r="KP114"/>
      <c r="KQ114"/>
      <c r="KR114"/>
      <c r="KS114"/>
      <c r="KT114"/>
      <c r="KU114"/>
      <c r="KV114"/>
      <c r="KW114"/>
      <c r="KX114"/>
      <c r="KY114"/>
      <c r="KZ114"/>
      <c r="LA114"/>
      <c r="LB114"/>
      <c r="LC114"/>
      <c r="LD114"/>
      <c r="LE114"/>
      <c r="LF114"/>
      <c r="LG114"/>
      <c r="LH114"/>
      <c r="LI114"/>
      <c r="LJ114"/>
      <c r="LK114"/>
      <c r="LL114"/>
      <c r="LM114"/>
      <c r="LN114"/>
      <c r="LO114"/>
      <c r="LP114"/>
      <c r="LQ114"/>
      <c r="LR114"/>
      <c r="LS114"/>
      <c r="LT114"/>
      <c r="LU114"/>
      <c r="LV114"/>
      <c r="LW114"/>
      <c r="LX114"/>
      <c r="LY114"/>
      <c r="LZ114"/>
      <c r="MA114"/>
      <c r="MB114"/>
      <c r="MC114"/>
      <c r="MD114"/>
      <c r="ME114"/>
      <c r="MF114"/>
      <c r="MG114"/>
      <c r="MH114"/>
      <c r="MI114"/>
      <c r="MJ114"/>
      <c r="MK114"/>
      <c r="ML114"/>
      <c r="MM114"/>
      <c r="MN114"/>
      <c r="MO114"/>
      <c r="MP114"/>
      <c r="MQ114"/>
      <c r="MR114"/>
      <c r="MS114"/>
      <c r="MT114"/>
      <c r="MU114"/>
      <c r="MV114"/>
      <c r="MW114"/>
      <c r="MX114"/>
      <c r="MY114"/>
      <c r="MZ114"/>
      <c r="NA114"/>
      <c r="NB114"/>
      <c r="NC114"/>
      <c r="ND114"/>
      <c r="NE114"/>
      <c r="NF114"/>
      <c r="NG114"/>
      <c r="NH114"/>
      <c r="NI114"/>
      <c r="NJ114"/>
      <c r="NK114"/>
      <c r="NL114"/>
      <c r="NM114"/>
      <c r="NN114"/>
      <c r="NO114"/>
      <c r="NP114"/>
      <c r="NQ114"/>
      <c r="NR114"/>
      <c r="NS114"/>
      <c r="NT114"/>
      <c r="NU114"/>
      <c r="NV114"/>
      <c r="NW114"/>
      <c r="NX114"/>
      <c r="NY114"/>
      <c r="NZ114"/>
      <c r="OA114"/>
      <c r="OB114"/>
      <c r="OC114"/>
      <c r="OD114"/>
      <c r="OE114"/>
      <c r="OF114"/>
      <c r="OG114"/>
      <c r="OH114"/>
      <c r="OI114"/>
      <c r="OJ114"/>
      <c r="OK114"/>
      <c r="OL114"/>
      <c r="OM114"/>
      <c r="ON114"/>
      <c r="OO114"/>
      <c r="OP114"/>
      <c r="OQ114"/>
      <c r="OR114"/>
      <c r="OS114"/>
      <c r="OT114"/>
      <c r="OU114"/>
      <c r="OV114"/>
      <c r="OW114"/>
      <c r="OX114"/>
      <c r="OY114"/>
      <c r="OZ114"/>
      <c r="PA114"/>
      <c r="PB114"/>
      <c r="PC114"/>
      <c r="PD114"/>
      <c r="PE114"/>
      <c r="PF114"/>
      <c r="PG114"/>
      <c r="PH114"/>
      <c r="PI114"/>
      <c r="PJ114"/>
      <c r="PK114"/>
      <c r="PL114"/>
      <c r="PM114"/>
      <c r="PN114"/>
      <c r="PO114"/>
      <c r="PP114"/>
      <c r="PQ114"/>
      <c r="PR114"/>
      <c r="PS114"/>
      <c r="PT114"/>
      <c r="PU114"/>
      <c r="PV114"/>
      <c r="PW114"/>
      <c r="PX114"/>
      <c r="PY114"/>
      <c r="PZ114"/>
      <c r="QA114"/>
      <c r="QB114"/>
      <c r="QC114"/>
      <c r="QD114"/>
      <c r="QE114"/>
      <c r="QF114"/>
      <c r="QG114"/>
      <c r="QH114"/>
      <c r="QI114"/>
      <c r="QJ114"/>
      <c r="QK114"/>
      <c r="QL114"/>
      <c r="QM114"/>
      <c r="QN114"/>
      <c r="QO114"/>
      <c r="QP114"/>
      <c r="QQ114"/>
      <c r="QR114"/>
      <c r="QS114"/>
      <c r="QT114"/>
      <c r="QU114"/>
      <c r="QV114"/>
      <c r="QW114"/>
      <c r="QX114"/>
      <c r="QY114"/>
      <c r="QZ114"/>
      <c r="RA114"/>
      <c r="RB114"/>
      <c r="RC114"/>
      <c r="RD114"/>
      <c r="RE114"/>
      <c r="RF114"/>
      <c r="RG114"/>
      <c r="RH114"/>
      <c r="RI114"/>
      <c r="RJ114"/>
      <c r="RK114"/>
      <c r="RL114"/>
      <c r="RM114"/>
      <c r="RN114"/>
      <c r="RO114"/>
      <c r="RP114"/>
      <c r="RQ114"/>
      <c r="RR114"/>
      <c r="RS114"/>
      <c r="RT114"/>
      <c r="RU114"/>
      <c r="RV114"/>
      <c r="RW114"/>
      <c r="RX114"/>
      <c r="RY114"/>
      <c r="RZ114"/>
      <c r="SA114"/>
      <c r="SB114"/>
      <c r="SC114"/>
      <c r="SD114"/>
      <c r="SE114"/>
      <c r="SF114"/>
      <c r="SG114"/>
      <c r="SH114"/>
      <c r="SI114"/>
      <c r="SJ114"/>
      <c r="SK114"/>
      <c r="SL114"/>
      <c r="SM114"/>
      <c r="SN114"/>
      <c r="SO114"/>
      <c r="SP114"/>
      <c r="SQ114"/>
      <c r="SR114"/>
      <c r="SS114"/>
      <c r="ST114"/>
      <c r="SU114"/>
      <c r="SV114"/>
      <c r="SW114"/>
      <c r="SX114"/>
      <c r="SY114"/>
      <c r="SZ114"/>
      <c r="TA114"/>
      <c r="TB114"/>
      <c r="TC114"/>
      <c r="TD114"/>
      <c r="TE114"/>
      <c r="TF114"/>
      <c r="TG114"/>
      <c r="TH114"/>
      <c r="TI114"/>
      <c r="TJ114"/>
      <c r="TK114"/>
      <c r="TL114"/>
      <c r="TM114"/>
      <c r="TN114"/>
      <c r="TO114"/>
      <c r="TP114"/>
      <c r="TQ114"/>
      <c r="TR114"/>
      <c r="TS114"/>
      <c r="TT114"/>
      <c r="TU114"/>
      <c r="TV114"/>
      <c r="TW114"/>
      <c r="TX114"/>
      <c r="TY114"/>
      <c r="TZ114"/>
      <c r="UA114"/>
      <c r="UB114"/>
      <c r="UC114"/>
      <c r="UD114"/>
      <c r="UE114"/>
      <c r="UF114"/>
      <c r="UG114"/>
      <c r="UH114"/>
      <c r="UI114"/>
      <c r="UJ114"/>
      <c r="UK114"/>
      <c r="UL114"/>
      <c r="UM114"/>
      <c r="UN114"/>
      <c r="UO114"/>
      <c r="UP114"/>
      <c r="UQ114"/>
      <c r="UR114"/>
      <c r="US114"/>
      <c r="UT114"/>
      <c r="UU114"/>
      <c r="UV114"/>
      <c r="UW114"/>
      <c r="UX114"/>
      <c r="UY114"/>
      <c r="UZ114"/>
      <c r="VA114"/>
      <c r="VB114"/>
      <c r="VC114"/>
      <c r="VD114"/>
      <c r="VE114"/>
      <c r="VF114"/>
      <c r="VG114"/>
      <c r="VH114"/>
      <c r="VI114"/>
      <c r="VJ114"/>
      <c r="VK114"/>
      <c r="VL114"/>
      <c r="VM114"/>
      <c r="VN114"/>
      <c r="VO114"/>
      <c r="VP114"/>
      <c r="VQ114"/>
      <c r="VR114"/>
      <c r="VS114"/>
      <c r="VT114"/>
      <c r="VU114"/>
      <c r="VV114"/>
      <c r="VW114"/>
      <c r="VX114"/>
      <c r="VY114"/>
      <c r="VZ114"/>
      <c r="WA114"/>
      <c r="WB114"/>
      <c r="WC114"/>
      <c r="WD114"/>
      <c r="WE114"/>
      <c r="WF114"/>
      <c r="WG114"/>
      <c r="WH114"/>
      <c r="WI114"/>
      <c r="WJ114"/>
      <c r="WK114"/>
      <c r="WL114"/>
      <c r="WM114"/>
      <c r="WN114"/>
      <c r="WO114"/>
      <c r="WP114"/>
      <c r="WQ114"/>
      <c r="WR114"/>
      <c r="WS114"/>
      <c r="WT114"/>
      <c r="WU114"/>
      <c r="WV114"/>
      <c r="WW114"/>
      <c r="WX114"/>
      <c r="WY114"/>
      <c r="WZ114"/>
      <c r="XA114"/>
      <c r="XB114"/>
      <c r="XC114"/>
      <c r="XD114"/>
      <c r="XE114"/>
      <c r="XF114"/>
      <c r="XG114"/>
      <c r="XH114"/>
      <c r="XI114"/>
      <c r="XJ114"/>
      <c r="XK114"/>
      <c r="XL114"/>
      <c r="XM114"/>
      <c r="XN114"/>
      <c r="XO114"/>
      <c r="XP114"/>
      <c r="XQ114"/>
      <c r="XR114"/>
      <c r="XS114"/>
      <c r="XT114"/>
      <c r="XU114"/>
      <c r="XV114"/>
      <c r="XW114"/>
      <c r="XX114"/>
      <c r="XY114"/>
      <c r="XZ114"/>
      <c r="YA114"/>
      <c r="YB114"/>
      <c r="YC114"/>
      <c r="YD114"/>
      <c r="YE114"/>
      <c r="YF114"/>
      <c r="YG114"/>
      <c r="YH114"/>
      <c r="YI114"/>
      <c r="YJ114"/>
      <c r="YK114"/>
      <c r="YL114"/>
      <c r="YM114"/>
      <c r="YN114"/>
      <c r="YO114"/>
      <c r="YP114"/>
      <c r="YQ114"/>
      <c r="YR114"/>
      <c r="YS114"/>
      <c r="YT114"/>
      <c r="YU114"/>
      <c r="YV114"/>
      <c r="YW114"/>
      <c r="YX114"/>
      <c r="YY114"/>
      <c r="YZ114"/>
      <c r="ZA114"/>
      <c r="ZB114"/>
      <c r="ZC114"/>
      <c r="ZD114"/>
      <c r="ZE114"/>
      <c r="ZF114"/>
      <c r="ZG114"/>
      <c r="ZH114"/>
      <c r="ZI114"/>
      <c r="ZJ114"/>
      <c r="ZK114"/>
      <c r="ZL114"/>
      <c r="ZM114"/>
      <c r="ZN114"/>
      <c r="ZO114"/>
      <c r="ZP114"/>
      <c r="ZQ114"/>
      <c r="ZR114"/>
      <c r="ZS114"/>
      <c r="ZT114"/>
      <c r="ZU114"/>
      <c r="ZV114"/>
      <c r="ZW114"/>
      <c r="ZX114"/>
      <c r="ZY114"/>
      <c r="ZZ114"/>
      <c r="AAA114"/>
      <c r="AAB114"/>
      <c r="AAC114"/>
      <c r="AAD114"/>
      <c r="AAE114"/>
      <c r="AAF114"/>
      <c r="AAG114"/>
      <c r="AAH114"/>
      <c r="AAI114"/>
      <c r="AAJ114"/>
      <c r="AAK114"/>
      <c r="AAL114"/>
      <c r="AAM114"/>
      <c r="AAN114"/>
      <c r="AAO114"/>
      <c r="AAP114"/>
      <c r="AAQ114"/>
      <c r="AAR114"/>
      <c r="AAS114"/>
      <c r="AAT114"/>
      <c r="AAU114"/>
      <c r="AAV114"/>
      <c r="AAW114"/>
      <c r="AAX114"/>
      <c r="AAY114"/>
      <c r="AAZ114"/>
      <c r="ABA114"/>
      <c r="ABB114"/>
      <c r="ABC114"/>
      <c r="ABD114"/>
      <c r="ABE114"/>
      <c r="ABF114"/>
      <c r="ABG114"/>
      <c r="ABH114"/>
      <c r="ABI114"/>
      <c r="ABJ114"/>
      <c r="ABK114"/>
      <c r="ABL114"/>
      <c r="ABM114"/>
      <c r="ABN114"/>
      <c r="ABO114"/>
      <c r="ABP114"/>
      <c r="ABQ114"/>
      <c r="ABR114"/>
      <c r="ABS114"/>
      <c r="ABT114"/>
      <c r="ABU114"/>
      <c r="ABV114"/>
      <c r="ABW114"/>
      <c r="ABX114"/>
      <c r="ABY114"/>
      <c r="ABZ114"/>
      <c r="ACA114"/>
      <c r="ACB114"/>
      <c r="ACC114"/>
      <c r="ACD114"/>
      <c r="ACE114"/>
      <c r="ACF114"/>
      <c r="ACG114"/>
      <c r="ACH114"/>
      <c r="ACI114"/>
      <c r="ACJ114"/>
      <c r="ACK114"/>
      <c r="ACL114"/>
      <c r="ACM114"/>
      <c r="ACN114"/>
      <c r="ACO114"/>
      <c r="ACP114"/>
      <c r="ACQ114"/>
      <c r="ACR114"/>
      <c r="ACS114"/>
      <c r="ACT114"/>
      <c r="ACU114"/>
      <c r="ACV114"/>
      <c r="ACW114"/>
      <c r="ACX114"/>
      <c r="ACY114"/>
      <c r="ACZ114"/>
      <c r="ADA114"/>
      <c r="ADB114"/>
      <c r="ADC114"/>
      <c r="ADD114"/>
      <c r="ADE114"/>
      <c r="ADF114"/>
      <c r="ADG114"/>
      <c r="ADH114"/>
      <c r="ADI114"/>
      <c r="ADJ114"/>
      <c r="ADK114"/>
      <c r="ADL114"/>
      <c r="ADM114"/>
      <c r="ADN114"/>
      <c r="ADO114"/>
      <c r="ADP114"/>
      <c r="ADQ114"/>
      <c r="ADR114"/>
      <c r="ADS114"/>
      <c r="ADT114"/>
      <c r="ADU114"/>
      <c r="ADV114"/>
      <c r="ADW114"/>
      <c r="ADX114"/>
      <c r="ADY114"/>
      <c r="ADZ114"/>
      <c r="AEA114"/>
      <c r="AEB114"/>
      <c r="AEC114"/>
      <c r="AED114"/>
      <c r="AEE114"/>
      <c r="AEF114"/>
      <c r="AEG114"/>
      <c r="AEH114"/>
      <c r="AEI114"/>
      <c r="AEJ114"/>
      <c r="AEK114"/>
      <c r="AEL114"/>
      <c r="AEM114"/>
      <c r="AEN114"/>
      <c r="AEO114"/>
      <c r="AEP114"/>
      <c r="AEQ114"/>
      <c r="AER114"/>
      <c r="AES114"/>
      <c r="AET114"/>
      <c r="AEU114"/>
      <c r="AEV114"/>
      <c r="AEW114"/>
      <c r="AEX114"/>
      <c r="AEY114"/>
      <c r="AEZ114"/>
      <c r="AFA114"/>
      <c r="AFB114"/>
      <c r="AFC114"/>
      <c r="AFD114"/>
      <c r="AFE114"/>
      <c r="AFF114"/>
      <c r="AFG114"/>
      <c r="AFH114"/>
      <c r="AFI114"/>
      <c r="AFJ114"/>
      <c r="AFK114"/>
      <c r="AFL114"/>
      <c r="AFM114"/>
      <c r="AFN114"/>
      <c r="AFO114"/>
      <c r="AFP114"/>
      <c r="AFQ114"/>
      <c r="AFR114"/>
      <c r="AFS114"/>
      <c r="AFT114"/>
      <c r="AFU114"/>
      <c r="AFV114"/>
      <c r="AFW114"/>
      <c r="AFX114"/>
      <c r="AFY114"/>
      <c r="AFZ114"/>
      <c r="AGA114"/>
      <c r="AGB114"/>
      <c r="AGC114"/>
      <c r="AGD114"/>
      <c r="AGE114"/>
      <c r="AGF114"/>
      <c r="AGG114"/>
      <c r="AGH114"/>
      <c r="AGI114"/>
      <c r="AGJ114"/>
      <c r="AGK114"/>
      <c r="AGL114"/>
      <c r="AGM114"/>
      <c r="AGN114"/>
      <c r="AGO114"/>
      <c r="AGP114"/>
      <c r="AGQ114"/>
      <c r="AGR114"/>
      <c r="AGS114"/>
      <c r="AGT114"/>
      <c r="AGU114"/>
      <c r="AGV114"/>
      <c r="AGW114"/>
      <c r="AGX114"/>
      <c r="AGY114"/>
      <c r="AGZ114"/>
      <c r="AHA114"/>
      <c r="AHB114"/>
      <c r="AHC114"/>
      <c r="AHD114"/>
      <c r="AHE114"/>
      <c r="AHF114"/>
      <c r="AHG114"/>
      <c r="AHH114"/>
      <c r="AHI114"/>
      <c r="AHJ114"/>
      <c r="AHK114"/>
      <c r="AHL114"/>
      <c r="AHM114"/>
      <c r="AHN114"/>
      <c r="AHO114"/>
      <c r="AHP114"/>
      <c r="AHQ114"/>
      <c r="AHR114"/>
      <c r="AHS114"/>
      <c r="AHT114"/>
      <c r="AHU114"/>
      <c r="AHV114"/>
      <c r="AHW114"/>
      <c r="AHX114"/>
      <c r="AHY114"/>
      <c r="AHZ114"/>
      <c r="AIA114"/>
      <c r="AIB114"/>
      <c r="AIC114"/>
      <c r="AID114"/>
      <c r="AIE114"/>
      <c r="AIF114"/>
      <c r="AIG114"/>
      <c r="AIH114"/>
      <c r="AII114"/>
      <c r="AIJ114"/>
      <c r="AIK114"/>
      <c r="AIL114"/>
      <c r="AIM114"/>
      <c r="AIN114"/>
      <c r="AIO114"/>
      <c r="AIP114"/>
      <c r="AIQ114"/>
      <c r="AIR114"/>
      <c r="AIS114"/>
      <c r="AIT114"/>
      <c r="AIU114"/>
      <c r="AIV114"/>
      <c r="AIW114"/>
      <c r="AIX114"/>
      <c r="AIY114"/>
      <c r="AIZ114"/>
      <c r="AJA114"/>
      <c r="AJB114"/>
      <c r="AJC114"/>
      <c r="AJD114"/>
      <c r="AJE114"/>
      <c r="AJF114"/>
      <c r="AJG114"/>
      <c r="AJH114"/>
      <c r="AJI114"/>
      <c r="AJJ114"/>
      <c r="AJK114"/>
      <c r="AJL114"/>
      <c r="AJM114"/>
      <c r="AJN114"/>
      <c r="AJO114"/>
      <c r="AJP114"/>
      <c r="AJQ114"/>
      <c r="AJR114"/>
      <c r="AJS114"/>
      <c r="AJT114"/>
      <c r="AJU114"/>
      <c r="AJV114"/>
      <c r="AJW114"/>
      <c r="AJX114"/>
      <c r="AJY114"/>
      <c r="AJZ114"/>
      <c r="AKA114"/>
      <c r="AKB114"/>
      <c r="AKC114"/>
      <c r="AKD114"/>
      <c r="AKE114"/>
      <c r="AKF114"/>
      <c r="AKG114"/>
      <c r="AKH114"/>
      <c r="AKI114"/>
      <c r="AKJ114"/>
      <c r="AKK114"/>
      <c r="AKL114"/>
      <c r="AKM114"/>
      <c r="AKN114"/>
      <c r="AKO114"/>
      <c r="AKP114"/>
      <c r="AKQ114"/>
      <c r="AKR114"/>
      <c r="AKS114"/>
      <c r="AKT114"/>
      <c r="AKU114"/>
      <c r="AKV114"/>
      <c r="AKW114"/>
      <c r="AKX114"/>
      <c r="AKY114"/>
      <c r="AKZ114"/>
      <c r="ALA114"/>
      <c r="ALB114"/>
      <c r="ALC114"/>
      <c r="ALD114"/>
      <c r="ALE114"/>
      <c r="ALF114"/>
      <c r="ALG114"/>
      <c r="ALH114"/>
      <c r="ALI114"/>
      <c r="ALJ114"/>
      <c r="ALK114"/>
      <c r="ALL114"/>
      <c r="ALM114"/>
      <c r="ALN114"/>
      <c r="ALO114"/>
      <c r="ALP114"/>
      <c r="ALQ114"/>
      <c r="ALR114"/>
      <c r="ALS114"/>
      <c r="ALT114"/>
      <c r="ALU114"/>
      <c r="ALV114"/>
      <c r="ALW114"/>
      <c r="ALX114"/>
      <c r="ALY114"/>
      <c r="ALZ114"/>
      <c r="AMA114"/>
      <c r="AMB114"/>
      <c r="AMC114"/>
      <c r="AMD114"/>
      <c r="AME114"/>
      <c r="AMF114"/>
      <c r="AMG114"/>
      <c r="AMH114"/>
      <c r="AMI114"/>
      <c r="AMJ114"/>
    </row>
    <row r="115" spans="1:1024" x14ac:dyDescent="0.25">
      <c r="A115"/>
      <c r="B115" s="391" t="s">
        <v>427</v>
      </c>
      <c r="C115" s="392">
        <v>754.35990578819803</v>
      </c>
      <c r="D115" s="393">
        <v>786.78742767084805</v>
      </c>
      <c r="E115" s="393">
        <v>798.10232355850906</v>
      </c>
      <c r="F115" s="393">
        <v>804.850496119627</v>
      </c>
      <c r="G115" s="393">
        <v>806.96150056104398</v>
      </c>
      <c r="H115" s="393">
        <v>800.75465740897596</v>
      </c>
      <c r="I115" s="393">
        <v>801.66290642330398</v>
      </c>
      <c r="J115" s="393">
        <v>811.97633817088899</v>
      </c>
      <c r="K115" s="393">
        <v>799.98808737467505</v>
      </c>
      <c r="L115" s="393">
        <v>802.88703079819095</v>
      </c>
      <c r="M115" s="393">
        <v>810.79327141095598</v>
      </c>
      <c r="N115" s="393">
        <v>812.656313517787</v>
      </c>
      <c r="O115" s="393">
        <v>814.99444834669703</v>
      </c>
      <c r="P115" s="393">
        <v>819.44183148843194</v>
      </c>
      <c r="Q115" s="394">
        <v>829.63609688875101</v>
      </c>
      <c r="R115" s="395"/>
      <c r="S115" s="395"/>
      <c r="T115" s="395"/>
      <c r="U115" s="395"/>
      <c r="V115" s="39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c r="IW115"/>
      <c r="IX115"/>
      <c r="IY115"/>
      <c r="IZ115"/>
      <c r="JA115"/>
      <c r="JB115"/>
      <c r="JC115"/>
      <c r="JD115"/>
      <c r="JE115"/>
      <c r="JF115"/>
      <c r="JG115"/>
      <c r="JH115"/>
      <c r="JI115"/>
      <c r="JJ115"/>
      <c r="JK115"/>
      <c r="JL115"/>
      <c r="JM115"/>
      <c r="JN115"/>
      <c r="JO115"/>
      <c r="JP115"/>
      <c r="JQ115"/>
      <c r="JR115"/>
      <c r="JS115"/>
      <c r="JT115"/>
      <c r="JU115"/>
      <c r="JV115"/>
      <c r="JW115"/>
      <c r="JX115"/>
      <c r="JY115"/>
      <c r="JZ115"/>
      <c r="KA115"/>
      <c r="KB115"/>
      <c r="KC115"/>
      <c r="KD115"/>
      <c r="KE115"/>
      <c r="KF115"/>
      <c r="KG115"/>
      <c r="KH115"/>
      <c r="KI115"/>
      <c r="KJ115"/>
      <c r="KK115"/>
      <c r="KL115"/>
      <c r="KM115"/>
      <c r="KN115"/>
      <c r="KO115"/>
      <c r="KP115"/>
      <c r="KQ115"/>
      <c r="KR115"/>
      <c r="KS115"/>
      <c r="KT115"/>
      <c r="KU115"/>
      <c r="KV115"/>
      <c r="KW115"/>
      <c r="KX115"/>
      <c r="KY115"/>
      <c r="KZ115"/>
      <c r="LA115"/>
      <c r="LB115"/>
      <c r="LC115"/>
      <c r="LD115"/>
      <c r="LE115"/>
      <c r="LF115"/>
      <c r="LG115"/>
      <c r="LH115"/>
      <c r="LI115"/>
      <c r="LJ115"/>
      <c r="LK115"/>
      <c r="LL115"/>
      <c r="LM115"/>
      <c r="LN115"/>
      <c r="LO115"/>
      <c r="LP115"/>
      <c r="LQ115"/>
      <c r="LR115"/>
      <c r="LS115"/>
      <c r="LT115"/>
      <c r="LU115"/>
      <c r="LV115"/>
      <c r="LW115"/>
      <c r="LX115"/>
      <c r="LY115"/>
      <c r="LZ115"/>
      <c r="MA115"/>
      <c r="MB115"/>
      <c r="MC115"/>
      <c r="MD115"/>
      <c r="ME115"/>
      <c r="MF115"/>
      <c r="MG115"/>
      <c r="MH115"/>
      <c r="MI115"/>
      <c r="MJ115"/>
      <c r="MK115"/>
      <c r="ML115"/>
      <c r="MM115"/>
      <c r="MN115"/>
      <c r="MO115"/>
      <c r="MP115"/>
      <c r="MQ115"/>
      <c r="MR115"/>
      <c r="MS115"/>
      <c r="MT115"/>
      <c r="MU115"/>
      <c r="MV115"/>
      <c r="MW115"/>
      <c r="MX115"/>
      <c r="MY115"/>
      <c r="MZ115"/>
      <c r="NA115"/>
      <c r="NB115"/>
      <c r="NC115"/>
      <c r="ND115"/>
      <c r="NE115"/>
      <c r="NF115"/>
      <c r="NG115"/>
      <c r="NH115"/>
      <c r="NI115"/>
      <c r="NJ115"/>
      <c r="NK115"/>
      <c r="NL115"/>
      <c r="NM115"/>
      <c r="NN115"/>
      <c r="NO115"/>
      <c r="NP115"/>
      <c r="NQ115"/>
      <c r="NR115"/>
      <c r="NS115"/>
      <c r="NT115"/>
      <c r="NU115"/>
      <c r="NV115"/>
      <c r="NW115"/>
      <c r="NX115"/>
      <c r="NY115"/>
      <c r="NZ115"/>
      <c r="OA115"/>
      <c r="OB115"/>
      <c r="OC115"/>
      <c r="OD115"/>
      <c r="OE115"/>
      <c r="OF115"/>
      <c r="OG115"/>
      <c r="OH115"/>
      <c r="OI115"/>
      <c r="OJ115"/>
      <c r="OK115"/>
      <c r="OL115"/>
      <c r="OM115"/>
      <c r="ON115"/>
      <c r="OO115"/>
      <c r="OP115"/>
      <c r="OQ115"/>
      <c r="OR115"/>
      <c r="OS115"/>
      <c r="OT115"/>
      <c r="OU115"/>
      <c r="OV115"/>
      <c r="OW115"/>
      <c r="OX115"/>
      <c r="OY115"/>
      <c r="OZ115"/>
      <c r="PA115"/>
      <c r="PB115"/>
      <c r="PC115"/>
      <c r="PD115"/>
      <c r="PE115"/>
      <c r="PF115"/>
      <c r="PG115"/>
      <c r="PH115"/>
      <c r="PI115"/>
      <c r="PJ115"/>
      <c r="PK115"/>
      <c r="PL115"/>
      <c r="PM115"/>
      <c r="PN115"/>
      <c r="PO115"/>
      <c r="PP115"/>
      <c r="PQ115"/>
      <c r="PR115"/>
      <c r="PS115"/>
      <c r="PT115"/>
      <c r="PU115"/>
      <c r="PV115"/>
      <c r="PW115"/>
      <c r="PX115"/>
      <c r="PY115"/>
      <c r="PZ115"/>
      <c r="QA115"/>
      <c r="QB115"/>
      <c r="QC115"/>
      <c r="QD115"/>
      <c r="QE115"/>
      <c r="QF115"/>
      <c r="QG115"/>
      <c r="QH115"/>
      <c r="QI115"/>
      <c r="QJ115"/>
      <c r="QK115"/>
      <c r="QL115"/>
      <c r="QM115"/>
      <c r="QN115"/>
      <c r="QO115"/>
      <c r="QP115"/>
      <c r="QQ115"/>
      <c r="QR115"/>
      <c r="QS115"/>
      <c r="QT115"/>
      <c r="QU115"/>
      <c r="QV115"/>
      <c r="QW115"/>
      <c r="QX115"/>
      <c r="QY115"/>
      <c r="QZ115"/>
      <c r="RA115"/>
      <c r="RB115"/>
      <c r="RC115"/>
      <c r="RD115"/>
      <c r="RE115"/>
      <c r="RF115"/>
      <c r="RG115"/>
      <c r="RH115"/>
      <c r="RI115"/>
      <c r="RJ115"/>
      <c r="RK115"/>
      <c r="RL115"/>
      <c r="RM115"/>
      <c r="RN115"/>
      <c r="RO115"/>
      <c r="RP115"/>
      <c r="RQ115"/>
      <c r="RR115"/>
      <c r="RS115"/>
      <c r="RT115"/>
      <c r="RU115"/>
      <c r="RV115"/>
      <c r="RW115"/>
      <c r="RX115"/>
      <c r="RY115"/>
      <c r="RZ115"/>
      <c r="SA115"/>
      <c r="SB115"/>
      <c r="SC115"/>
      <c r="SD115"/>
      <c r="SE115"/>
      <c r="SF115"/>
      <c r="SG115"/>
      <c r="SH115"/>
      <c r="SI115"/>
      <c r="SJ115"/>
      <c r="SK115"/>
      <c r="SL115"/>
      <c r="SM115"/>
      <c r="SN115"/>
      <c r="SO115"/>
      <c r="SP115"/>
      <c r="SQ115"/>
      <c r="SR115"/>
      <c r="SS115"/>
      <c r="ST115"/>
      <c r="SU115"/>
      <c r="SV115"/>
      <c r="SW115"/>
      <c r="SX115"/>
      <c r="SY115"/>
      <c r="SZ115"/>
      <c r="TA115"/>
      <c r="TB115"/>
      <c r="TC115"/>
      <c r="TD115"/>
      <c r="TE115"/>
      <c r="TF115"/>
      <c r="TG115"/>
      <c r="TH115"/>
      <c r="TI115"/>
      <c r="TJ115"/>
      <c r="TK115"/>
      <c r="TL115"/>
      <c r="TM115"/>
      <c r="TN115"/>
      <c r="TO115"/>
      <c r="TP115"/>
      <c r="TQ115"/>
      <c r="TR115"/>
      <c r="TS115"/>
      <c r="TT115"/>
      <c r="TU115"/>
      <c r="TV115"/>
      <c r="TW115"/>
      <c r="TX115"/>
      <c r="TY115"/>
      <c r="TZ115"/>
      <c r="UA115"/>
      <c r="UB115"/>
      <c r="UC115"/>
      <c r="UD115"/>
      <c r="UE115"/>
      <c r="UF115"/>
      <c r="UG115"/>
      <c r="UH115"/>
      <c r="UI115"/>
      <c r="UJ115"/>
      <c r="UK115"/>
      <c r="UL115"/>
      <c r="UM115"/>
      <c r="UN115"/>
      <c r="UO115"/>
      <c r="UP115"/>
      <c r="UQ115"/>
      <c r="UR115"/>
      <c r="US115"/>
      <c r="UT115"/>
      <c r="UU115"/>
      <c r="UV115"/>
      <c r="UW115"/>
      <c r="UX115"/>
      <c r="UY115"/>
      <c r="UZ115"/>
      <c r="VA115"/>
      <c r="VB115"/>
      <c r="VC115"/>
      <c r="VD115"/>
      <c r="VE115"/>
      <c r="VF115"/>
      <c r="VG115"/>
      <c r="VH115"/>
      <c r="VI115"/>
      <c r="VJ115"/>
      <c r="VK115"/>
      <c r="VL115"/>
      <c r="VM115"/>
      <c r="VN115"/>
      <c r="VO115"/>
      <c r="VP115"/>
      <c r="VQ115"/>
      <c r="VR115"/>
      <c r="VS115"/>
      <c r="VT115"/>
      <c r="VU115"/>
      <c r="VV115"/>
      <c r="VW115"/>
      <c r="VX115"/>
      <c r="VY115"/>
      <c r="VZ115"/>
      <c r="WA115"/>
      <c r="WB115"/>
      <c r="WC115"/>
      <c r="WD115"/>
      <c r="WE115"/>
      <c r="WF115"/>
      <c r="WG115"/>
      <c r="WH115"/>
      <c r="WI115"/>
      <c r="WJ115"/>
      <c r="WK115"/>
      <c r="WL115"/>
      <c r="WM115"/>
      <c r="WN115"/>
      <c r="WO115"/>
      <c r="WP115"/>
      <c r="WQ115"/>
      <c r="WR115"/>
      <c r="WS115"/>
      <c r="WT115"/>
      <c r="WU115"/>
      <c r="WV115"/>
      <c r="WW115"/>
      <c r="WX115"/>
      <c r="WY115"/>
      <c r="WZ115"/>
      <c r="XA115"/>
      <c r="XB115"/>
      <c r="XC115"/>
      <c r="XD115"/>
      <c r="XE115"/>
      <c r="XF115"/>
      <c r="XG115"/>
      <c r="XH115"/>
      <c r="XI115"/>
      <c r="XJ115"/>
      <c r="XK115"/>
      <c r="XL115"/>
      <c r="XM115"/>
      <c r="XN115"/>
      <c r="XO115"/>
      <c r="XP115"/>
      <c r="XQ115"/>
      <c r="XR115"/>
      <c r="XS115"/>
      <c r="XT115"/>
      <c r="XU115"/>
      <c r="XV115"/>
      <c r="XW115"/>
      <c r="XX115"/>
      <c r="XY115"/>
      <c r="XZ115"/>
      <c r="YA115"/>
      <c r="YB115"/>
      <c r="YC115"/>
      <c r="YD115"/>
      <c r="YE115"/>
      <c r="YF115"/>
      <c r="YG115"/>
      <c r="YH115"/>
      <c r="YI115"/>
      <c r="YJ115"/>
      <c r="YK115"/>
      <c r="YL115"/>
      <c r="YM115"/>
      <c r="YN115"/>
      <c r="YO115"/>
      <c r="YP115"/>
      <c r="YQ115"/>
      <c r="YR115"/>
      <c r="YS115"/>
      <c r="YT115"/>
      <c r="YU115"/>
      <c r="YV115"/>
      <c r="YW115"/>
      <c r="YX115"/>
      <c r="YY115"/>
      <c r="YZ115"/>
      <c r="ZA115"/>
      <c r="ZB115"/>
      <c r="ZC115"/>
      <c r="ZD115"/>
      <c r="ZE115"/>
      <c r="ZF115"/>
      <c r="ZG115"/>
      <c r="ZH115"/>
      <c r="ZI115"/>
      <c r="ZJ115"/>
      <c r="ZK115"/>
      <c r="ZL115"/>
      <c r="ZM115"/>
      <c r="ZN115"/>
      <c r="ZO115"/>
      <c r="ZP115"/>
      <c r="ZQ115"/>
      <c r="ZR115"/>
      <c r="ZS115"/>
      <c r="ZT115"/>
      <c r="ZU115"/>
      <c r="ZV115"/>
      <c r="ZW115"/>
      <c r="ZX115"/>
      <c r="ZY115"/>
      <c r="ZZ115"/>
      <c r="AAA115"/>
      <c r="AAB115"/>
      <c r="AAC115"/>
      <c r="AAD115"/>
      <c r="AAE115"/>
      <c r="AAF115"/>
      <c r="AAG115"/>
      <c r="AAH115"/>
      <c r="AAI115"/>
      <c r="AAJ115"/>
      <c r="AAK115"/>
      <c r="AAL115"/>
      <c r="AAM115"/>
      <c r="AAN115"/>
      <c r="AAO115"/>
      <c r="AAP115"/>
      <c r="AAQ115"/>
      <c r="AAR115"/>
      <c r="AAS115"/>
      <c r="AAT115"/>
      <c r="AAU115"/>
      <c r="AAV115"/>
      <c r="AAW115"/>
      <c r="AAX115"/>
      <c r="AAY115"/>
      <c r="AAZ115"/>
      <c r="ABA115"/>
      <c r="ABB115"/>
      <c r="ABC115"/>
      <c r="ABD115"/>
      <c r="ABE115"/>
      <c r="ABF115"/>
      <c r="ABG115"/>
      <c r="ABH115"/>
      <c r="ABI115"/>
      <c r="ABJ115"/>
      <c r="ABK115"/>
      <c r="ABL115"/>
      <c r="ABM115"/>
      <c r="ABN115"/>
      <c r="ABO115"/>
      <c r="ABP115"/>
      <c r="ABQ115"/>
      <c r="ABR115"/>
      <c r="ABS115"/>
      <c r="ABT115"/>
      <c r="ABU115"/>
      <c r="ABV115"/>
      <c r="ABW115"/>
      <c r="ABX115"/>
      <c r="ABY115"/>
      <c r="ABZ115"/>
      <c r="ACA115"/>
      <c r="ACB115"/>
      <c r="ACC115"/>
      <c r="ACD115"/>
      <c r="ACE115"/>
      <c r="ACF115"/>
      <c r="ACG115"/>
      <c r="ACH115"/>
      <c r="ACI115"/>
      <c r="ACJ115"/>
      <c r="ACK115"/>
      <c r="ACL115"/>
      <c r="ACM115"/>
      <c r="ACN115"/>
      <c r="ACO115"/>
      <c r="ACP115"/>
      <c r="ACQ115"/>
      <c r="ACR115"/>
      <c r="ACS115"/>
      <c r="ACT115"/>
      <c r="ACU115"/>
      <c r="ACV115"/>
      <c r="ACW115"/>
      <c r="ACX115"/>
      <c r="ACY115"/>
      <c r="ACZ115"/>
      <c r="ADA115"/>
      <c r="ADB115"/>
      <c r="ADC115"/>
      <c r="ADD115"/>
      <c r="ADE115"/>
      <c r="ADF115"/>
      <c r="ADG115"/>
      <c r="ADH115"/>
      <c r="ADI115"/>
      <c r="ADJ115"/>
      <c r="ADK115"/>
      <c r="ADL115"/>
      <c r="ADM115"/>
      <c r="ADN115"/>
      <c r="ADO115"/>
      <c r="ADP115"/>
      <c r="ADQ115"/>
      <c r="ADR115"/>
      <c r="ADS115"/>
      <c r="ADT115"/>
      <c r="ADU115"/>
      <c r="ADV115"/>
      <c r="ADW115"/>
      <c r="ADX115"/>
      <c r="ADY115"/>
      <c r="ADZ115"/>
      <c r="AEA115"/>
      <c r="AEB115"/>
      <c r="AEC115"/>
      <c r="AED115"/>
      <c r="AEE115"/>
      <c r="AEF115"/>
      <c r="AEG115"/>
      <c r="AEH115"/>
      <c r="AEI115"/>
      <c r="AEJ115"/>
      <c r="AEK115"/>
      <c r="AEL115"/>
      <c r="AEM115"/>
      <c r="AEN115"/>
      <c r="AEO115"/>
      <c r="AEP115"/>
      <c r="AEQ115"/>
      <c r="AER115"/>
      <c r="AES115"/>
      <c r="AET115"/>
      <c r="AEU115"/>
      <c r="AEV115"/>
      <c r="AEW115"/>
      <c r="AEX115"/>
      <c r="AEY115"/>
      <c r="AEZ115"/>
      <c r="AFA115"/>
      <c r="AFB115"/>
      <c r="AFC115"/>
      <c r="AFD115"/>
      <c r="AFE115"/>
      <c r="AFF115"/>
      <c r="AFG115"/>
      <c r="AFH115"/>
      <c r="AFI115"/>
      <c r="AFJ115"/>
      <c r="AFK115"/>
      <c r="AFL115"/>
      <c r="AFM115"/>
      <c r="AFN115"/>
      <c r="AFO115"/>
      <c r="AFP115"/>
      <c r="AFQ115"/>
      <c r="AFR115"/>
      <c r="AFS115"/>
      <c r="AFT115"/>
      <c r="AFU115"/>
      <c r="AFV115"/>
      <c r="AFW115"/>
      <c r="AFX115"/>
      <c r="AFY115"/>
      <c r="AFZ115"/>
      <c r="AGA115"/>
      <c r="AGB115"/>
      <c r="AGC115"/>
      <c r="AGD115"/>
      <c r="AGE115"/>
      <c r="AGF115"/>
      <c r="AGG115"/>
      <c r="AGH115"/>
      <c r="AGI115"/>
      <c r="AGJ115"/>
      <c r="AGK115"/>
      <c r="AGL115"/>
      <c r="AGM115"/>
      <c r="AGN115"/>
      <c r="AGO115"/>
      <c r="AGP115"/>
      <c r="AGQ115"/>
      <c r="AGR115"/>
      <c r="AGS115"/>
      <c r="AGT115"/>
      <c r="AGU115"/>
      <c r="AGV115"/>
      <c r="AGW115"/>
      <c r="AGX115"/>
      <c r="AGY115"/>
      <c r="AGZ115"/>
      <c r="AHA115"/>
      <c r="AHB115"/>
      <c r="AHC115"/>
      <c r="AHD115"/>
      <c r="AHE115"/>
      <c r="AHF115"/>
      <c r="AHG115"/>
      <c r="AHH115"/>
      <c r="AHI115"/>
      <c r="AHJ115"/>
      <c r="AHK115"/>
      <c r="AHL115"/>
      <c r="AHM115"/>
      <c r="AHN115"/>
      <c r="AHO115"/>
      <c r="AHP115"/>
      <c r="AHQ115"/>
      <c r="AHR115"/>
      <c r="AHS115"/>
      <c r="AHT115"/>
      <c r="AHU115"/>
      <c r="AHV115"/>
      <c r="AHW115"/>
      <c r="AHX115"/>
      <c r="AHY115"/>
      <c r="AHZ115"/>
      <c r="AIA115"/>
      <c r="AIB115"/>
      <c r="AIC115"/>
      <c r="AID115"/>
      <c r="AIE115"/>
      <c r="AIF115"/>
      <c r="AIG115"/>
      <c r="AIH115"/>
      <c r="AII115"/>
      <c r="AIJ115"/>
      <c r="AIK115"/>
      <c r="AIL115"/>
      <c r="AIM115"/>
      <c r="AIN115"/>
      <c r="AIO115"/>
      <c r="AIP115"/>
      <c r="AIQ115"/>
      <c r="AIR115"/>
      <c r="AIS115"/>
      <c r="AIT115"/>
      <c r="AIU115"/>
      <c r="AIV115"/>
      <c r="AIW115"/>
      <c r="AIX115"/>
      <c r="AIY115"/>
      <c r="AIZ115"/>
      <c r="AJA115"/>
      <c r="AJB115"/>
      <c r="AJC115"/>
      <c r="AJD115"/>
      <c r="AJE115"/>
      <c r="AJF115"/>
      <c r="AJG115"/>
      <c r="AJH115"/>
      <c r="AJI115"/>
      <c r="AJJ115"/>
      <c r="AJK115"/>
      <c r="AJL115"/>
      <c r="AJM115"/>
      <c r="AJN115"/>
      <c r="AJO115"/>
      <c r="AJP115"/>
      <c r="AJQ115"/>
      <c r="AJR115"/>
      <c r="AJS115"/>
      <c r="AJT115"/>
      <c r="AJU115"/>
      <c r="AJV115"/>
      <c r="AJW115"/>
      <c r="AJX115"/>
      <c r="AJY115"/>
      <c r="AJZ115"/>
      <c r="AKA115"/>
      <c r="AKB115"/>
      <c r="AKC115"/>
      <c r="AKD115"/>
      <c r="AKE115"/>
      <c r="AKF115"/>
      <c r="AKG115"/>
      <c r="AKH115"/>
      <c r="AKI115"/>
      <c r="AKJ115"/>
      <c r="AKK115"/>
      <c r="AKL115"/>
      <c r="AKM115"/>
      <c r="AKN115"/>
      <c r="AKO115"/>
      <c r="AKP115"/>
      <c r="AKQ115"/>
      <c r="AKR115"/>
      <c r="AKS115"/>
      <c r="AKT115"/>
      <c r="AKU115"/>
      <c r="AKV115"/>
      <c r="AKW115"/>
      <c r="AKX115"/>
      <c r="AKY115"/>
      <c r="AKZ115"/>
      <c r="ALA115"/>
      <c r="ALB115"/>
      <c r="ALC115"/>
      <c r="ALD115"/>
      <c r="ALE115"/>
      <c r="ALF115"/>
      <c r="ALG115"/>
      <c r="ALH115"/>
      <c r="ALI115"/>
      <c r="ALJ115"/>
      <c r="ALK115"/>
      <c r="ALL115"/>
      <c r="ALM115"/>
      <c r="ALN115"/>
      <c r="ALO115"/>
      <c r="ALP115"/>
      <c r="ALQ115"/>
      <c r="ALR115"/>
      <c r="ALS115"/>
      <c r="ALT115"/>
      <c r="ALU115"/>
      <c r="ALV115"/>
      <c r="ALW115"/>
      <c r="ALX115"/>
      <c r="ALY115"/>
      <c r="ALZ115"/>
      <c r="AMA115"/>
      <c r="AMB115"/>
      <c r="AMC115"/>
      <c r="AMD115"/>
      <c r="AME115"/>
      <c r="AMF115"/>
      <c r="AMG115"/>
      <c r="AMH115"/>
      <c r="AMI115"/>
      <c r="AMJ115"/>
    </row>
    <row r="116" spans="1:1024" x14ac:dyDescent="0.25">
      <c r="A116"/>
      <c r="B116" s="396" t="s">
        <v>428</v>
      </c>
      <c r="C116" s="397">
        <v>686.94170452360697</v>
      </c>
      <c r="D116" s="398">
        <v>715.656224292567</v>
      </c>
      <c r="E116" s="398">
        <v>722.522498388347</v>
      </c>
      <c r="F116" s="398">
        <v>728.91412456222997</v>
      </c>
      <c r="G116" s="398">
        <v>728.60920571105396</v>
      </c>
      <c r="H116" s="398">
        <v>719.79737538281904</v>
      </c>
      <c r="I116" s="398">
        <v>717.98469498719101</v>
      </c>
      <c r="J116" s="398">
        <v>723.86012203973803</v>
      </c>
      <c r="K116" s="398">
        <v>716.87233293870997</v>
      </c>
      <c r="L116" s="398">
        <v>721.43866353537703</v>
      </c>
      <c r="M116" s="398">
        <v>727.30476558561702</v>
      </c>
      <c r="N116" s="398">
        <v>728.73646677562101</v>
      </c>
      <c r="O116" s="398">
        <v>730.72316935364597</v>
      </c>
      <c r="P116" s="398">
        <v>733.76376574849098</v>
      </c>
      <c r="Q116" s="399">
        <v>739.24213422819798</v>
      </c>
      <c r="R116" s="385"/>
      <c r="S116" s="385"/>
      <c r="T116" s="385"/>
      <c r="U116" s="385"/>
      <c r="V116" s="385"/>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c r="IW116"/>
      <c r="IX116"/>
      <c r="IY116"/>
      <c r="IZ116"/>
      <c r="JA116"/>
      <c r="JB116"/>
      <c r="JC116"/>
      <c r="JD116"/>
      <c r="JE116"/>
      <c r="JF116"/>
      <c r="JG116"/>
      <c r="JH116"/>
      <c r="JI116"/>
      <c r="JJ116"/>
      <c r="JK116"/>
      <c r="JL116"/>
      <c r="JM116"/>
      <c r="JN116"/>
      <c r="JO116"/>
      <c r="JP116"/>
      <c r="JQ116"/>
      <c r="JR116"/>
      <c r="JS116"/>
      <c r="JT116"/>
      <c r="JU116"/>
      <c r="JV116"/>
      <c r="JW116"/>
      <c r="JX116"/>
      <c r="JY116"/>
      <c r="JZ116"/>
      <c r="KA116"/>
      <c r="KB116"/>
      <c r="KC116"/>
      <c r="KD116"/>
      <c r="KE116"/>
      <c r="KF116"/>
      <c r="KG116"/>
      <c r="KH116"/>
      <c r="KI116"/>
      <c r="KJ116"/>
      <c r="KK116"/>
      <c r="KL116"/>
      <c r="KM116"/>
      <c r="KN116"/>
      <c r="KO116"/>
      <c r="KP116"/>
      <c r="KQ116"/>
      <c r="KR116"/>
      <c r="KS116"/>
      <c r="KT116"/>
      <c r="KU116"/>
      <c r="KV116"/>
      <c r="KW116"/>
      <c r="KX116"/>
      <c r="KY116"/>
      <c r="KZ116"/>
      <c r="LA116"/>
      <c r="LB116"/>
      <c r="LC116"/>
      <c r="LD116"/>
      <c r="LE116"/>
      <c r="LF116"/>
      <c r="LG116"/>
      <c r="LH116"/>
      <c r="LI116"/>
      <c r="LJ116"/>
      <c r="LK116"/>
      <c r="LL116"/>
      <c r="LM116"/>
      <c r="LN116"/>
      <c r="LO116"/>
      <c r="LP116"/>
      <c r="LQ116"/>
      <c r="LR116"/>
      <c r="LS116"/>
      <c r="LT116"/>
      <c r="LU116"/>
      <c r="LV116"/>
      <c r="LW116"/>
      <c r="LX116"/>
      <c r="LY116"/>
      <c r="LZ116"/>
      <c r="MA116"/>
      <c r="MB116"/>
      <c r="MC116"/>
      <c r="MD116"/>
      <c r="ME116"/>
      <c r="MF116"/>
      <c r="MG116"/>
      <c r="MH116"/>
      <c r="MI116"/>
      <c r="MJ116"/>
      <c r="MK116"/>
      <c r="ML116"/>
      <c r="MM116"/>
      <c r="MN116"/>
      <c r="MO116"/>
      <c r="MP116"/>
      <c r="MQ116"/>
      <c r="MR116"/>
      <c r="MS116"/>
      <c r="MT116"/>
      <c r="MU116"/>
      <c r="MV116"/>
      <c r="MW116"/>
      <c r="MX116"/>
      <c r="MY116"/>
      <c r="MZ116"/>
      <c r="NA116"/>
      <c r="NB116"/>
      <c r="NC116"/>
      <c r="ND116"/>
      <c r="NE116"/>
      <c r="NF116"/>
      <c r="NG116"/>
      <c r="NH116"/>
      <c r="NI116"/>
      <c r="NJ116"/>
      <c r="NK116"/>
      <c r="NL116"/>
      <c r="NM116"/>
      <c r="NN116"/>
      <c r="NO116"/>
      <c r="NP116"/>
      <c r="NQ116"/>
      <c r="NR116"/>
      <c r="NS116"/>
      <c r="NT116"/>
      <c r="NU116"/>
      <c r="NV116"/>
      <c r="NW116"/>
      <c r="NX116"/>
      <c r="NY116"/>
      <c r="NZ116"/>
      <c r="OA116"/>
      <c r="OB116"/>
      <c r="OC116"/>
      <c r="OD116"/>
      <c r="OE116"/>
      <c r="OF116"/>
      <c r="OG116"/>
      <c r="OH116"/>
      <c r="OI116"/>
      <c r="OJ116"/>
      <c r="OK116"/>
      <c r="OL116"/>
      <c r="OM116"/>
      <c r="ON116"/>
      <c r="OO116"/>
      <c r="OP116"/>
      <c r="OQ116"/>
      <c r="OR116"/>
      <c r="OS116"/>
      <c r="OT116"/>
      <c r="OU116"/>
      <c r="OV116"/>
      <c r="OW116"/>
      <c r="OX116"/>
      <c r="OY116"/>
      <c r="OZ116"/>
      <c r="PA116"/>
      <c r="PB116"/>
      <c r="PC116"/>
      <c r="PD116"/>
      <c r="PE116"/>
      <c r="PF116"/>
      <c r="PG116"/>
      <c r="PH116"/>
      <c r="PI116"/>
      <c r="PJ116"/>
      <c r="PK116"/>
      <c r="PL116"/>
      <c r="PM116"/>
      <c r="PN116"/>
      <c r="PO116"/>
      <c r="PP116"/>
      <c r="PQ116"/>
      <c r="PR116"/>
      <c r="PS116"/>
      <c r="PT116"/>
      <c r="PU116"/>
      <c r="PV116"/>
      <c r="PW116"/>
      <c r="PX116"/>
      <c r="PY116"/>
      <c r="PZ116"/>
      <c r="QA116"/>
      <c r="QB116"/>
      <c r="QC116"/>
      <c r="QD116"/>
      <c r="QE116"/>
      <c r="QF116"/>
      <c r="QG116"/>
      <c r="QH116"/>
      <c r="QI116"/>
      <c r="QJ116"/>
      <c r="QK116"/>
      <c r="QL116"/>
      <c r="QM116"/>
      <c r="QN116"/>
      <c r="QO116"/>
      <c r="QP116"/>
      <c r="QQ116"/>
      <c r="QR116"/>
      <c r="QS116"/>
      <c r="QT116"/>
      <c r="QU116"/>
      <c r="QV116"/>
      <c r="QW116"/>
      <c r="QX116"/>
      <c r="QY116"/>
      <c r="QZ116"/>
      <c r="RA116"/>
      <c r="RB116"/>
      <c r="RC116"/>
      <c r="RD116"/>
      <c r="RE116"/>
      <c r="RF116"/>
      <c r="RG116"/>
      <c r="RH116"/>
      <c r="RI116"/>
      <c r="RJ116"/>
      <c r="RK116"/>
      <c r="RL116"/>
      <c r="RM116"/>
      <c r="RN116"/>
      <c r="RO116"/>
      <c r="RP116"/>
      <c r="RQ116"/>
      <c r="RR116"/>
      <c r="RS116"/>
      <c r="RT116"/>
      <c r="RU116"/>
      <c r="RV116"/>
      <c r="RW116"/>
      <c r="RX116"/>
      <c r="RY116"/>
      <c r="RZ116"/>
      <c r="SA116"/>
      <c r="SB116"/>
      <c r="SC116"/>
      <c r="SD116"/>
      <c r="SE116"/>
      <c r="SF116"/>
      <c r="SG116"/>
      <c r="SH116"/>
      <c r="SI116"/>
      <c r="SJ116"/>
      <c r="SK116"/>
      <c r="SL116"/>
      <c r="SM116"/>
      <c r="SN116"/>
      <c r="SO116"/>
      <c r="SP116"/>
      <c r="SQ116"/>
      <c r="SR116"/>
      <c r="SS116"/>
      <c r="ST116"/>
      <c r="SU116"/>
      <c r="SV116"/>
      <c r="SW116"/>
      <c r="SX116"/>
      <c r="SY116"/>
      <c r="SZ116"/>
      <c r="TA116"/>
      <c r="TB116"/>
      <c r="TC116"/>
      <c r="TD116"/>
      <c r="TE116"/>
      <c r="TF116"/>
      <c r="TG116"/>
      <c r="TH116"/>
      <c r="TI116"/>
      <c r="TJ116"/>
      <c r="TK116"/>
      <c r="TL116"/>
      <c r="TM116"/>
      <c r="TN116"/>
      <c r="TO116"/>
      <c r="TP116"/>
      <c r="TQ116"/>
      <c r="TR116"/>
      <c r="TS116"/>
      <c r="TT116"/>
      <c r="TU116"/>
      <c r="TV116"/>
      <c r="TW116"/>
      <c r="TX116"/>
      <c r="TY116"/>
      <c r="TZ116"/>
      <c r="UA116"/>
      <c r="UB116"/>
      <c r="UC116"/>
      <c r="UD116"/>
      <c r="UE116"/>
      <c r="UF116"/>
      <c r="UG116"/>
      <c r="UH116"/>
      <c r="UI116"/>
      <c r="UJ116"/>
      <c r="UK116"/>
      <c r="UL116"/>
      <c r="UM116"/>
      <c r="UN116"/>
      <c r="UO116"/>
      <c r="UP116"/>
      <c r="UQ116"/>
      <c r="UR116"/>
      <c r="US116"/>
      <c r="UT116"/>
      <c r="UU116"/>
      <c r="UV116"/>
      <c r="UW116"/>
      <c r="UX116"/>
      <c r="UY116"/>
      <c r="UZ116"/>
      <c r="VA116"/>
      <c r="VB116"/>
      <c r="VC116"/>
      <c r="VD116"/>
      <c r="VE116"/>
      <c r="VF116"/>
      <c r="VG116"/>
      <c r="VH116"/>
      <c r="VI116"/>
      <c r="VJ116"/>
      <c r="VK116"/>
      <c r="VL116"/>
      <c r="VM116"/>
      <c r="VN116"/>
      <c r="VO116"/>
      <c r="VP116"/>
      <c r="VQ116"/>
      <c r="VR116"/>
      <c r="VS116"/>
      <c r="VT116"/>
      <c r="VU116"/>
      <c r="VV116"/>
      <c r="VW116"/>
      <c r="VX116"/>
      <c r="VY116"/>
      <c r="VZ116"/>
      <c r="WA116"/>
      <c r="WB116"/>
      <c r="WC116"/>
      <c r="WD116"/>
      <c r="WE116"/>
      <c r="WF116"/>
      <c r="WG116"/>
      <c r="WH116"/>
      <c r="WI116"/>
      <c r="WJ116"/>
      <c r="WK116"/>
      <c r="WL116"/>
      <c r="WM116"/>
      <c r="WN116"/>
      <c r="WO116"/>
      <c r="WP116"/>
      <c r="WQ116"/>
      <c r="WR116"/>
      <c r="WS116"/>
      <c r="WT116"/>
      <c r="WU116"/>
      <c r="WV116"/>
      <c r="WW116"/>
      <c r="WX116"/>
      <c r="WY116"/>
      <c r="WZ116"/>
      <c r="XA116"/>
      <c r="XB116"/>
      <c r="XC116"/>
      <c r="XD116"/>
      <c r="XE116"/>
      <c r="XF116"/>
      <c r="XG116"/>
      <c r="XH116"/>
      <c r="XI116"/>
      <c r="XJ116"/>
      <c r="XK116"/>
      <c r="XL116"/>
      <c r="XM116"/>
      <c r="XN116"/>
      <c r="XO116"/>
      <c r="XP116"/>
      <c r="XQ116"/>
      <c r="XR116"/>
      <c r="XS116"/>
      <c r="XT116"/>
      <c r="XU116"/>
      <c r="XV116"/>
      <c r="XW116"/>
      <c r="XX116"/>
      <c r="XY116"/>
      <c r="XZ116"/>
      <c r="YA116"/>
      <c r="YB116"/>
      <c r="YC116"/>
      <c r="YD116"/>
      <c r="YE116"/>
      <c r="YF116"/>
      <c r="YG116"/>
      <c r="YH116"/>
      <c r="YI116"/>
      <c r="YJ116"/>
      <c r="YK116"/>
      <c r="YL116"/>
      <c r="YM116"/>
      <c r="YN116"/>
      <c r="YO116"/>
      <c r="YP116"/>
      <c r="YQ116"/>
      <c r="YR116"/>
      <c r="YS116"/>
      <c r="YT116"/>
      <c r="YU116"/>
      <c r="YV116"/>
      <c r="YW116"/>
      <c r="YX116"/>
      <c r="YY116"/>
      <c r="YZ116"/>
      <c r="ZA116"/>
      <c r="ZB116"/>
      <c r="ZC116"/>
      <c r="ZD116"/>
      <c r="ZE116"/>
      <c r="ZF116"/>
      <c r="ZG116"/>
      <c r="ZH116"/>
      <c r="ZI116"/>
      <c r="ZJ116"/>
      <c r="ZK116"/>
      <c r="ZL116"/>
      <c r="ZM116"/>
      <c r="ZN116"/>
      <c r="ZO116"/>
      <c r="ZP116"/>
      <c r="ZQ116"/>
      <c r="ZR116"/>
      <c r="ZS116"/>
      <c r="ZT116"/>
      <c r="ZU116"/>
      <c r="ZV116"/>
      <c r="ZW116"/>
      <c r="ZX116"/>
      <c r="ZY116"/>
      <c r="ZZ116"/>
      <c r="AAA116"/>
      <c r="AAB116"/>
      <c r="AAC116"/>
      <c r="AAD116"/>
      <c r="AAE116"/>
      <c r="AAF116"/>
      <c r="AAG116"/>
      <c r="AAH116"/>
      <c r="AAI116"/>
      <c r="AAJ116"/>
      <c r="AAK116"/>
      <c r="AAL116"/>
      <c r="AAM116"/>
      <c r="AAN116"/>
      <c r="AAO116"/>
      <c r="AAP116"/>
      <c r="AAQ116"/>
      <c r="AAR116"/>
      <c r="AAS116"/>
      <c r="AAT116"/>
      <c r="AAU116"/>
      <c r="AAV116"/>
      <c r="AAW116"/>
      <c r="AAX116"/>
      <c r="AAY116"/>
      <c r="AAZ116"/>
      <c r="ABA116"/>
      <c r="ABB116"/>
      <c r="ABC116"/>
      <c r="ABD116"/>
      <c r="ABE116"/>
      <c r="ABF116"/>
      <c r="ABG116"/>
      <c r="ABH116"/>
      <c r="ABI116"/>
      <c r="ABJ116"/>
      <c r="ABK116"/>
      <c r="ABL116"/>
      <c r="ABM116"/>
      <c r="ABN116"/>
      <c r="ABO116"/>
      <c r="ABP116"/>
      <c r="ABQ116"/>
      <c r="ABR116"/>
      <c r="ABS116"/>
      <c r="ABT116"/>
      <c r="ABU116"/>
      <c r="ABV116"/>
      <c r="ABW116"/>
      <c r="ABX116"/>
      <c r="ABY116"/>
      <c r="ABZ116"/>
      <c r="ACA116"/>
      <c r="ACB116"/>
      <c r="ACC116"/>
      <c r="ACD116"/>
      <c r="ACE116"/>
      <c r="ACF116"/>
      <c r="ACG116"/>
      <c r="ACH116"/>
      <c r="ACI116"/>
      <c r="ACJ116"/>
      <c r="ACK116"/>
      <c r="ACL116"/>
      <c r="ACM116"/>
      <c r="ACN116"/>
      <c r="ACO116"/>
      <c r="ACP116"/>
      <c r="ACQ116"/>
      <c r="ACR116"/>
      <c r="ACS116"/>
      <c r="ACT116"/>
      <c r="ACU116"/>
      <c r="ACV116"/>
      <c r="ACW116"/>
      <c r="ACX116"/>
      <c r="ACY116"/>
      <c r="ACZ116"/>
      <c r="ADA116"/>
      <c r="ADB116"/>
      <c r="ADC116"/>
      <c r="ADD116"/>
      <c r="ADE116"/>
      <c r="ADF116"/>
      <c r="ADG116"/>
      <c r="ADH116"/>
      <c r="ADI116"/>
      <c r="ADJ116"/>
      <c r="ADK116"/>
      <c r="ADL116"/>
      <c r="ADM116"/>
      <c r="ADN116"/>
      <c r="ADO116"/>
      <c r="ADP116"/>
      <c r="ADQ116"/>
      <c r="ADR116"/>
      <c r="ADS116"/>
      <c r="ADT116"/>
      <c r="ADU116"/>
      <c r="ADV116"/>
      <c r="ADW116"/>
      <c r="ADX116"/>
      <c r="ADY116"/>
      <c r="ADZ116"/>
      <c r="AEA116"/>
      <c r="AEB116"/>
      <c r="AEC116"/>
      <c r="AED116"/>
      <c r="AEE116"/>
      <c r="AEF116"/>
      <c r="AEG116"/>
      <c r="AEH116"/>
      <c r="AEI116"/>
      <c r="AEJ116"/>
      <c r="AEK116"/>
      <c r="AEL116"/>
      <c r="AEM116"/>
      <c r="AEN116"/>
      <c r="AEO116"/>
      <c r="AEP116"/>
      <c r="AEQ116"/>
      <c r="AER116"/>
      <c r="AES116"/>
      <c r="AET116"/>
      <c r="AEU116"/>
      <c r="AEV116"/>
      <c r="AEW116"/>
      <c r="AEX116"/>
      <c r="AEY116"/>
      <c r="AEZ116"/>
      <c r="AFA116"/>
      <c r="AFB116"/>
      <c r="AFC116"/>
      <c r="AFD116"/>
      <c r="AFE116"/>
      <c r="AFF116"/>
      <c r="AFG116"/>
      <c r="AFH116"/>
      <c r="AFI116"/>
      <c r="AFJ116"/>
      <c r="AFK116"/>
      <c r="AFL116"/>
      <c r="AFM116"/>
      <c r="AFN116"/>
      <c r="AFO116"/>
      <c r="AFP116"/>
      <c r="AFQ116"/>
      <c r="AFR116"/>
      <c r="AFS116"/>
      <c r="AFT116"/>
      <c r="AFU116"/>
      <c r="AFV116"/>
      <c r="AFW116"/>
      <c r="AFX116"/>
      <c r="AFY116"/>
      <c r="AFZ116"/>
      <c r="AGA116"/>
      <c r="AGB116"/>
      <c r="AGC116"/>
      <c r="AGD116"/>
      <c r="AGE116"/>
      <c r="AGF116"/>
      <c r="AGG116"/>
      <c r="AGH116"/>
      <c r="AGI116"/>
      <c r="AGJ116"/>
      <c r="AGK116"/>
      <c r="AGL116"/>
      <c r="AGM116"/>
      <c r="AGN116"/>
      <c r="AGO116"/>
      <c r="AGP116"/>
      <c r="AGQ116"/>
      <c r="AGR116"/>
      <c r="AGS116"/>
      <c r="AGT116"/>
      <c r="AGU116"/>
      <c r="AGV116"/>
      <c r="AGW116"/>
      <c r="AGX116"/>
      <c r="AGY116"/>
      <c r="AGZ116"/>
      <c r="AHA116"/>
      <c r="AHB116"/>
      <c r="AHC116"/>
      <c r="AHD116"/>
      <c r="AHE116"/>
      <c r="AHF116"/>
      <c r="AHG116"/>
      <c r="AHH116"/>
      <c r="AHI116"/>
      <c r="AHJ116"/>
      <c r="AHK116"/>
      <c r="AHL116"/>
      <c r="AHM116"/>
      <c r="AHN116"/>
      <c r="AHO116"/>
      <c r="AHP116"/>
      <c r="AHQ116"/>
      <c r="AHR116"/>
      <c r="AHS116"/>
      <c r="AHT116"/>
      <c r="AHU116"/>
      <c r="AHV116"/>
      <c r="AHW116"/>
      <c r="AHX116"/>
      <c r="AHY116"/>
      <c r="AHZ116"/>
      <c r="AIA116"/>
      <c r="AIB116"/>
      <c r="AIC116"/>
      <c r="AID116"/>
      <c r="AIE116"/>
      <c r="AIF116"/>
      <c r="AIG116"/>
      <c r="AIH116"/>
      <c r="AII116"/>
      <c r="AIJ116"/>
      <c r="AIK116"/>
      <c r="AIL116"/>
      <c r="AIM116"/>
      <c r="AIN116"/>
      <c r="AIO116"/>
      <c r="AIP116"/>
      <c r="AIQ116"/>
      <c r="AIR116"/>
      <c r="AIS116"/>
      <c r="AIT116"/>
      <c r="AIU116"/>
      <c r="AIV116"/>
      <c r="AIW116"/>
      <c r="AIX116"/>
      <c r="AIY116"/>
      <c r="AIZ116"/>
      <c r="AJA116"/>
      <c r="AJB116"/>
      <c r="AJC116"/>
      <c r="AJD116"/>
      <c r="AJE116"/>
      <c r="AJF116"/>
      <c r="AJG116"/>
      <c r="AJH116"/>
      <c r="AJI116"/>
      <c r="AJJ116"/>
      <c r="AJK116"/>
      <c r="AJL116"/>
      <c r="AJM116"/>
      <c r="AJN116"/>
      <c r="AJO116"/>
      <c r="AJP116"/>
      <c r="AJQ116"/>
      <c r="AJR116"/>
      <c r="AJS116"/>
      <c r="AJT116"/>
      <c r="AJU116"/>
      <c r="AJV116"/>
      <c r="AJW116"/>
      <c r="AJX116"/>
      <c r="AJY116"/>
      <c r="AJZ116"/>
      <c r="AKA116"/>
      <c r="AKB116"/>
      <c r="AKC116"/>
      <c r="AKD116"/>
      <c r="AKE116"/>
      <c r="AKF116"/>
      <c r="AKG116"/>
      <c r="AKH116"/>
      <c r="AKI116"/>
      <c r="AKJ116"/>
      <c r="AKK116"/>
      <c r="AKL116"/>
      <c r="AKM116"/>
      <c r="AKN116"/>
      <c r="AKO116"/>
      <c r="AKP116"/>
      <c r="AKQ116"/>
      <c r="AKR116"/>
      <c r="AKS116"/>
      <c r="AKT116"/>
      <c r="AKU116"/>
      <c r="AKV116"/>
      <c r="AKW116"/>
      <c r="AKX116"/>
      <c r="AKY116"/>
      <c r="AKZ116"/>
      <c r="ALA116"/>
      <c r="ALB116"/>
      <c r="ALC116"/>
      <c r="ALD116"/>
      <c r="ALE116"/>
      <c r="ALF116"/>
      <c r="ALG116"/>
      <c r="ALH116"/>
      <c r="ALI116"/>
      <c r="ALJ116"/>
      <c r="ALK116"/>
      <c r="ALL116"/>
      <c r="ALM116"/>
      <c r="ALN116"/>
      <c r="ALO116"/>
      <c r="ALP116"/>
      <c r="ALQ116"/>
      <c r="ALR116"/>
      <c r="ALS116"/>
      <c r="ALT116"/>
      <c r="ALU116"/>
      <c r="ALV116"/>
      <c r="ALW116"/>
      <c r="ALX116"/>
      <c r="ALY116"/>
      <c r="ALZ116"/>
      <c r="AMA116"/>
      <c r="AMB116"/>
      <c r="AMC116"/>
      <c r="AMD116"/>
      <c r="AME116"/>
      <c r="AMF116"/>
      <c r="AMG116"/>
      <c r="AMH116"/>
      <c r="AMI116"/>
      <c r="AMJ116"/>
    </row>
    <row r="117" spans="1:1024" x14ac:dyDescent="0.25">
      <c r="A117"/>
      <c r="B117" s="396" t="s">
        <v>429</v>
      </c>
      <c r="C117" s="397">
        <v>57.600459002858202</v>
      </c>
      <c r="D117" s="398">
        <v>60.452187067260297</v>
      </c>
      <c r="E117" s="398">
        <v>63.801538675763503</v>
      </c>
      <c r="F117" s="398">
        <v>64.123844397799701</v>
      </c>
      <c r="G117" s="398">
        <v>65.919630372081301</v>
      </c>
      <c r="H117" s="398">
        <v>68.338349596990298</v>
      </c>
      <c r="I117" s="398">
        <v>71.110629699736904</v>
      </c>
      <c r="J117" s="398">
        <v>75.370773251150993</v>
      </c>
      <c r="K117" s="398">
        <v>69.733039411964896</v>
      </c>
      <c r="L117" s="398">
        <v>67.530343637854699</v>
      </c>
      <c r="M117" s="398">
        <v>69.570482200378194</v>
      </c>
      <c r="N117" s="398">
        <v>69.987905093580494</v>
      </c>
      <c r="O117" s="398">
        <v>70.339337344466799</v>
      </c>
      <c r="P117" s="398">
        <v>71.746124091356094</v>
      </c>
      <c r="Q117" s="399">
        <v>76.462021011967707</v>
      </c>
      <c r="R117" s="385"/>
      <c r="S117" s="385"/>
      <c r="T117" s="385"/>
      <c r="U117" s="385"/>
      <c r="V117" s="385"/>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c r="IW117"/>
      <c r="IX117"/>
      <c r="IY117"/>
      <c r="IZ117"/>
      <c r="JA117"/>
      <c r="JB117"/>
      <c r="JC117"/>
      <c r="JD117"/>
      <c r="JE117"/>
      <c r="JF117"/>
      <c r="JG117"/>
      <c r="JH117"/>
      <c r="JI117"/>
      <c r="JJ117"/>
      <c r="JK117"/>
      <c r="JL117"/>
      <c r="JM117"/>
      <c r="JN117"/>
      <c r="JO117"/>
      <c r="JP117"/>
      <c r="JQ117"/>
      <c r="JR117"/>
      <c r="JS117"/>
      <c r="JT117"/>
      <c r="JU117"/>
      <c r="JV117"/>
      <c r="JW117"/>
      <c r="JX117"/>
      <c r="JY117"/>
      <c r="JZ117"/>
      <c r="KA117"/>
      <c r="KB117"/>
      <c r="KC117"/>
      <c r="KD117"/>
      <c r="KE117"/>
      <c r="KF117"/>
      <c r="KG117"/>
      <c r="KH117"/>
      <c r="KI117"/>
      <c r="KJ117"/>
      <c r="KK117"/>
      <c r="KL117"/>
      <c r="KM117"/>
      <c r="KN117"/>
      <c r="KO117"/>
      <c r="KP117"/>
      <c r="KQ117"/>
      <c r="KR117"/>
      <c r="KS117"/>
      <c r="KT117"/>
      <c r="KU117"/>
      <c r="KV117"/>
      <c r="KW117"/>
      <c r="KX117"/>
      <c r="KY117"/>
      <c r="KZ117"/>
      <c r="LA117"/>
      <c r="LB117"/>
      <c r="LC117"/>
      <c r="LD117"/>
      <c r="LE117"/>
      <c r="LF117"/>
      <c r="LG117"/>
      <c r="LH117"/>
      <c r="LI117"/>
      <c r="LJ117"/>
      <c r="LK117"/>
      <c r="LL117"/>
      <c r="LM117"/>
      <c r="LN117"/>
      <c r="LO117"/>
      <c r="LP117"/>
      <c r="LQ117"/>
      <c r="LR117"/>
      <c r="LS117"/>
      <c r="LT117"/>
      <c r="LU117"/>
      <c r="LV117"/>
      <c r="LW117"/>
      <c r="LX117"/>
      <c r="LY117"/>
      <c r="LZ117"/>
      <c r="MA117"/>
      <c r="MB117"/>
      <c r="MC117"/>
      <c r="MD117"/>
      <c r="ME117"/>
      <c r="MF117"/>
      <c r="MG117"/>
      <c r="MH117"/>
      <c r="MI117"/>
      <c r="MJ117"/>
      <c r="MK117"/>
      <c r="ML117"/>
      <c r="MM117"/>
      <c r="MN117"/>
      <c r="MO117"/>
      <c r="MP117"/>
      <c r="MQ117"/>
      <c r="MR117"/>
      <c r="MS117"/>
      <c r="MT117"/>
      <c r="MU117"/>
      <c r="MV117"/>
      <c r="MW117"/>
      <c r="MX117"/>
      <c r="MY117"/>
      <c r="MZ117"/>
      <c r="NA117"/>
      <c r="NB117"/>
      <c r="NC117"/>
      <c r="ND117"/>
      <c r="NE117"/>
      <c r="NF117"/>
      <c r="NG117"/>
      <c r="NH117"/>
      <c r="NI117"/>
      <c r="NJ117"/>
      <c r="NK117"/>
      <c r="NL117"/>
      <c r="NM117"/>
      <c r="NN117"/>
      <c r="NO117"/>
      <c r="NP117"/>
      <c r="NQ117"/>
      <c r="NR117"/>
      <c r="NS117"/>
      <c r="NT117"/>
      <c r="NU117"/>
      <c r="NV117"/>
      <c r="NW117"/>
      <c r="NX117"/>
      <c r="NY117"/>
      <c r="NZ117"/>
      <c r="OA117"/>
      <c r="OB117"/>
      <c r="OC117"/>
      <c r="OD117"/>
      <c r="OE117"/>
      <c r="OF117"/>
      <c r="OG117"/>
      <c r="OH117"/>
      <c r="OI117"/>
      <c r="OJ117"/>
      <c r="OK117"/>
      <c r="OL117"/>
      <c r="OM117"/>
      <c r="ON117"/>
      <c r="OO117"/>
      <c r="OP117"/>
      <c r="OQ117"/>
      <c r="OR117"/>
      <c r="OS117"/>
      <c r="OT117"/>
      <c r="OU117"/>
      <c r="OV117"/>
      <c r="OW117"/>
      <c r="OX117"/>
      <c r="OY117"/>
      <c r="OZ117"/>
      <c r="PA117"/>
      <c r="PB117"/>
      <c r="PC117"/>
      <c r="PD117"/>
      <c r="PE117"/>
      <c r="PF117"/>
      <c r="PG117"/>
      <c r="PH117"/>
      <c r="PI117"/>
      <c r="PJ117"/>
      <c r="PK117"/>
      <c r="PL117"/>
      <c r="PM117"/>
      <c r="PN117"/>
      <c r="PO117"/>
      <c r="PP117"/>
      <c r="PQ117"/>
      <c r="PR117"/>
      <c r="PS117"/>
      <c r="PT117"/>
      <c r="PU117"/>
      <c r="PV117"/>
      <c r="PW117"/>
      <c r="PX117"/>
      <c r="PY117"/>
      <c r="PZ117"/>
      <c r="QA117"/>
      <c r="QB117"/>
      <c r="QC117"/>
      <c r="QD117"/>
      <c r="QE117"/>
      <c r="QF117"/>
      <c r="QG117"/>
      <c r="QH117"/>
      <c r="QI117"/>
      <c r="QJ117"/>
      <c r="QK117"/>
      <c r="QL117"/>
      <c r="QM117"/>
      <c r="QN117"/>
      <c r="QO117"/>
      <c r="QP117"/>
      <c r="QQ117"/>
      <c r="QR117"/>
      <c r="QS117"/>
      <c r="QT117"/>
      <c r="QU117"/>
      <c r="QV117"/>
      <c r="QW117"/>
      <c r="QX117"/>
      <c r="QY117"/>
      <c r="QZ117"/>
      <c r="RA117"/>
      <c r="RB117"/>
      <c r="RC117"/>
      <c r="RD117"/>
      <c r="RE117"/>
      <c r="RF117"/>
      <c r="RG117"/>
      <c r="RH117"/>
      <c r="RI117"/>
      <c r="RJ117"/>
      <c r="RK117"/>
      <c r="RL117"/>
      <c r="RM117"/>
      <c r="RN117"/>
      <c r="RO117"/>
      <c r="RP117"/>
      <c r="RQ117"/>
      <c r="RR117"/>
      <c r="RS117"/>
      <c r="RT117"/>
      <c r="RU117"/>
      <c r="RV117"/>
      <c r="RW117"/>
      <c r="RX117"/>
      <c r="RY117"/>
      <c r="RZ117"/>
      <c r="SA117"/>
      <c r="SB117"/>
      <c r="SC117"/>
      <c r="SD117"/>
      <c r="SE117"/>
      <c r="SF117"/>
      <c r="SG117"/>
      <c r="SH117"/>
      <c r="SI117"/>
      <c r="SJ117"/>
      <c r="SK117"/>
      <c r="SL117"/>
      <c r="SM117"/>
      <c r="SN117"/>
      <c r="SO117"/>
      <c r="SP117"/>
      <c r="SQ117"/>
      <c r="SR117"/>
      <c r="SS117"/>
      <c r="ST117"/>
      <c r="SU117"/>
      <c r="SV117"/>
      <c r="SW117"/>
      <c r="SX117"/>
      <c r="SY117"/>
      <c r="SZ117"/>
      <c r="TA117"/>
      <c r="TB117"/>
      <c r="TC117"/>
      <c r="TD117"/>
      <c r="TE117"/>
      <c r="TF117"/>
      <c r="TG117"/>
      <c r="TH117"/>
      <c r="TI117"/>
      <c r="TJ117"/>
      <c r="TK117"/>
      <c r="TL117"/>
      <c r="TM117"/>
      <c r="TN117"/>
      <c r="TO117"/>
      <c r="TP117"/>
      <c r="TQ117"/>
      <c r="TR117"/>
      <c r="TS117"/>
      <c r="TT117"/>
      <c r="TU117"/>
      <c r="TV117"/>
      <c r="TW117"/>
      <c r="TX117"/>
      <c r="TY117"/>
      <c r="TZ117"/>
      <c r="UA117"/>
      <c r="UB117"/>
      <c r="UC117"/>
      <c r="UD117"/>
      <c r="UE117"/>
      <c r="UF117"/>
      <c r="UG117"/>
      <c r="UH117"/>
      <c r="UI117"/>
      <c r="UJ117"/>
      <c r="UK117"/>
      <c r="UL117"/>
      <c r="UM117"/>
      <c r="UN117"/>
      <c r="UO117"/>
      <c r="UP117"/>
      <c r="UQ117"/>
      <c r="UR117"/>
      <c r="US117"/>
      <c r="UT117"/>
      <c r="UU117"/>
      <c r="UV117"/>
      <c r="UW117"/>
      <c r="UX117"/>
      <c r="UY117"/>
      <c r="UZ117"/>
      <c r="VA117"/>
      <c r="VB117"/>
      <c r="VC117"/>
      <c r="VD117"/>
      <c r="VE117"/>
      <c r="VF117"/>
      <c r="VG117"/>
      <c r="VH117"/>
      <c r="VI117"/>
      <c r="VJ117"/>
      <c r="VK117"/>
      <c r="VL117"/>
      <c r="VM117"/>
      <c r="VN117"/>
      <c r="VO117"/>
      <c r="VP117"/>
      <c r="VQ117"/>
      <c r="VR117"/>
      <c r="VS117"/>
      <c r="VT117"/>
      <c r="VU117"/>
      <c r="VV117"/>
      <c r="VW117"/>
      <c r="VX117"/>
      <c r="VY117"/>
      <c r="VZ117"/>
      <c r="WA117"/>
      <c r="WB117"/>
      <c r="WC117"/>
      <c r="WD117"/>
      <c r="WE117"/>
      <c r="WF117"/>
      <c r="WG117"/>
      <c r="WH117"/>
      <c r="WI117"/>
      <c r="WJ117"/>
      <c r="WK117"/>
      <c r="WL117"/>
      <c r="WM117"/>
      <c r="WN117"/>
      <c r="WO117"/>
      <c r="WP117"/>
      <c r="WQ117"/>
      <c r="WR117"/>
      <c r="WS117"/>
      <c r="WT117"/>
      <c r="WU117"/>
      <c r="WV117"/>
      <c r="WW117"/>
      <c r="WX117"/>
      <c r="WY117"/>
      <c r="WZ117"/>
      <c r="XA117"/>
      <c r="XB117"/>
      <c r="XC117"/>
      <c r="XD117"/>
      <c r="XE117"/>
      <c r="XF117"/>
      <c r="XG117"/>
      <c r="XH117"/>
      <c r="XI117"/>
      <c r="XJ117"/>
      <c r="XK117"/>
      <c r="XL117"/>
      <c r="XM117"/>
      <c r="XN117"/>
      <c r="XO117"/>
      <c r="XP117"/>
      <c r="XQ117"/>
      <c r="XR117"/>
      <c r="XS117"/>
      <c r="XT117"/>
      <c r="XU117"/>
      <c r="XV117"/>
      <c r="XW117"/>
      <c r="XX117"/>
      <c r="XY117"/>
      <c r="XZ117"/>
      <c r="YA117"/>
      <c r="YB117"/>
      <c r="YC117"/>
      <c r="YD117"/>
      <c r="YE117"/>
      <c r="YF117"/>
      <c r="YG117"/>
      <c r="YH117"/>
      <c r="YI117"/>
      <c r="YJ117"/>
      <c r="YK117"/>
      <c r="YL117"/>
      <c r="YM117"/>
      <c r="YN117"/>
      <c r="YO117"/>
      <c r="YP117"/>
      <c r="YQ117"/>
      <c r="YR117"/>
      <c r="YS117"/>
      <c r="YT117"/>
      <c r="YU117"/>
      <c r="YV117"/>
      <c r="YW117"/>
      <c r="YX117"/>
      <c r="YY117"/>
      <c r="YZ117"/>
      <c r="ZA117"/>
      <c r="ZB117"/>
      <c r="ZC117"/>
      <c r="ZD117"/>
      <c r="ZE117"/>
      <c r="ZF117"/>
      <c r="ZG117"/>
      <c r="ZH117"/>
      <c r="ZI117"/>
      <c r="ZJ117"/>
      <c r="ZK117"/>
      <c r="ZL117"/>
      <c r="ZM117"/>
      <c r="ZN117"/>
      <c r="ZO117"/>
      <c r="ZP117"/>
      <c r="ZQ117"/>
      <c r="ZR117"/>
      <c r="ZS117"/>
      <c r="ZT117"/>
      <c r="ZU117"/>
      <c r="ZV117"/>
      <c r="ZW117"/>
      <c r="ZX117"/>
      <c r="ZY117"/>
      <c r="ZZ117"/>
      <c r="AAA117"/>
      <c r="AAB117"/>
      <c r="AAC117"/>
      <c r="AAD117"/>
      <c r="AAE117"/>
      <c r="AAF117"/>
      <c r="AAG117"/>
      <c r="AAH117"/>
      <c r="AAI117"/>
      <c r="AAJ117"/>
      <c r="AAK117"/>
      <c r="AAL117"/>
      <c r="AAM117"/>
      <c r="AAN117"/>
      <c r="AAO117"/>
      <c r="AAP117"/>
      <c r="AAQ117"/>
      <c r="AAR117"/>
      <c r="AAS117"/>
      <c r="AAT117"/>
      <c r="AAU117"/>
      <c r="AAV117"/>
      <c r="AAW117"/>
      <c r="AAX117"/>
      <c r="AAY117"/>
      <c r="AAZ117"/>
      <c r="ABA117"/>
      <c r="ABB117"/>
      <c r="ABC117"/>
      <c r="ABD117"/>
      <c r="ABE117"/>
      <c r="ABF117"/>
      <c r="ABG117"/>
      <c r="ABH117"/>
      <c r="ABI117"/>
      <c r="ABJ117"/>
      <c r="ABK117"/>
      <c r="ABL117"/>
      <c r="ABM117"/>
      <c r="ABN117"/>
      <c r="ABO117"/>
      <c r="ABP117"/>
      <c r="ABQ117"/>
      <c r="ABR117"/>
      <c r="ABS117"/>
      <c r="ABT117"/>
      <c r="ABU117"/>
      <c r="ABV117"/>
      <c r="ABW117"/>
      <c r="ABX117"/>
      <c r="ABY117"/>
      <c r="ABZ117"/>
      <c r="ACA117"/>
      <c r="ACB117"/>
      <c r="ACC117"/>
      <c r="ACD117"/>
      <c r="ACE117"/>
      <c r="ACF117"/>
      <c r="ACG117"/>
      <c r="ACH117"/>
      <c r="ACI117"/>
      <c r="ACJ117"/>
      <c r="ACK117"/>
      <c r="ACL117"/>
      <c r="ACM117"/>
      <c r="ACN117"/>
      <c r="ACO117"/>
      <c r="ACP117"/>
      <c r="ACQ117"/>
      <c r="ACR117"/>
      <c r="ACS117"/>
      <c r="ACT117"/>
      <c r="ACU117"/>
      <c r="ACV117"/>
      <c r="ACW117"/>
      <c r="ACX117"/>
      <c r="ACY117"/>
      <c r="ACZ117"/>
      <c r="ADA117"/>
      <c r="ADB117"/>
      <c r="ADC117"/>
      <c r="ADD117"/>
      <c r="ADE117"/>
      <c r="ADF117"/>
      <c r="ADG117"/>
      <c r="ADH117"/>
      <c r="ADI117"/>
      <c r="ADJ117"/>
      <c r="ADK117"/>
      <c r="ADL117"/>
      <c r="ADM117"/>
      <c r="ADN117"/>
      <c r="ADO117"/>
      <c r="ADP117"/>
      <c r="ADQ117"/>
      <c r="ADR117"/>
      <c r="ADS117"/>
      <c r="ADT117"/>
      <c r="ADU117"/>
      <c r="ADV117"/>
      <c r="ADW117"/>
      <c r="ADX117"/>
      <c r="ADY117"/>
      <c r="ADZ117"/>
      <c r="AEA117"/>
      <c r="AEB117"/>
      <c r="AEC117"/>
      <c r="AED117"/>
      <c r="AEE117"/>
      <c r="AEF117"/>
      <c r="AEG117"/>
      <c r="AEH117"/>
      <c r="AEI117"/>
      <c r="AEJ117"/>
      <c r="AEK117"/>
      <c r="AEL117"/>
      <c r="AEM117"/>
      <c r="AEN117"/>
      <c r="AEO117"/>
      <c r="AEP117"/>
      <c r="AEQ117"/>
      <c r="AER117"/>
      <c r="AES117"/>
      <c r="AET117"/>
      <c r="AEU117"/>
      <c r="AEV117"/>
      <c r="AEW117"/>
      <c r="AEX117"/>
      <c r="AEY117"/>
      <c r="AEZ117"/>
      <c r="AFA117"/>
      <c r="AFB117"/>
      <c r="AFC117"/>
      <c r="AFD117"/>
      <c r="AFE117"/>
      <c r="AFF117"/>
      <c r="AFG117"/>
      <c r="AFH117"/>
      <c r="AFI117"/>
      <c r="AFJ117"/>
      <c r="AFK117"/>
      <c r="AFL117"/>
      <c r="AFM117"/>
      <c r="AFN117"/>
      <c r="AFO117"/>
      <c r="AFP117"/>
      <c r="AFQ117"/>
      <c r="AFR117"/>
      <c r="AFS117"/>
      <c r="AFT117"/>
      <c r="AFU117"/>
      <c r="AFV117"/>
      <c r="AFW117"/>
      <c r="AFX117"/>
      <c r="AFY117"/>
      <c r="AFZ117"/>
      <c r="AGA117"/>
      <c r="AGB117"/>
      <c r="AGC117"/>
      <c r="AGD117"/>
      <c r="AGE117"/>
      <c r="AGF117"/>
      <c r="AGG117"/>
      <c r="AGH117"/>
      <c r="AGI117"/>
      <c r="AGJ117"/>
      <c r="AGK117"/>
      <c r="AGL117"/>
      <c r="AGM117"/>
      <c r="AGN117"/>
      <c r="AGO117"/>
      <c r="AGP117"/>
      <c r="AGQ117"/>
      <c r="AGR117"/>
      <c r="AGS117"/>
      <c r="AGT117"/>
      <c r="AGU117"/>
      <c r="AGV117"/>
      <c r="AGW117"/>
      <c r="AGX117"/>
      <c r="AGY117"/>
      <c r="AGZ117"/>
      <c r="AHA117"/>
      <c r="AHB117"/>
      <c r="AHC117"/>
      <c r="AHD117"/>
      <c r="AHE117"/>
      <c r="AHF117"/>
      <c r="AHG117"/>
      <c r="AHH117"/>
      <c r="AHI117"/>
      <c r="AHJ117"/>
      <c r="AHK117"/>
      <c r="AHL117"/>
      <c r="AHM117"/>
      <c r="AHN117"/>
      <c r="AHO117"/>
      <c r="AHP117"/>
      <c r="AHQ117"/>
      <c r="AHR117"/>
      <c r="AHS117"/>
      <c r="AHT117"/>
      <c r="AHU117"/>
      <c r="AHV117"/>
      <c r="AHW117"/>
      <c r="AHX117"/>
      <c r="AHY117"/>
      <c r="AHZ117"/>
      <c r="AIA117"/>
      <c r="AIB117"/>
      <c r="AIC117"/>
      <c r="AID117"/>
      <c r="AIE117"/>
      <c r="AIF117"/>
      <c r="AIG117"/>
      <c r="AIH117"/>
      <c r="AII117"/>
      <c r="AIJ117"/>
      <c r="AIK117"/>
      <c r="AIL117"/>
      <c r="AIM117"/>
      <c r="AIN117"/>
      <c r="AIO117"/>
      <c r="AIP117"/>
      <c r="AIQ117"/>
      <c r="AIR117"/>
      <c r="AIS117"/>
      <c r="AIT117"/>
      <c r="AIU117"/>
      <c r="AIV117"/>
      <c r="AIW117"/>
      <c r="AIX117"/>
      <c r="AIY117"/>
      <c r="AIZ117"/>
      <c r="AJA117"/>
      <c r="AJB117"/>
      <c r="AJC117"/>
      <c r="AJD117"/>
      <c r="AJE117"/>
      <c r="AJF117"/>
      <c r="AJG117"/>
      <c r="AJH117"/>
      <c r="AJI117"/>
      <c r="AJJ117"/>
      <c r="AJK117"/>
      <c r="AJL117"/>
      <c r="AJM117"/>
      <c r="AJN117"/>
      <c r="AJO117"/>
      <c r="AJP117"/>
      <c r="AJQ117"/>
      <c r="AJR117"/>
      <c r="AJS117"/>
      <c r="AJT117"/>
      <c r="AJU117"/>
      <c r="AJV117"/>
      <c r="AJW117"/>
      <c r="AJX117"/>
      <c r="AJY117"/>
      <c r="AJZ117"/>
      <c r="AKA117"/>
      <c r="AKB117"/>
      <c r="AKC117"/>
      <c r="AKD117"/>
      <c r="AKE117"/>
      <c r="AKF117"/>
      <c r="AKG117"/>
      <c r="AKH117"/>
      <c r="AKI117"/>
      <c r="AKJ117"/>
      <c r="AKK117"/>
      <c r="AKL117"/>
      <c r="AKM117"/>
      <c r="AKN117"/>
      <c r="AKO117"/>
      <c r="AKP117"/>
      <c r="AKQ117"/>
      <c r="AKR117"/>
      <c r="AKS117"/>
      <c r="AKT117"/>
      <c r="AKU117"/>
      <c r="AKV117"/>
      <c r="AKW117"/>
      <c r="AKX117"/>
      <c r="AKY117"/>
      <c r="AKZ117"/>
      <c r="ALA117"/>
      <c r="ALB117"/>
      <c r="ALC117"/>
      <c r="ALD117"/>
      <c r="ALE117"/>
      <c r="ALF117"/>
      <c r="ALG117"/>
      <c r="ALH117"/>
      <c r="ALI117"/>
      <c r="ALJ117"/>
      <c r="ALK117"/>
      <c r="ALL117"/>
      <c r="ALM117"/>
      <c r="ALN117"/>
      <c r="ALO117"/>
      <c r="ALP117"/>
      <c r="ALQ117"/>
      <c r="ALR117"/>
      <c r="ALS117"/>
      <c r="ALT117"/>
      <c r="ALU117"/>
      <c r="ALV117"/>
      <c r="ALW117"/>
      <c r="ALX117"/>
      <c r="ALY117"/>
      <c r="ALZ117"/>
      <c r="AMA117"/>
      <c r="AMB117"/>
      <c r="AMC117"/>
      <c r="AMD117"/>
      <c r="AME117"/>
      <c r="AMF117"/>
      <c r="AMG117"/>
      <c r="AMH117"/>
      <c r="AMI117"/>
      <c r="AMJ117"/>
    </row>
    <row r="118" spans="1:1024" x14ac:dyDescent="0.25">
      <c r="A118"/>
      <c r="B118" s="396" t="s">
        <v>430</v>
      </c>
      <c r="C118" s="397">
        <v>9.8177422617328194</v>
      </c>
      <c r="D118" s="398">
        <v>10.679016311020799</v>
      </c>
      <c r="E118" s="398">
        <v>11.778286494398101</v>
      </c>
      <c r="F118" s="398">
        <v>11.812527159598099</v>
      </c>
      <c r="G118" s="398">
        <v>12.4326644779088</v>
      </c>
      <c r="H118" s="398">
        <v>12.6189324291676</v>
      </c>
      <c r="I118" s="398">
        <v>12.567581736376001</v>
      </c>
      <c r="J118" s="398">
        <v>12.745442880000001</v>
      </c>
      <c r="K118" s="398">
        <v>13.382715023999999</v>
      </c>
      <c r="L118" s="398">
        <v>13.91802362496</v>
      </c>
      <c r="M118" s="398">
        <v>13.91802362496</v>
      </c>
      <c r="N118" s="398">
        <v>13.931941648584999</v>
      </c>
      <c r="O118" s="398">
        <v>13.931941648584999</v>
      </c>
      <c r="P118" s="398">
        <v>13.931941648584999</v>
      </c>
      <c r="Q118" s="399">
        <v>13.931941648584999</v>
      </c>
      <c r="R118" s="385"/>
      <c r="S118" s="385"/>
      <c r="T118" s="385"/>
      <c r="U118" s="385"/>
      <c r="V118" s="385"/>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c r="IW118"/>
      <c r="IX118"/>
      <c r="IY118"/>
      <c r="IZ118"/>
      <c r="JA118"/>
      <c r="JB118"/>
      <c r="JC118"/>
      <c r="JD118"/>
      <c r="JE118"/>
      <c r="JF118"/>
      <c r="JG118"/>
      <c r="JH118"/>
      <c r="JI118"/>
      <c r="JJ118"/>
      <c r="JK118"/>
      <c r="JL118"/>
      <c r="JM118"/>
      <c r="JN118"/>
      <c r="JO118"/>
      <c r="JP118"/>
      <c r="JQ118"/>
      <c r="JR118"/>
      <c r="JS118"/>
      <c r="JT118"/>
      <c r="JU118"/>
      <c r="JV118"/>
      <c r="JW118"/>
      <c r="JX118"/>
      <c r="JY118"/>
      <c r="JZ118"/>
      <c r="KA118"/>
      <c r="KB118"/>
      <c r="KC118"/>
      <c r="KD118"/>
      <c r="KE118"/>
      <c r="KF118"/>
      <c r="KG118"/>
      <c r="KH118"/>
      <c r="KI118"/>
      <c r="KJ118"/>
      <c r="KK118"/>
      <c r="KL118"/>
      <c r="KM118"/>
      <c r="KN118"/>
      <c r="KO118"/>
      <c r="KP118"/>
      <c r="KQ118"/>
      <c r="KR118"/>
      <c r="KS118"/>
      <c r="KT118"/>
      <c r="KU118"/>
      <c r="KV118"/>
      <c r="KW118"/>
      <c r="KX118"/>
      <c r="KY118"/>
      <c r="KZ118"/>
      <c r="LA118"/>
      <c r="LB118"/>
      <c r="LC118"/>
      <c r="LD118"/>
      <c r="LE118"/>
      <c r="LF118"/>
      <c r="LG118"/>
      <c r="LH118"/>
      <c r="LI118"/>
      <c r="LJ118"/>
      <c r="LK118"/>
      <c r="LL118"/>
      <c r="LM118"/>
      <c r="LN118"/>
      <c r="LO118"/>
      <c r="LP118"/>
      <c r="LQ118"/>
      <c r="LR118"/>
      <c r="LS118"/>
      <c r="LT118"/>
      <c r="LU118"/>
      <c r="LV118"/>
      <c r="LW118"/>
      <c r="LX118"/>
      <c r="LY118"/>
      <c r="LZ118"/>
      <c r="MA118"/>
      <c r="MB118"/>
      <c r="MC118"/>
      <c r="MD118"/>
      <c r="ME118"/>
      <c r="MF118"/>
      <c r="MG118"/>
      <c r="MH118"/>
      <c r="MI118"/>
      <c r="MJ118"/>
      <c r="MK118"/>
      <c r="ML118"/>
      <c r="MM118"/>
      <c r="MN118"/>
      <c r="MO118"/>
      <c r="MP118"/>
      <c r="MQ118"/>
      <c r="MR118"/>
      <c r="MS118"/>
      <c r="MT118"/>
      <c r="MU118"/>
      <c r="MV118"/>
      <c r="MW118"/>
      <c r="MX118"/>
      <c r="MY118"/>
      <c r="MZ118"/>
      <c r="NA118"/>
      <c r="NB118"/>
      <c r="NC118"/>
      <c r="ND118"/>
      <c r="NE118"/>
      <c r="NF118"/>
      <c r="NG118"/>
      <c r="NH118"/>
      <c r="NI118"/>
      <c r="NJ118"/>
      <c r="NK118"/>
      <c r="NL118"/>
      <c r="NM118"/>
      <c r="NN118"/>
      <c r="NO118"/>
      <c r="NP118"/>
      <c r="NQ118"/>
      <c r="NR118"/>
      <c r="NS118"/>
      <c r="NT118"/>
      <c r="NU118"/>
      <c r="NV118"/>
      <c r="NW118"/>
      <c r="NX118"/>
      <c r="NY118"/>
      <c r="NZ118"/>
      <c r="OA118"/>
      <c r="OB118"/>
      <c r="OC118"/>
      <c r="OD118"/>
      <c r="OE118"/>
      <c r="OF118"/>
      <c r="OG118"/>
      <c r="OH118"/>
      <c r="OI118"/>
      <c r="OJ118"/>
      <c r="OK118"/>
      <c r="OL118"/>
      <c r="OM118"/>
      <c r="ON118"/>
      <c r="OO118"/>
      <c r="OP118"/>
      <c r="OQ118"/>
      <c r="OR118"/>
      <c r="OS118"/>
      <c r="OT118"/>
      <c r="OU118"/>
      <c r="OV118"/>
      <c r="OW118"/>
      <c r="OX118"/>
      <c r="OY118"/>
      <c r="OZ118"/>
      <c r="PA118"/>
      <c r="PB118"/>
      <c r="PC118"/>
      <c r="PD118"/>
      <c r="PE118"/>
      <c r="PF118"/>
      <c r="PG118"/>
      <c r="PH118"/>
      <c r="PI118"/>
      <c r="PJ118"/>
      <c r="PK118"/>
      <c r="PL118"/>
      <c r="PM118"/>
      <c r="PN118"/>
      <c r="PO118"/>
      <c r="PP118"/>
      <c r="PQ118"/>
      <c r="PR118"/>
      <c r="PS118"/>
      <c r="PT118"/>
      <c r="PU118"/>
      <c r="PV118"/>
      <c r="PW118"/>
      <c r="PX118"/>
      <c r="PY118"/>
      <c r="PZ118"/>
      <c r="QA118"/>
      <c r="QB118"/>
      <c r="QC118"/>
      <c r="QD118"/>
      <c r="QE118"/>
      <c r="QF118"/>
      <c r="QG118"/>
      <c r="QH118"/>
      <c r="QI118"/>
      <c r="QJ118"/>
      <c r="QK118"/>
      <c r="QL118"/>
      <c r="QM118"/>
      <c r="QN118"/>
      <c r="QO118"/>
      <c r="QP118"/>
      <c r="QQ118"/>
      <c r="QR118"/>
      <c r="QS118"/>
      <c r="QT118"/>
      <c r="QU118"/>
      <c r="QV118"/>
      <c r="QW118"/>
      <c r="QX118"/>
      <c r="QY118"/>
      <c r="QZ118"/>
      <c r="RA118"/>
      <c r="RB118"/>
      <c r="RC118"/>
      <c r="RD118"/>
      <c r="RE118"/>
      <c r="RF118"/>
      <c r="RG118"/>
      <c r="RH118"/>
      <c r="RI118"/>
      <c r="RJ118"/>
      <c r="RK118"/>
      <c r="RL118"/>
      <c r="RM118"/>
      <c r="RN118"/>
      <c r="RO118"/>
      <c r="RP118"/>
      <c r="RQ118"/>
      <c r="RR118"/>
      <c r="RS118"/>
      <c r="RT118"/>
      <c r="RU118"/>
      <c r="RV118"/>
      <c r="RW118"/>
      <c r="RX118"/>
      <c r="RY118"/>
      <c r="RZ118"/>
      <c r="SA118"/>
      <c r="SB118"/>
      <c r="SC118"/>
      <c r="SD118"/>
      <c r="SE118"/>
      <c r="SF118"/>
      <c r="SG118"/>
      <c r="SH118"/>
      <c r="SI118"/>
      <c r="SJ118"/>
      <c r="SK118"/>
      <c r="SL118"/>
      <c r="SM118"/>
      <c r="SN118"/>
      <c r="SO118"/>
      <c r="SP118"/>
      <c r="SQ118"/>
      <c r="SR118"/>
      <c r="SS118"/>
      <c r="ST118"/>
      <c r="SU118"/>
      <c r="SV118"/>
      <c r="SW118"/>
      <c r="SX118"/>
      <c r="SY118"/>
      <c r="SZ118"/>
      <c r="TA118"/>
      <c r="TB118"/>
      <c r="TC118"/>
      <c r="TD118"/>
      <c r="TE118"/>
      <c r="TF118"/>
      <c r="TG118"/>
      <c r="TH118"/>
      <c r="TI118"/>
      <c r="TJ118"/>
      <c r="TK118"/>
      <c r="TL118"/>
      <c r="TM118"/>
      <c r="TN118"/>
      <c r="TO118"/>
      <c r="TP118"/>
      <c r="TQ118"/>
      <c r="TR118"/>
      <c r="TS118"/>
      <c r="TT118"/>
      <c r="TU118"/>
      <c r="TV118"/>
      <c r="TW118"/>
      <c r="TX118"/>
      <c r="TY118"/>
      <c r="TZ118"/>
      <c r="UA118"/>
      <c r="UB118"/>
      <c r="UC118"/>
      <c r="UD118"/>
      <c r="UE118"/>
      <c r="UF118"/>
      <c r="UG118"/>
      <c r="UH118"/>
      <c r="UI118"/>
      <c r="UJ118"/>
      <c r="UK118"/>
      <c r="UL118"/>
      <c r="UM118"/>
      <c r="UN118"/>
      <c r="UO118"/>
      <c r="UP118"/>
      <c r="UQ118"/>
      <c r="UR118"/>
      <c r="US118"/>
      <c r="UT118"/>
      <c r="UU118"/>
      <c r="UV118"/>
      <c r="UW118"/>
      <c r="UX118"/>
      <c r="UY118"/>
      <c r="UZ118"/>
      <c r="VA118"/>
      <c r="VB118"/>
      <c r="VC118"/>
      <c r="VD118"/>
      <c r="VE118"/>
      <c r="VF118"/>
      <c r="VG118"/>
      <c r="VH118"/>
      <c r="VI118"/>
      <c r="VJ118"/>
      <c r="VK118"/>
      <c r="VL118"/>
      <c r="VM118"/>
      <c r="VN118"/>
      <c r="VO118"/>
      <c r="VP118"/>
      <c r="VQ118"/>
      <c r="VR118"/>
      <c r="VS118"/>
      <c r="VT118"/>
      <c r="VU118"/>
      <c r="VV118"/>
      <c r="VW118"/>
      <c r="VX118"/>
      <c r="VY118"/>
      <c r="VZ118"/>
      <c r="WA118"/>
      <c r="WB118"/>
      <c r="WC118"/>
      <c r="WD118"/>
      <c r="WE118"/>
      <c r="WF118"/>
      <c r="WG118"/>
      <c r="WH118"/>
      <c r="WI118"/>
      <c r="WJ118"/>
      <c r="WK118"/>
      <c r="WL118"/>
      <c r="WM118"/>
      <c r="WN118"/>
      <c r="WO118"/>
      <c r="WP118"/>
      <c r="WQ118"/>
      <c r="WR118"/>
      <c r="WS118"/>
      <c r="WT118"/>
      <c r="WU118"/>
      <c r="WV118"/>
      <c r="WW118"/>
      <c r="WX118"/>
      <c r="WY118"/>
      <c r="WZ118"/>
      <c r="XA118"/>
      <c r="XB118"/>
      <c r="XC118"/>
      <c r="XD118"/>
      <c r="XE118"/>
      <c r="XF118"/>
      <c r="XG118"/>
      <c r="XH118"/>
      <c r="XI118"/>
      <c r="XJ118"/>
      <c r="XK118"/>
      <c r="XL118"/>
      <c r="XM118"/>
      <c r="XN118"/>
      <c r="XO118"/>
      <c r="XP118"/>
      <c r="XQ118"/>
      <c r="XR118"/>
      <c r="XS118"/>
      <c r="XT118"/>
      <c r="XU118"/>
      <c r="XV118"/>
      <c r="XW118"/>
      <c r="XX118"/>
      <c r="XY118"/>
      <c r="XZ118"/>
      <c r="YA118"/>
      <c r="YB118"/>
      <c r="YC118"/>
      <c r="YD118"/>
      <c r="YE118"/>
      <c r="YF118"/>
      <c r="YG118"/>
      <c r="YH118"/>
      <c r="YI118"/>
      <c r="YJ118"/>
      <c r="YK118"/>
      <c r="YL118"/>
      <c r="YM118"/>
      <c r="YN118"/>
      <c r="YO118"/>
      <c r="YP118"/>
      <c r="YQ118"/>
      <c r="YR118"/>
      <c r="YS118"/>
      <c r="YT118"/>
      <c r="YU118"/>
      <c r="YV118"/>
      <c r="YW118"/>
      <c r="YX118"/>
      <c r="YY118"/>
      <c r="YZ118"/>
      <c r="ZA118"/>
      <c r="ZB118"/>
      <c r="ZC118"/>
      <c r="ZD118"/>
      <c r="ZE118"/>
      <c r="ZF118"/>
      <c r="ZG118"/>
      <c r="ZH118"/>
      <c r="ZI118"/>
      <c r="ZJ118"/>
      <c r="ZK118"/>
      <c r="ZL118"/>
      <c r="ZM118"/>
      <c r="ZN118"/>
      <c r="ZO118"/>
      <c r="ZP118"/>
      <c r="ZQ118"/>
      <c r="ZR118"/>
      <c r="ZS118"/>
      <c r="ZT118"/>
      <c r="ZU118"/>
      <c r="ZV118"/>
      <c r="ZW118"/>
      <c r="ZX118"/>
      <c r="ZY118"/>
      <c r="ZZ118"/>
      <c r="AAA118"/>
      <c r="AAB118"/>
      <c r="AAC118"/>
      <c r="AAD118"/>
      <c r="AAE118"/>
      <c r="AAF118"/>
      <c r="AAG118"/>
      <c r="AAH118"/>
      <c r="AAI118"/>
      <c r="AAJ118"/>
      <c r="AAK118"/>
      <c r="AAL118"/>
      <c r="AAM118"/>
      <c r="AAN118"/>
      <c r="AAO118"/>
      <c r="AAP118"/>
      <c r="AAQ118"/>
      <c r="AAR118"/>
      <c r="AAS118"/>
      <c r="AAT118"/>
      <c r="AAU118"/>
      <c r="AAV118"/>
      <c r="AAW118"/>
      <c r="AAX118"/>
      <c r="AAY118"/>
      <c r="AAZ118"/>
      <c r="ABA118"/>
      <c r="ABB118"/>
      <c r="ABC118"/>
      <c r="ABD118"/>
      <c r="ABE118"/>
      <c r="ABF118"/>
      <c r="ABG118"/>
      <c r="ABH118"/>
      <c r="ABI118"/>
      <c r="ABJ118"/>
      <c r="ABK118"/>
      <c r="ABL118"/>
      <c r="ABM118"/>
      <c r="ABN118"/>
      <c r="ABO118"/>
      <c r="ABP118"/>
      <c r="ABQ118"/>
      <c r="ABR118"/>
      <c r="ABS118"/>
      <c r="ABT118"/>
      <c r="ABU118"/>
      <c r="ABV118"/>
      <c r="ABW118"/>
      <c r="ABX118"/>
      <c r="ABY118"/>
      <c r="ABZ118"/>
      <c r="ACA118"/>
      <c r="ACB118"/>
      <c r="ACC118"/>
      <c r="ACD118"/>
      <c r="ACE118"/>
      <c r="ACF118"/>
      <c r="ACG118"/>
      <c r="ACH118"/>
      <c r="ACI118"/>
      <c r="ACJ118"/>
      <c r="ACK118"/>
      <c r="ACL118"/>
      <c r="ACM118"/>
      <c r="ACN118"/>
      <c r="ACO118"/>
      <c r="ACP118"/>
      <c r="ACQ118"/>
      <c r="ACR118"/>
      <c r="ACS118"/>
      <c r="ACT118"/>
      <c r="ACU118"/>
      <c r="ACV118"/>
      <c r="ACW118"/>
      <c r="ACX118"/>
      <c r="ACY118"/>
      <c r="ACZ118"/>
      <c r="ADA118"/>
      <c r="ADB118"/>
      <c r="ADC118"/>
      <c r="ADD118"/>
      <c r="ADE118"/>
      <c r="ADF118"/>
      <c r="ADG118"/>
      <c r="ADH118"/>
      <c r="ADI118"/>
      <c r="ADJ118"/>
      <c r="ADK118"/>
      <c r="ADL118"/>
      <c r="ADM118"/>
      <c r="ADN118"/>
      <c r="ADO118"/>
      <c r="ADP118"/>
      <c r="ADQ118"/>
      <c r="ADR118"/>
      <c r="ADS118"/>
      <c r="ADT118"/>
      <c r="ADU118"/>
      <c r="ADV118"/>
      <c r="ADW118"/>
      <c r="ADX118"/>
      <c r="ADY118"/>
      <c r="ADZ118"/>
      <c r="AEA118"/>
      <c r="AEB118"/>
      <c r="AEC118"/>
      <c r="AED118"/>
      <c r="AEE118"/>
      <c r="AEF118"/>
      <c r="AEG118"/>
      <c r="AEH118"/>
      <c r="AEI118"/>
      <c r="AEJ118"/>
      <c r="AEK118"/>
      <c r="AEL118"/>
      <c r="AEM118"/>
      <c r="AEN118"/>
      <c r="AEO118"/>
      <c r="AEP118"/>
      <c r="AEQ118"/>
      <c r="AER118"/>
      <c r="AES118"/>
      <c r="AET118"/>
      <c r="AEU118"/>
      <c r="AEV118"/>
      <c r="AEW118"/>
      <c r="AEX118"/>
      <c r="AEY118"/>
      <c r="AEZ118"/>
      <c r="AFA118"/>
      <c r="AFB118"/>
      <c r="AFC118"/>
      <c r="AFD118"/>
      <c r="AFE118"/>
      <c r="AFF118"/>
      <c r="AFG118"/>
      <c r="AFH118"/>
      <c r="AFI118"/>
      <c r="AFJ118"/>
      <c r="AFK118"/>
      <c r="AFL118"/>
      <c r="AFM118"/>
      <c r="AFN118"/>
      <c r="AFO118"/>
      <c r="AFP118"/>
      <c r="AFQ118"/>
      <c r="AFR118"/>
      <c r="AFS118"/>
      <c r="AFT118"/>
      <c r="AFU118"/>
      <c r="AFV118"/>
      <c r="AFW118"/>
      <c r="AFX118"/>
      <c r="AFY118"/>
      <c r="AFZ118"/>
      <c r="AGA118"/>
      <c r="AGB118"/>
      <c r="AGC118"/>
      <c r="AGD118"/>
      <c r="AGE118"/>
      <c r="AGF118"/>
      <c r="AGG118"/>
      <c r="AGH118"/>
      <c r="AGI118"/>
      <c r="AGJ118"/>
      <c r="AGK118"/>
      <c r="AGL118"/>
      <c r="AGM118"/>
      <c r="AGN118"/>
      <c r="AGO118"/>
      <c r="AGP118"/>
      <c r="AGQ118"/>
      <c r="AGR118"/>
      <c r="AGS118"/>
      <c r="AGT118"/>
      <c r="AGU118"/>
      <c r="AGV118"/>
      <c r="AGW118"/>
      <c r="AGX118"/>
      <c r="AGY118"/>
      <c r="AGZ118"/>
      <c r="AHA118"/>
      <c r="AHB118"/>
      <c r="AHC118"/>
      <c r="AHD118"/>
      <c r="AHE118"/>
      <c r="AHF118"/>
      <c r="AHG118"/>
      <c r="AHH118"/>
      <c r="AHI118"/>
      <c r="AHJ118"/>
      <c r="AHK118"/>
      <c r="AHL118"/>
      <c r="AHM118"/>
      <c r="AHN118"/>
      <c r="AHO118"/>
      <c r="AHP118"/>
      <c r="AHQ118"/>
      <c r="AHR118"/>
      <c r="AHS118"/>
      <c r="AHT118"/>
      <c r="AHU118"/>
      <c r="AHV118"/>
      <c r="AHW118"/>
      <c r="AHX118"/>
      <c r="AHY118"/>
      <c r="AHZ118"/>
      <c r="AIA118"/>
      <c r="AIB118"/>
      <c r="AIC118"/>
      <c r="AID118"/>
      <c r="AIE118"/>
      <c r="AIF118"/>
      <c r="AIG118"/>
      <c r="AIH118"/>
      <c r="AII118"/>
      <c r="AIJ118"/>
      <c r="AIK118"/>
      <c r="AIL118"/>
      <c r="AIM118"/>
      <c r="AIN118"/>
      <c r="AIO118"/>
      <c r="AIP118"/>
      <c r="AIQ118"/>
      <c r="AIR118"/>
      <c r="AIS118"/>
      <c r="AIT118"/>
      <c r="AIU118"/>
      <c r="AIV118"/>
      <c r="AIW118"/>
      <c r="AIX118"/>
      <c r="AIY118"/>
      <c r="AIZ118"/>
      <c r="AJA118"/>
      <c r="AJB118"/>
      <c r="AJC118"/>
      <c r="AJD118"/>
      <c r="AJE118"/>
      <c r="AJF118"/>
      <c r="AJG118"/>
      <c r="AJH118"/>
      <c r="AJI118"/>
      <c r="AJJ118"/>
      <c r="AJK118"/>
      <c r="AJL118"/>
      <c r="AJM118"/>
      <c r="AJN118"/>
      <c r="AJO118"/>
      <c r="AJP118"/>
      <c r="AJQ118"/>
      <c r="AJR118"/>
      <c r="AJS118"/>
      <c r="AJT118"/>
      <c r="AJU118"/>
      <c r="AJV118"/>
      <c r="AJW118"/>
      <c r="AJX118"/>
      <c r="AJY118"/>
      <c r="AJZ118"/>
      <c r="AKA118"/>
      <c r="AKB118"/>
      <c r="AKC118"/>
      <c r="AKD118"/>
      <c r="AKE118"/>
      <c r="AKF118"/>
      <c r="AKG118"/>
      <c r="AKH118"/>
      <c r="AKI118"/>
      <c r="AKJ118"/>
      <c r="AKK118"/>
      <c r="AKL118"/>
      <c r="AKM118"/>
      <c r="AKN118"/>
      <c r="AKO118"/>
      <c r="AKP118"/>
      <c r="AKQ118"/>
      <c r="AKR118"/>
      <c r="AKS118"/>
      <c r="AKT118"/>
      <c r="AKU118"/>
      <c r="AKV118"/>
      <c r="AKW118"/>
      <c r="AKX118"/>
      <c r="AKY118"/>
      <c r="AKZ118"/>
      <c r="ALA118"/>
      <c r="ALB118"/>
      <c r="ALC118"/>
      <c r="ALD118"/>
      <c r="ALE118"/>
      <c r="ALF118"/>
      <c r="ALG118"/>
      <c r="ALH118"/>
      <c r="ALI118"/>
      <c r="ALJ118"/>
      <c r="ALK118"/>
      <c r="ALL118"/>
      <c r="ALM118"/>
      <c r="ALN118"/>
      <c r="ALO118"/>
      <c r="ALP118"/>
      <c r="ALQ118"/>
      <c r="ALR118"/>
      <c r="ALS118"/>
      <c r="ALT118"/>
      <c r="ALU118"/>
      <c r="ALV118"/>
      <c r="ALW118"/>
      <c r="ALX118"/>
      <c r="ALY118"/>
      <c r="ALZ118"/>
      <c r="AMA118"/>
      <c r="AMB118"/>
      <c r="AMC118"/>
      <c r="AMD118"/>
      <c r="AME118"/>
      <c r="AMF118"/>
      <c r="AMG118"/>
      <c r="AMH118"/>
      <c r="AMI118"/>
      <c r="AMJ118"/>
    </row>
    <row r="119" spans="1:1024" x14ac:dyDescent="0.25">
      <c r="A119"/>
      <c r="B119" s="400" t="s">
        <v>431</v>
      </c>
      <c r="C119" s="401">
        <v>138.17857025456701</v>
      </c>
      <c r="D119" s="401">
        <v>138.63114744857501</v>
      </c>
      <c r="E119" s="401">
        <v>140.19133192132699</v>
      </c>
      <c r="F119" s="401">
        <v>137.58506668617599</v>
      </c>
      <c r="G119" s="401">
        <v>142.83830031307701</v>
      </c>
      <c r="H119" s="401">
        <v>146.402339136509</v>
      </c>
      <c r="I119" s="401">
        <v>150.42084977531101</v>
      </c>
      <c r="J119" s="401">
        <v>155.079396479281</v>
      </c>
      <c r="K119" s="401">
        <v>164.51989478985601</v>
      </c>
      <c r="L119" s="401">
        <v>162.400672157424</v>
      </c>
      <c r="M119" s="401">
        <v>163.643526402048</v>
      </c>
      <c r="N119" s="401">
        <v>169.156368972792</v>
      </c>
      <c r="O119" s="401">
        <v>169.467578039507</v>
      </c>
      <c r="P119" s="401">
        <v>170.16622510790501</v>
      </c>
      <c r="Q119" s="402">
        <v>170.522014879598</v>
      </c>
      <c r="R119" s="395"/>
      <c r="S119" s="395"/>
      <c r="T119" s="395"/>
      <c r="U119" s="395"/>
      <c r="V119" s="395"/>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c r="HY119"/>
      <c r="HZ119"/>
      <c r="IA119"/>
      <c r="IB119"/>
      <c r="IC119"/>
      <c r="ID119"/>
      <c r="IE119"/>
      <c r="IF119"/>
      <c r="IG119"/>
      <c r="IH119"/>
      <c r="II119"/>
      <c r="IJ119"/>
      <c r="IK119"/>
      <c r="IL119"/>
      <c r="IM119"/>
      <c r="IN119"/>
      <c r="IO119"/>
      <c r="IP119"/>
      <c r="IQ119"/>
      <c r="IR119"/>
      <c r="IS119"/>
      <c r="IT119"/>
      <c r="IU119"/>
      <c r="IV119"/>
      <c r="IW119"/>
      <c r="IX119"/>
      <c r="IY119"/>
      <c r="IZ119"/>
      <c r="JA119"/>
      <c r="JB119"/>
      <c r="JC119"/>
      <c r="JD119"/>
      <c r="JE119"/>
      <c r="JF119"/>
      <c r="JG119"/>
      <c r="JH119"/>
      <c r="JI119"/>
      <c r="JJ119"/>
      <c r="JK119"/>
      <c r="JL119"/>
      <c r="JM119"/>
      <c r="JN119"/>
      <c r="JO119"/>
      <c r="JP119"/>
      <c r="JQ119"/>
      <c r="JR119"/>
      <c r="JS119"/>
      <c r="JT119"/>
      <c r="JU119"/>
      <c r="JV119"/>
      <c r="JW119"/>
      <c r="JX119"/>
      <c r="JY119"/>
      <c r="JZ119"/>
      <c r="KA119"/>
      <c r="KB119"/>
      <c r="KC119"/>
      <c r="KD119"/>
      <c r="KE119"/>
      <c r="KF119"/>
      <c r="KG119"/>
      <c r="KH119"/>
      <c r="KI119"/>
      <c r="KJ119"/>
      <c r="KK119"/>
      <c r="KL119"/>
      <c r="KM119"/>
      <c r="KN119"/>
      <c r="KO119"/>
      <c r="KP119"/>
      <c r="KQ119"/>
      <c r="KR119"/>
      <c r="KS119"/>
      <c r="KT119"/>
      <c r="KU119"/>
      <c r="KV119"/>
      <c r="KW119"/>
      <c r="KX119"/>
      <c r="KY119"/>
      <c r="KZ119"/>
      <c r="LA119"/>
      <c r="LB119"/>
      <c r="LC119"/>
      <c r="LD119"/>
      <c r="LE119"/>
      <c r="LF119"/>
      <c r="LG119"/>
      <c r="LH119"/>
      <c r="LI119"/>
      <c r="LJ119"/>
      <c r="LK119"/>
      <c r="LL119"/>
      <c r="LM119"/>
      <c r="LN119"/>
      <c r="LO119"/>
      <c r="LP119"/>
      <c r="LQ119"/>
      <c r="LR119"/>
      <c r="LS119"/>
      <c r="LT119"/>
      <c r="LU119"/>
      <c r="LV119"/>
      <c r="LW119"/>
      <c r="LX119"/>
      <c r="LY119"/>
      <c r="LZ119"/>
      <c r="MA119"/>
      <c r="MB119"/>
      <c r="MC119"/>
      <c r="MD119"/>
      <c r="ME119"/>
      <c r="MF119"/>
      <c r="MG119"/>
      <c r="MH119"/>
      <c r="MI119"/>
      <c r="MJ119"/>
      <c r="MK119"/>
      <c r="ML119"/>
      <c r="MM119"/>
      <c r="MN119"/>
      <c r="MO119"/>
      <c r="MP119"/>
      <c r="MQ119"/>
      <c r="MR119"/>
      <c r="MS119"/>
      <c r="MT119"/>
      <c r="MU119"/>
      <c r="MV119"/>
      <c r="MW119"/>
      <c r="MX119"/>
      <c r="MY119"/>
      <c r="MZ119"/>
      <c r="NA119"/>
      <c r="NB119"/>
      <c r="NC119"/>
      <c r="ND119"/>
      <c r="NE119"/>
      <c r="NF119"/>
      <c r="NG119"/>
      <c r="NH119"/>
      <c r="NI119"/>
      <c r="NJ119"/>
      <c r="NK119"/>
      <c r="NL119"/>
      <c r="NM119"/>
      <c r="NN119"/>
      <c r="NO119"/>
      <c r="NP119"/>
      <c r="NQ119"/>
      <c r="NR119"/>
      <c r="NS119"/>
      <c r="NT119"/>
      <c r="NU119"/>
      <c r="NV119"/>
      <c r="NW119"/>
      <c r="NX119"/>
      <c r="NY119"/>
      <c r="NZ119"/>
      <c r="OA119"/>
      <c r="OB119"/>
      <c r="OC119"/>
      <c r="OD119"/>
      <c r="OE119"/>
      <c r="OF119"/>
      <c r="OG119"/>
      <c r="OH119"/>
      <c r="OI119"/>
      <c r="OJ119"/>
      <c r="OK119"/>
      <c r="OL119"/>
      <c r="OM119"/>
      <c r="ON119"/>
      <c r="OO119"/>
      <c r="OP119"/>
      <c r="OQ119"/>
      <c r="OR119"/>
      <c r="OS119"/>
      <c r="OT119"/>
      <c r="OU119"/>
      <c r="OV119"/>
      <c r="OW119"/>
      <c r="OX119"/>
      <c r="OY119"/>
      <c r="OZ119"/>
      <c r="PA119"/>
      <c r="PB119"/>
      <c r="PC119"/>
      <c r="PD119"/>
      <c r="PE119"/>
      <c r="PF119"/>
      <c r="PG119"/>
      <c r="PH119"/>
      <c r="PI119"/>
      <c r="PJ119"/>
      <c r="PK119"/>
      <c r="PL119"/>
      <c r="PM119"/>
      <c r="PN119"/>
      <c r="PO119"/>
      <c r="PP119"/>
      <c r="PQ119"/>
      <c r="PR119"/>
      <c r="PS119"/>
      <c r="PT119"/>
      <c r="PU119"/>
      <c r="PV119"/>
      <c r="PW119"/>
      <c r="PX119"/>
      <c r="PY119"/>
      <c r="PZ119"/>
      <c r="QA119"/>
      <c r="QB119"/>
      <c r="QC119"/>
      <c r="QD119"/>
      <c r="QE119"/>
      <c r="QF119"/>
      <c r="QG119"/>
      <c r="QH119"/>
      <c r="QI119"/>
      <c r="QJ119"/>
      <c r="QK119"/>
      <c r="QL119"/>
      <c r="QM119"/>
      <c r="QN119"/>
      <c r="QO119"/>
      <c r="QP119"/>
      <c r="QQ119"/>
      <c r="QR119"/>
      <c r="QS119"/>
      <c r="QT119"/>
      <c r="QU119"/>
      <c r="QV119"/>
      <c r="QW119"/>
      <c r="QX119"/>
      <c r="QY119"/>
      <c r="QZ119"/>
      <c r="RA119"/>
      <c r="RB119"/>
      <c r="RC119"/>
      <c r="RD119"/>
      <c r="RE119"/>
      <c r="RF119"/>
      <c r="RG119"/>
      <c r="RH119"/>
      <c r="RI119"/>
      <c r="RJ119"/>
      <c r="RK119"/>
      <c r="RL119"/>
      <c r="RM119"/>
      <c r="RN119"/>
      <c r="RO119"/>
      <c r="RP119"/>
      <c r="RQ119"/>
      <c r="RR119"/>
      <c r="RS119"/>
      <c r="RT119"/>
      <c r="RU119"/>
      <c r="RV119"/>
      <c r="RW119"/>
      <c r="RX119"/>
      <c r="RY119"/>
      <c r="RZ119"/>
      <c r="SA119"/>
      <c r="SB119"/>
      <c r="SC119"/>
      <c r="SD119"/>
      <c r="SE119"/>
      <c r="SF119"/>
      <c r="SG119"/>
      <c r="SH119"/>
      <c r="SI119"/>
      <c r="SJ119"/>
      <c r="SK119"/>
      <c r="SL119"/>
      <c r="SM119"/>
      <c r="SN119"/>
      <c r="SO119"/>
      <c r="SP119"/>
      <c r="SQ119"/>
      <c r="SR119"/>
      <c r="SS119"/>
      <c r="ST119"/>
      <c r="SU119"/>
      <c r="SV119"/>
      <c r="SW119"/>
      <c r="SX119"/>
      <c r="SY119"/>
      <c r="SZ119"/>
      <c r="TA119"/>
      <c r="TB119"/>
      <c r="TC119"/>
      <c r="TD119"/>
      <c r="TE119"/>
      <c r="TF119"/>
      <c r="TG119"/>
      <c r="TH119"/>
      <c r="TI119"/>
      <c r="TJ119"/>
      <c r="TK119"/>
      <c r="TL119"/>
      <c r="TM119"/>
      <c r="TN119"/>
      <c r="TO119"/>
      <c r="TP119"/>
      <c r="TQ119"/>
      <c r="TR119"/>
      <c r="TS119"/>
      <c r="TT119"/>
      <c r="TU119"/>
      <c r="TV119"/>
      <c r="TW119"/>
      <c r="TX119"/>
      <c r="TY119"/>
      <c r="TZ119"/>
      <c r="UA119"/>
      <c r="UB119"/>
      <c r="UC119"/>
      <c r="UD119"/>
      <c r="UE119"/>
      <c r="UF119"/>
      <c r="UG119"/>
      <c r="UH119"/>
      <c r="UI119"/>
      <c r="UJ119"/>
      <c r="UK119"/>
      <c r="UL119"/>
      <c r="UM119"/>
      <c r="UN119"/>
      <c r="UO119"/>
      <c r="UP119"/>
      <c r="UQ119"/>
      <c r="UR119"/>
      <c r="US119"/>
      <c r="UT119"/>
      <c r="UU119"/>
      <c r="UV119"/>
      <c r="UW119"/>
      <c r="UX119"/>
      <c r="UY119"/>
      <c r="UZ119"/>
      <c r="VA119"/>
      <c r="VB119"/>
      <c r="VC119"/>
      <c r="VD119"/>
      <c r="VE119"/>
      <c r="VF119"/>
      <c r="VG119"/>
      <c r="VH119"/>
      <c r="VI119"/>
      <c r="VJ119"/>
      <c r="VK119"/>
      <c r="VL119"/>
      <c r="VM119"/>
      <c r="VN119"/>
      <c r="VO119"/>
      <c r="VP119"/>
      <c r="VQ119"/>
      <c r="VR119"/>
      <c r="VS119"/>
      <c r="VT119"/>
      <c r="VU119"/>
      <c r="VV119"/>
      <c r="VW119"/>
      <c r="VX119"/>
      <c r="VY119"/>
      <c r="VZ119"/>
      <c r="WA119"/>
      <c r="WB119"/>
      <c r="WC119"/>
      <c r="WD119"/>
      <c r="WE119"/>
      <c r="WF119"/>
      <c r="WG119"/>
      <c r="WH119"/>
      <c r="WI119"/>
      <c r="WJ119"/>
      <c r="WK119"/>
      <c r="WL119"/>
      <c r="WM119"/>
      <c r="WN119"/>
      <c r="WO119"/>
      <c r="WP119"/>
      <c r="WQ119"/>
      <c r="WR119"/>
      <c r="WS119"/>
      <c r="WT119"/>
      <c r="WU119"/>
      <c r="WV119"/>
      <c r="WW119"/>
      <c r="WX119"/>
      <c r="WY119"/>
      <c r="WZ119"/>
      <c r="XA119"/>
      <c r="XB119"/>
      <c r="XC119"/>
      <c r="XD119"/>
      <c r="XE119"/>
      <c r="XF119"/>
      <c r="XG119"/>
      <c r="XH119"/>
      <c r="XI119"/>
      <c r="XJ119"/>
      <c r="XK119"/>
      <c r="XL119"/>
      <c r="XM119"/>
      <c r="XN119"/>
      <c r="XO119"/>
      <c r="XP119"/>
      <c r="XQ119"/>
      <c r="XR119"/>
      <c r="XS119"/>
      <c r="XT119"/>
      <c r="XU119"/>
      <c r="XV119"/>
      <c r="XW119"/>
      <c r="XX119"/>
      <c r="XY119"/>
      <c r="XZ119"/>
      <c r="YA119"/>
      <c r="YB119"/>
      <c r="YC119"/>
      <c r="YD119"/>
      <c r="YE119"/>
      <c r="YF119"/>
      <c r="YG119"/>
      <c r="YH119"/>
      <c r="YI119"/>
      <c r="YJ119"/>
      <c r="YK119"/>
      <c r="YL119"/>
      <c r="YM119"/>
      <c r="YN119"/>
      <c r="YO119"/>
      <c r="YP119"/>
      <c r="YQ119"/>
      <c r="YR119"/>
      <c r="YS119"/>
      <c r="YT119"/>
      <c r="YU119"/>
      <c r="YV119"/>
      <c r="YW119"/>
      <c r="YX119"/>
      <c r="YY119"/>
      <c r="YZ119"/>
      <c r="ZA119"/>
      <c r="ZB119"/>
      <c r="ZC119"/>
      <c r="ZD119"/>
      <c r="ZE119"/>
      <c r="ZF119"/>
      <c r="ZG119"/>
      <c r="ZH119"/>
      <c r="ZI119"/>
      <c r="ZJ119"/>
      <c r="ZK119"/>
      <c r="ZL119"/>
      <c r="ZM119"/>
      <c r="ZN119"/>
      <c r="ZO119"/>
      <c r="ZP119"/>
      <c r="ZQ119"/>
      <c r="ZR119"/>
      <c r="ZS119"/>
      <c r="ZT119"/>
      <c r="ZU119"/>
      <c r="ZV119"/>
      <c r="ZW119"/>
      <c r="ZX119"/>
      <c r="ZY119"/>
      <c r="ZZ119"/>
      <c r="AAA119"/>
      <c r="AAB119"/>
      <c r="AAC119"/>
      <c r="AAD119"/>
      <c r="AAE119"/>
      <c r="AAF119"/>
      <c r="AAG119"/>
      <c r="AAH119"/>
      <c r="AAI119"/>
      <c r="AAJ119"/>
      <c r="AAK119"/>
      <c r="AAL119"/>
      <c r="AAM119"/>
      <c r="AAN119"/>
      <c r="AAO119"/>
      <c r="AAP119"/>
      <c r="AAQ119"/>
      <c r="AAR119"/>
      <c r="AAS119"/>
      <c r="AAT119"/>
      <c r="AAU119"/>
      <c r="AAV119"/>
      <c r="AAW119"/>
      <c r="AAX119"/>
      <c r="AAY119"/>
      <c r="AAZ119"/>
      <c r="ABA119"/>
      <c r="ABB119"/>
      <c r="ABC119"/>
      <c r="ABD119"/>
      <c r="ABE119"/>
      <c r="ABF119"/>
      <c r="ABG119"/>
      <c r="ABH119"/>
      <c r="ABI119"/>
      <c r="ABJ119"/>
      <c r="ABK119"/>
      <c r="ABL119"/>
      <c r="ABM119"/>
      <c r="ABN119"/>
      <c r="ABO119"/>
      <c r="ABP119"/>
      <c r="ABQ119"/>
      <c r="ABR119"/>
      <c r="ABS119"/>
      <c r="ABT119"/>
      <c r="ABU119"/>
      <c r="ABV119"/>
      <c r="ABW119"/>
      <c r="ABX119"/>
      <c r="ABY119"/>
      <c r="ABZ119"/>
      <c r="ACA119"/>
      <c r="ACB119"/>
      <c r="ACC119"/>
      <c r="ACD119"/>
      <c r="ACE119"/>
      <c r="ACF119"/>
      <c r="ACG119"/>
      <c r="ACH119"/>
      <c r="ACI119"/>
      <c r="ACJ119"/>
      <c r="ACK119"/>
      <c r="ACL119"/>
      <c r="ACM119"/>
      <c r="ACN119"/>
      <c r="ACO119"/>
      <c r="ACP119"/>
      <c r="ACQ119"/>
      <c r="ACR119"/>
      <c r="ACS119"/>
      <c r="ACT119"/>
      <c r="ACU119"/>
      <c r="ACV119"/>
      <c r="ACW119"/>
      <c r="ACX119"/>
      <c r="ACY119"/>
      <c r="ACZ119"/>
      <c r="ADA119"/>
      <c r="ADB119"/>
      <c r="ADC119"/>
      <c r="ADD119"/>
      <c r="ADE119"/>
      <c r="ADF119"/>
      <c r="ADG119"/>
      <c r="ADH119"/>
      <c r="ADI119"/>
      <c r="ADJ119"/>
      <c r="ADK119"/>
      <c r="ADL119"/>
      <c r="ADM119"/>
      <c r="ADN119"/>
      <c r="ADO119"/>
      <c r="ADP119"/>
      <c r="ADQ119"/>
      <c r="ADR119"/>
      <c r="ADS119"/>
      <c r="ADT119"/>
      <c r="ADU119"/>
      <c r="ADV119"/>
      <c r="ADW119"/>
      <c r="ADX119"/>
      <c r="ADY119"/>
      <c r="ADZ119"/>
      <c r="AEA119"/>
      <c r="AEB119"/>
      <c r="AEC119"/>
      <c r="AED119"/>
      <c r="AEE119"/>
      <c r="AEF119"/>
      <c r="AEG119"/>
      <c r="AEH119"/>
      <c r="AEI119"/>
      <c r="AEJ119"/>
      <c r="AEK119"/>
      <c r="AEL119"/>
      <c r="AEM119"/>
      <c r="AEN119"/>
      <c r="AEO119"/>
      <c r="AEP119"/>
      <c r="AEQ119"/>
      <c r="AER119"/>
      <c r="AES119"/>
      <c r="AET119"/>
      <c r="AEU119"/>
      <c r="AEV119"/>
      <c r="AEW119"/>
      <c r="AEX119"/>
      <c r="AEY119"/>
      <c r="AEZ119"/>
      <c r="AFA119"/>
      <c r="AFB119"/>
      <c r="AFC119"/>
      <c r="AFD119"/>
      <c r="AFE119"/>
      <c r="AFF119"/>
      <c r="AFG119"/>
      <c r="AFH119"/>
      <c r="AFI119"/>
      <c r="AFJ119"/>
      <c r="AFK119"/>
      <c r="AFL119"/>
      <c r="AFM119"/>
      <c r="AFN119"/>
      <c r="AFO119"/>
      <c r="AFP119"/>
      <c r="AFQ119"/>
      <c r="AFR119"/>
      <c r="AFS119"/>
      <c r="AFT119"/>
      <c r="AFU119"/>
      <c r="AFV119"/>
      <c r="AFW119"/>
      <c r="AFX119"/>
      <c r="AFY119"/>
      <c r="AFZ119"/>
      <c r="AGA119"/>
      <c r="AGB119"/>
      <c r="AGC119"/>
      <c r="AGD119"/>
      <c r="AGE119"/>
      <c r="AGF119"/>
      <c r="AGG119"/>
      <c r="AGH119"/>
      <c r="AGI119"/>
      <c r="AGJ119"/>
      <c r="AGK119"/>
      <c r="AGL119"/>
      <c r="AGM119"/>
      <c r="AGN119"/>
      <c r="AGO119"/>
      <c r="AGP119"/>
      <c r="AGQ119"/>
      <c r="AGR119"/>
      <c r="AGS119"/>
      <c r="AGT119"/>
      <c r="AGU119"/>
      <c r="AGV119"/>
      <c r="AGW119"/>
      <c r="AGX119"/>
      <c r="AGY119"/>
      <c r="AGZ119"/>
      <c r="AHA119"/>
      <c r="AHB119"/>
      <c r="AHC119"/>
      <c r="AHD119"/>
      <c r="AHE119"/>
      <c r="AHF119"/>
      <c r="AHG119"/>
      <c r="AHH119"/>
      <c r="AHI119"/>
      <c r="AHJ119"/>
      <c r="AHK119"/>
      <c r="AHL119"/>
      <c r="AHM119"/>
      <c r="AHN119"/>
      <c r="AHO119"/>
      <c r="AHP119"/>
      <c r="AHQ119"/>
      <c r="AHR119"/>
      <c r="AHS119"/>
      <c r="AHT119"/>
      <c r="AHU119"/>
      <c r="AHV119"/>
      <c r="AHW119"/>
      <c r="AHX119"/>
      <c r="AHY119"/>
      <c r="AHZ119"/>
      <c r="AIA119"/>
      <c r="AIB119"/>
      <c r="AIC119"/>
      <c r="AID119"/>
      <c r="AIE119"/>
      <c r="AIF119"/>
      <c r="AIG119"/>
      <c r="AIH119"/>
      <c r="AII119"/>
      <c r="AIJ119"/>
      <c r="AIK119"/>
      <c r="AIL119"/>
      <c r="AIM119"/>
      <c r="AIN119"/>
      <c r="AIO119"/>
      <c r="AIP119"/>
      <c r="AIQ119"/>
      <c r="AIR119"/>
      <c r="AIS119"/>
      <c r="AIT119"/>
      <c r="AIU119"/>
      <c r="AIV119"/>
      <c r="AIW119"/>
      <c r="AIX119"/>
      <c r="AIY119"/>
      <c r="AIZ119"/>
      <c r="AJA119"/>
      <c r="AJB119"/>
      <c r="AJC119"/>
      <c r="AJD119"/>
      <c r="AJE119"/>
      <c r="AJF119"/>
      <c r="AJG119"/>
      <c r="AJH119"/>
      <c r="AJI119"/>
      <c r="AJJ119"/>
      <c r="AJK119"/>
      <c r="AJL119"/>
      <c r="AJM119"/>
      <c r="AJN119"/>
      <c r="AJO119"/>
      <c r="AJP119"/>
      <c r="AJQ119"/>
      <c r="AJR119"/>
      <c r="AJS119"/>
      <c r="AJT119"/>
      <c r="AJU119"/>
      <c r="AJV119"/>
      <c r="AJW119"/>
      <c r="AJX119"/>
      <c r="AJY119"/>
      <c r="AJZ119"/>
      <c r="AKA119"/>
      <c r="AKB119"/>
      <c r="AKC119"/>
      <c r="AKD119"/>
      <c r="AKE119"/>
      <c r="AKF119"/>
      <c r="AKG119"/>
      <c r="AKH119"/>
      <c r="AKI119"/>
      <c r="AKJ119"/>
      <c r="AKK119"/>
      <c r="AKL119"/>
      <c r="AKM119"/>
      <c r="AKN119"/>
      <c r="AKO119"/>
      <c r="AKP119"/>
      <c r="AKQ119"/>
      <c r="AKR119"/>
      <c r="AKS119"/>
      <c r="AKT119"/>
      <c r="AKU119"/>
      <c r="AKV119"/>
      <c r="AKW119"/>
      <c r="AKX119"/>
      <c r="AKY119"/>
      <c r="AKZ119"/>
      <c r="ALA119"/>
      <c r="ALB119"/>
      <c r="ALC119"/>
      <c r="ALD119"/>
      <c r="ALE119"/>
      <c r="ALF119"/>
      <c r="ALG119"/>
      <c r="ALH119"/>
      <c r="ALI119"/>
      <c r="ALJ119"/>
      <c r="ALK119"/>
      <c r="ALL119"/>
      <c r="ALM119"/>
      <c r="ALN119"/>
      <c r="ALO119"/>
      <c r="ALP119"/>
      <c r="ALQ119"/>
      <c r="ALR119"/>
      <c r="ALS119"/>
      <c r="ALT119"/>
      <c r="ALU119"/>
      <c r="ALV119"/>
      <c r="ALW119"/>
      <c r="ALX119"/>
      <c r="ALY119"/>
      <c r="ALZ119"/>
      <c r="AMA119"/>
      <c r="AMB119"/>
      <c r="AMC119"/>
      <c r="AMD119"/>
      <c r="AME119"/>
      <c r="AMF119"/>
      <c r="AMG119"/>
      <c r="AMH119"/>
      <c r="AMI119"/>
      <c r="AMJ119"/>
    </row>
    <row r="120" spans="1:1024" x14ac:dyDescent="0.25">
      <c r="A120"/>
      <c r="B120" s="403" t="s">
        <v>432</v>
      </c>
      <c r="C120" s="404">
        <v>93.463191139000003</v>
      </c>
      <c r="D120" s="405">
        <v>93.154089285182906</v>
      </c>
      <c r="E120" s="405">
        <v>94.380305131298897</v>
      </c>
      <c r="F120" s="405">
        <v>92.763387041661602</v>
      </c>
      <c r="G120" s="405">
        <v>94.886718105384702</v>
      </c>
      <c r="H120" s="405">
        <v>97.497543707673103</v>
      </c>
      <c r="I120" s="405">
        <v>100.24043398209901</v>
      </c>
      <c r="J120" s="405">
        <v>102.92109691488599</v>
      </c>
      <c r="K120" s="405">
        <v>108.428100262751</v>
      </c>
      <c r="L120" s="405">
        <v>107.49043143510001</v>
      </c>
      <c r="M120" s="405">
        <v>108.121424440317</v>
      </c>
      <c r="N120" s="405">
        <v>111.60807235461201</v>
      </c>
      <c r="O120" s="405">
        <v>110.574266187991</v>
      </c>
      <c r="P120" s="405">
        <v>110.71102089374401</v>
      </c>
      <c r="Q120" s="406">
        <v>110.39023550828099</v>
      </c>
      <c r="R120" s="395"/>
      <c r="S120" s="395"/>
      <c r="T120" s="395"/>
      <c r="U120" s="395"/>
      <c r="V120" s="395"/>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c r="GU120"/>
      <c r="GV120"/>
      <c r="GW120"/>
      <c r="GX120"/>
      <c r="GY120"/>
      <c r="GZ120"/>
      <c r="HA120"/>
      <c r="HB120"/>
      <c r="HC120"/>
      <c r="HD120"/>
      <c r="HE120"/>
      <c r="HF120"/>
      <c r="HG120"/>
      <c r="HH120"/>
      <c r="HI120"/>
      <c r="HJ120"/>
      <c r="HK120"/>
      <c r="HL120"/>
      <c r="HM120"/>
      <c r="HN120"/>
      <c r="HO120"/>
      <c r="HP120"/>
      <c r="HQ120"/>
      <c r="HR120"/>
      <c r="HS120"/>
      <c r="HT120"/>
      <c r="HU120"/>
      <c r="HV120"/>
      <c r="HW120"/>
      <c r="HX120"/>
      <c r="HY120"/>
      <c r="HZ120"/>
      <c r="IA120"/>
      <c r="IB120"/>
      <c r="IC120"/>
      <c r="ID120"/>
      <c r="IE120"/>
      <c r="IF120"/>
      <c r="IG120"/>
      <c r="IH120"/>
      <c r="II120"/>
      <c r="IJ120"/>
      <c r="IK120"/>
      <c r="IL120"/>
      <c r="IM120"/>
      <c r="IN120"/>
      <c r="IO120"/>
      <c r="IP120"/>
      <c r="IQ120"/>
      <c r="IR120"/>
      <c r="IS120"/>
      <c r="IT120"/>
      <c r="IU120"/>
      <c r="IV120"/>
      <c r="IW120"/>
      <c r="IX120"/>
      <c r="IY120"/>
      <c r="IZ120"/>
      <c r="JA120"/>
      <c r="JB120"/>
      <c r="JC120"/>
      <c r="JD120"/>
      <c r="JE120"/>
      <c r="JF120"/>
      <c r="JG120"/>
      <c r="JH120"/>
      <c r="JI120"/>
      <c r="JJ120"/>
      <c r="JK120"/>
      <c r="JL120"/>
      <c r="JM120"/>
      <c r="JN120"/>
      <c r="JO120"/>
      <c r="JP120"/>
      <c r="JQ120"/>
      <c r="JR120"/>
      <c r="JS120"/>
      <c r="JT120"/>
      <c r="JU120"/>
      <c r="JV120"/>
      <c r="JW120"/>
      <c r="JX120"/>
      <c r="JY120"/>
      <c r="JZ120"/>
      <c r="KA120"/>
      <c r="KB120"/>
      <c r="KC120"/>
      <c r="KD120"/>
      <c r="KE120"/>
      <c r="KF120"/>
      <c r="KG120"/>
      <c r="KH120"/>
      <c r="KI120"/>
      <c r="KJ120"/>
      <c r="KK120"/>
      <c r="KL120"/>
      <c r="KM120"/>
      <c r="KN120"/>
      <c r="KO120"/>
      <c r="KP120"/>
      <c r="KQ120"/>
      <c r="KR120"/>
      <c r="KS120"/>
      <c r="KT120"/>
      <c r="KU120"/>
      <c r="KV120"/>
      <c r="KW120"/>
      <c r="KX120"/>
      <c r="KY120"/>
      <c r="KZ120"/>
      <c r="LA120"/>
      <c r="LB120"/>
      <c r="LC120"/>
      <c r="LD120"/>
      <c r="LE120"/>
      <c r="LF120"/>
      <c r="LG120"/>
      <c r="LH120"/>
      <c r="LI120"/>
      <c r="LJ120"/>
      <c r="LK120"/>
      <c r="LL120"/>
      <c r="LM120"/>
      <c r="LN120"/>
      <c r="LO120"/>
      <c r="LP120"/>
      <c r="LQ120"/>
      <c r="LR120"/>
      <c r="LS120"/>
      <c r="LT120"/>
      <c r="LU120"/>
      <c r="LV120"/>
      <c r="LW120"/>
      <c r="LX120"/>
      <c r="LY120"/>
      <c r="LZ120"/>
      <c r="MA120"/>
      <c r="MB120"/>
      <c r="MC120"/>
      <c r="MD120"/>
      <c r="ME120"/>
      <c r="MF120"/>
      <c r="MG120"/>
      <c r="MH120"/>
      <c r="MI120"/>
      <c r="MJ120"/>
      <c r="MK120"/>
      <c r="ML120"/>
      <c r="MM120"/>
      <c r="MN120"/>
      <c r="MO120"/>
      <c r="MP120"/>
      <c r="MQ120"/>
      <c r="MR120"/>
      <c r="MS120"/>
      <c r="MT120"/>
      <c r="MU120"/>
      <c r="MV120"/>
      <c r="MW120"/>
      <c r="MX120"/>
      <c r="MY120"/>
      <c r="MZ120"/>
      <c r="NA120"/>
      <c r="NB120"/>
      <c r="NC120"/>
      <c r="ND120"/>
      <c r="NE120"/>
      <c r="NF120"/>
      <c r="NG120"/>
      <c r="NH120"/>
      <c r="NI120"/>
      <c r="NJ120"/>
      <c r="NK120"/>
      <c r="NL120"/>
      <c r="NM120"/>
      <c r="NN120"/>
      <c r="NO120"/>
      <c r="NP120"/>
      <c r="NQ120"/>
      <c r="NR120"/>
      <c r="NS120"/>
      <c r="NT120"/>
      <c r="NU120"/>
      <c r="NV120"/>
      <c r="NW120"/>
      <c r="NX120"/>
      <c r="NY120"/>
      <c r="NZ120"/>
      <c r="OA120"/>
      <c r="OB120"/>
      <c r="OC120"/>
      <c r="OD120"/>
      <c r="OE120"/>
      <c r="OF120"/>
      <c r="OG120"/>
      <c r="OH120"/>
      <c r="OI120"/>
      <c r="OJ120"/>
      <c r="OK120"/>
      <c r="OL120"/>
      <c r="OM120"/>
      <c r="ON120"/>
      <c r="OO120"/>
      <c r="OP120"/>
      <c r="OQ120"/>
      <c r="OR120"/>
      <c r="OS120"/>
      <c r="OT120"/>
      <c r="OU120"/>
      <c r="OV120"/>
      <c r="OW120"/>
      <c r="OX120"/>
      <c r="OY120"/>
      <c r="OZ120"/>
      <c r="PA120"/>
      <c r="PB120"/>
      <c r="PC120"/>
      <c r="PD120"/>
      <c r="PE120"/>
      <c r="PF120"/>
      <c r="PG120"/>
      <c r="PH120"/>
      <c r="PI120"/>
      <c r="PJ120"/>
      <c r="PK120"/>
      <c r="PL120"/>
      <c r="PM120"/>
      <c r="PN120"/>
      <c r="PO120"/>
      <c r="PP120"/>
      <c r="PQ120"/>
      <c r="PR120"/>
      <c r="PS120"/>
      <c r="PT120"/>
      <c r="PU120"/>
      <c r="PV120"/>
      <c r="PW120"/>
      <c r="PX120"/>
      <c r="PY120"/>
      <c r="PZ120"/>
      <c r="QA120"/>
      <c r="QB120"/>
      <c r="QC120"/>
      <c r="QD120"/>
      <c r="QE120"/>
      <c r="QF120"/>
      <c r="QG120"/>
      <c r="QH120"/>
      <c r="QI120"/>
      <c r="QJ120"/>
      <c r="QK120"/>
      <c r="QL120"/>
      <c r="QM120"/>
      <c r="QN120"/>
      <c r="QO120"/>
      <c r="QP120"/>
      <c r="QQ120"/>
      <c r="QR120"/>
      <c r="QS120"/>
      <c r="QT120"/>
      <c r="QU120"/>
      <c r="QV120"/>
      <c r="QW120"/>
      <c r="QX120"/>
      <c r="QY120"/>
      <c r="QZ120"/>
      <c r="RA120"/>
      <c r="RB120"/>
      <c r="RC120"/>
      <c r="RD120"/>
      <c r="RE120"/>
      <c r="RF120"/>
      <c r="RG120"/>
      <c r="RH120"/>
      <c r="RI120"/>
      <c r="RJ120"/>
      <c r="RK120"/>
      <c r="RL120"/>
      <c r="RM120"/>
      <c r="RN120"/>
      <c r="RO120"/>
      <c r="RP120"/>
      <c r="RQ120"/>
      <c r="RR120"/>
      <c r="RS120"/>
      <c r="RT120"/>
      <c r="RU120"/>
      <c r="RV120"/>
      <c r="RW120"/>
      <c r="RX120"/>
      <c r="RY120"/>
      <c r="RZ120"/>
      <c r="SA120"/>
      <c r="SB120"/>
      <c r="SC120"/>
      <c r="SD120"/>
      <c r="SE120"/>
      <c r="SF120"/>
      <c r="SG120"/>
      <c r="SH120"/>
      <c r="SI120"/>
      <c r="SJ120"/>
      <c r="SK120"/>
      <c r="SL120"/>
      <c r="SM120"/>
      <c r="SN120"/>
      <c r="SO120"/>
      <c r="SP120"/>
      <c r="SQ120"/>
      <c r="SR120"/>
      <c r="SS120"/>
      <c r="ST120"/>
      <c r="SU120"/>
      <c r="SV120"/>
      <c r="SW120"/>
      <c r="SX120"/>
      <c r="SY120"/>
      <c r="SZ120"/>
      <c r="TA120"/>
      <c r="TB120"/>
      <c r="TC120"/>
      <c r="TD120"/>
      <c r="TE120"/>
      <c r="TF120"/>
      <c r="TG120"/>
      <c r="TH120"/>
      <c r="TI120"/>
      <c r="TJ120"/>
      <c r="TK120"/>
      <c r="TL120"/>
      <c r="TM120"/>
      <c r="TN120"/>
      <c r="TO120"/>
      <c r="TP120"/>
      <c r="TQ120"/>
      <c r="TR120"/>
      <c r="TS120"/>
      <c r="TT120"/>
      <c r="TU120"/>
      <c r="TV120"/>
      <c r="TW120"/>
      <c r="TX120"/>
      <c r="TY120"/>
      <c r="TZ120"/>
      <c r="UA120"/>
      <c r="UB120"/>
      <c r="UC120"/>
      <c r="UD120"/>
      <c r="UE120"/>
      <c r="UF120"/>
      <c r="UG120"/>
      <c r="UH120"/>
      <c r="UI120"/>
      <c r="UJ120"/>
      <c r="UK120"/>
      <c r="UL120"/>
      <c r="UM120"/>
      <c r="UN120"/>
      <c r="UO120"/>
      <c r="UP120"/>
      <c r="UQ120"/>
      <c r="UR120"/>
      <c r="US120"/>
      <c r="UT120"/>
      <c r="UU120"/>
      <c r="UV120"/>
      <c r="UW120"/>
      <c r="UX120"/>
      <c r="UY120"/>
      <c r="UZ120"/>
      <c r="VA120"/>
      <c r="VB120"/>
      <c r="VC120"/>
      <c r="VD120"/>
      <c r="VE120"/>
      <c r="VF120"/>
      <c r="VG120"/>
      <c r="VH120"/>
      <c r="VI120"/>
      <c r="VJ120"/>
      <c r="VK120"/>
      <c r="VL120"/>
      <c r="VM120"/>
      <c r="VN120"/>
      <c r="VO120"/>
      <c r="VP120"/>
      <c r="VQ120"/>
      <c r="VR120"/>
      <c r="VS120"/>
      <c r="VT120"/>
      <c r="VU120"/>
      <c r="VV120"/>
      <c r="VW120"/>
      <c r="VX120"/>
      <c r="VY120"/>
      <c r="VZ120"/>
      <c r="WA120"/>
      <c r="WB120"/>
      <c r="WC120"/>
      <c r="WD120"/>
      <c r="WE120"/>
      <c r="WF120"/>
      <c r="WG120"/>
      <c r="WH120"/>
      <c r="WI120"/>
      <c r="WJ120"/>
      <c r="WK120"/>
      <c r="WL120"/>
      <c r="WM120"/>
      <c r="WN120"/>
      <c r="WO120"/>
      <c r="WP120"/>
      <c r="WQ120"/>
      <c r="WR120"/>
      <c r="WS120"/>
      <c r="WT120"/>
      <c r="WU120"/>
      <c r="WV120"/>
      <c r="WW120"/>
      <c r="WX120"/>
      <c r="WY120"/>
      <c r="WZ120"/>
      <c r="XA120"/>
      <c r="XB120"/>
      <c r="XC120"/>
      <c r="XD120"/>
      <c r="XE120"/>
      <c r="XF120"/>
      <c r="XG120"/>
      <c r="XH120"/>
      <c r="XI120"/>
      <c r="XJ120"/>
      <c r="XK120"/>
      <c r="XL120"/>
      <c r="XM120"/>
      <c r="XN120"/>
      <c r="XO120"/>
      <c r="XP120"/>
      <c r="XQ120"/>
      <c r="XR120"/>
      <c r="XS120"/>
      <c r="XT120"/>
      <c r="XU120"/>
      <c r="XV120"/>
      <c r="XW120"/>
      <c r="XX120"/>
      <c r="XY120"/>
      <c r="XZ120"/>
      <c r="YA120"/>
      <c r="YB120"/>
      <c r="YC120"/>
      <c r="YD120"/>
      <c r="YE120"/>
      <c r="YF120"/>
      <c r="YG120"/>
      <c r="YH120"/>
      <c r="YI120"/>
      <c r="YJ120"/>
      <c r="YK120"/>
      <c r="YL120"/>
      <c r="YM120"/>
      <c r="YN120"/>
      <c r="YO120"/>
      <c r="YP120"/>
      <c r="YQ120"/>
      <c r="YR120"/>
      <c r="YS120"/>
      <c r="YT120"/>
      <c r="YU120"/>
      <c r="YV120"/>
      <c r="YW120"/>
      <c r="YX120"/>
      <c r="YY120"/>
      <c r="YZ120"/>
      <c r="ZA120"/>
      <c r="ZB120"/>
      <c r="ZC120"/>
      <c r="ZD120"/>
      <c r="ZE120"/>
      <c r="ZF120"/>
      <c r="ZG120"/>
      <c r="ZH120"/>
      <c r="ZI120"/>
      <c r="ZJ120"/>
      <c r="ZK120"/>
      <c r="ZL120"/>
      <c r="ZM120"/>
      <c r="ZN120"/>
      <c r="ZO120"/>
      <c r="ZP120"/>
      <c r="ZQ120"/>
      <c r="ZR120"/>
      <c r="ZS120"/>
      <c r="ZT120"/>
      <c r="ZU120"/>
      <c r="ZV120"/>
      <c r="ZW120"/>
      <c r="ZX120"/>
      <c r="ZY120"/>
      <c r="ZZ120"/>
      <c r="AAA120"/>
      <c r="AAB120"/>
      <c r="AAC120"/>
      <c r="AAD120"/>
      <c r="AAE120"/>
      <c r="AAF120"/>
      <c r="AAG120"/>
      <c r="AAH120"/>
      <c r="AAI120"/>
      <c r="AAJ120"/>
      <c r="AAK120"/>
      <c r="AAL120"/>
      <c r="AAM120"/>
      <c r="AAN120"/>
      <c r="AAO120"/>
      <c r="AAP120"/>
      <c r="AAQ120"/>
      <c r="AAR120"/>
      <c r="AAS120"/>
      <c r="AAT120"/>
      <c r="AAU120"/>
      <c r="AAV120"/>
      <c r="AAW120"/>
      <c r="AAX120"/>
      <c r="AAY120"/>
      <c r="AAZ120"/>
      <c r="ABA120"/>
      <c r="ABB120"/>
      <c r="ABC120"/>
      <c r="ABD120"/>
      <c r="ABE120"/>
      <c r="ABF120"/>
      <c r="ABG120"/>
      <c r="ABH120"/>
      <c r="ABI120"/>
      <c r="ABJ120"/>
      <c r="ABK120"/>
      <c r="ABL120"/>
      <c r="ABM120"/>
      <c r="ABN120"/>
      <c r="ABO120"/>
      <c r="ABP120"/>
      <c r="ABQ120"/>
      <c r="ABR120"/>
      <c r="ABS120"/>
      <c r="ABT120"/>
      <c r="ABU120"/>
      <c r="ABV120"/>
      <c r="ABW120"/>
      <c r="ABX120"/>
      <c r="ABY120"/>
      <c r="ABZ120"/>
      <c r="ACA120"/>
      <c r="ACB120"/>
      <c r="ACC120"/>
      <c r="ACD120"/>
      <c r="ACE120"/>
      <c r="ACF120"/>
      <c r="ACG120"/>
      <c r="ACH120"/>
      <c r="ACI120"/>
      <c r="ACJ120"/>
      <c r="ACK120"/>
      <c r="ACL120"/>
      <c r="ACM120"/>
      <c r="ACN120"/>
      <c r="ACO120"/>
      <c r="ACP120"/>
      <c r="ACQ120"/>
      <c r="ACR120"/>
      <c r="ACS120"/>
      <c r="ACT120"/>
      <c r="ACU120"/>
      <c r="ACV120"/>
      <c r="ACW120"/>
      <c r="ACX120"/>
      <c r="ACY120"/>
      <c r="ACZ120"/>
      <c r="ADA120"/>
      <c r="ADB120"/>
      <c r="ADC120"/>
      <c r="ADD120"/>
      <c r="ADE120"/>
      <c r="ADF120"/>
      <c r="ADG120"/>
      <c r="ADH120"/>
      <c r="ADI120"/>
      <c r="ADJ120"/>
      <c r="ADK120"/>
      <c r="ADL120"/>
      <c r="ADM120"/>
      <c r="ADN120"/>
      <c r="ADO120"/>
      <c r="ADP120"/>
      <c r="ADQ120"/>
      <c r="ADR120"/>
      <c r="ADS120"/>
      <c r="ADT120"/>
      <c r="ADU120"/>
      <c r="ADV120"/>
      <c r="ADW120"/>
      <c r="ADX120"/>
      <c r="ADY120"/>
      <c r="ADZ120"/>
      <c r="AEA120"/>
      <c r="AEB120"/>
      <c r="AEC120"/>
      <c r="AED120"/>
      <c r="AEE120"/>
      <c r="AEF120"/>
      <c r="AEG120"/>
      <c r="AEH120"/>
      <c r="AEI120"/>
      <c r="AEJ120"/>
      <c r="AEK120"/>
      <c r="AEL120"/>
      <c r="AEM120"/>
      <c r="AEN120"/>
      <c r="AEO120"/>
      <c r="AEP120"/>
      <c r="AEQ120"/>
      <c r="AER120"/>
      <c r="AES120"/>
      <c r="AET120"/>
      <c r="AEU120"/>
      <c r="AEV120"/>
      <c r="AEW120"/>
      <c r="AEX120"/>
      <c r="AEY120"/>
      <c r="AEZ120"/>
      <c r="AFA120"/>
      <c r="AFB120"/>
      <c r="AFC120"/>
      <c r="AFD120"/>
      <c r="AFE120"/>
      <c r="AFF120"/>
      <c r="AFG120"/>
      <c r="AFH120"/>
      <c r="AFI120"/>
      <c r="AFJ120"/>
      <c r="AFK120"/>
      <c r="AFL120"/>
      <c r="AFM120"/>
      <c r="AFN120"/>
      <c r="AFO120"/>
      <c r="AFP120"/>
      <c r="AFQ120"/>
      <c r="AFR120"/>
      <c r="AFS120"/>
      <c r="AFT120"/>
      <c r="AFU120"/>
      <c r="AFV120"/>
      <c r="AFW120"/>
      <c r="AFX120"/>
      <c r="AFY120"/>
      <c r="AFZ120"/>
      <c r="AGA120"/>
      <c r="AGB120"/>
      <c r="AGC120"/>
      <c r="AGD120"/>
      <c r="AGE120"/>
      <c r="AGF120"/>
      <c r="AGG120"/>
      <c r="AGH120"/>
      <c r="AGI120"/>
      <c r="AGJ120"/>
      <c r="AGK120"/>
      <c r="AGL120"/>
      <c r="AGM120"/>
      <c r="AGN120"/>
      <c r="AGO120"/>
      <c r="AGP120"/>
      <c r="AGQ120"/>
      <c r="AGR120"/>
      <c r="AGS120"/>
      <c r="AGT120"/>
      <c r="AGU120"/>
      <c r="AGV120"/>
      <c r="AGW120"/>
      <c r="AGX120"/>
      <c r="AGY120"/>
      <c r="AGZ120"/>
      <c r="AHA120"/>
      <c r="AHB120"/>
      <c r="AHC120"/>
      <c r="AHD120"/>
      <c r="AHE120"/>
      <c r="AHF120"/>
      <c r="AHG120"/>
      <c r="AHH120"/>
      <c r="AHI120"/>
      <c r="AHJ120"/>
      <c r="AHK120"/>
      <c r="AHL120"/>
      <c r="AHM120"/>
      <c r="AHN120"/>
      <c r="AHO120"/>
      <c r="AHP120"/>
      <c r="AHQ120"/>
      <c r="AHR120"/>
      <c r="AHS120"/>
      <c r="AHT120"/>
      <c r="AHU120"/>
      <c r="AHV120"/>
      <c r="AHW120"/>
      <c r="AHX120"/>
      <c r="AHY120"/>
      <c r="AHZ120"/>
      <c r="AIA120"/>
      <c r="AIB120"/>
      <c r="AIC120"/>
      <c r="AID120"/>
      <c r="AIE120"/>
      <c r="AIF120"/>
      <c r="AIG120"/>
      <c r="AIH120"/>
      <c r="AII120"/>
      <c r="AIJ120"/>
      <c r="AIK120"/>
      <c r="AIL120"/>
      <c r="AIM120"/>
      <c r="AIN120"/>
      <c r="AIO120"/>
      <c r="AIP120"/>
      <c r="AIQ120"/>
      <c r="AIR120"/>
      <c r="AIS120"/>
      <c r="AIT120"/>
      <c r="AIU120"/>
      <c r="AIV120"/>
      <c r="AIW120"/>
      <c r="AIX120"/>
      <c r="AIY120"/>
      <c r="AIZ120"/>
      <c r="AJA120"/>
      <c r="AJB120"/>
      <c r="AJC120"/>
      <c r="AJD120"/>
      <c r="AJE120"/>
      <c r="AJF120"/>
      <c r="AJG120"/>
      <c r="AJH120"/>
      <c r="AJI120"/>
      <c r="AJJ120"/>
      <c r="AJK120"/>
      <c r="AJL120"/>
      <c r="AJM120"/>
      <c r="AJN120"/>
      <c r="AJO120"/>
      <c r="AJP120"/>
      <c r="AJQ120"/>
      <c r="AJR120"/>
      <c r="AJS120"/>
      <c r="AJT120"/>
      <c r="AJU120"/>
      <c r="AJV120"/>
      <c r="AJW120"/>
      <c r="AJX120"/>
      <c r="AJY120"/>
      <c r="AJZ120"/>
      <c r="AKA120"/>
      <c r="AKB120"/>
      <c r="AKC120"/>
      <c r="AKD120"/>
      <c r="AKE120"/>
      <c r="AKF120"/>
      <c r="AKG120"/>
      <c r="AKH120"/>
      <c r="AKI120"/>
      <c r="AKJ120"/>
      <c r="AKK120"/>
      <c r="AKL120"/>
      <c r="AKM120"/>
      <c r="AKN120"/>
      <c r="AKO120"/>
      <c r="AKP120"/>
      <c r="AKQ120"/>
      <c r="AKR120"/>
      <c r="AKS120"/>
      <c r="AKT120"/>
      <c r="AKU120"/>
      <c r="AKV120"/>
      <c r="AKW120"/>
      <c r="AKX120"/>
      <c r="AKY120"/>
      <c r="AKZ120"/>
      <c r="ALA120"/>
      <c r="ALB120"/>
      <c r="ALC120"/>
      <c r="ALD120"/>
      <c r="ALE120"/>
      <c r="ALF120"/>
      <c r="ALG120"/>
      <c r="ALH120"/>
      <c r="ALI120"/>
      <c r="ALJ120"/>
      <c r="ALK120"/>
      <c r="ALL120"/>
      <c r="ALM120"/>
      <c r="ALN120"/>
      <c r="ALO120"/>
      <c r="ALP120"/>
      <c r="ALQ120"/>
      <c r="ALR120"/>
      <c r="ALS120"/>
      <c r="ALT120"/>
      <c r="ALU120"/>
      <c r="ALV120"/>
      <c r="ALW120"/>
      <c r="ALX120"/>
      <c r="ALY120"/>
      <c r="ALZ120"/>
      <c r="AMA120"/>
      <c r="AMB120"/>
      <c r="AMC120"/>
      <c r="AMD120"/>
      <c r="AME120"/>
      <c r="AMF120"/>
      <c r="AMG120"/>
      <c r="AMH120"/>
      <c r="AMI120"/>
      <c r="AMJ120"/>
    </row>
    <row r="121" spans="1:1024" x14ac:dyDescent="0.25">
      <c r="A121"/>
      <c r="B121" s="407" t="s">
        <v>433</v>
      </c>
      <c r="C121" s="408">
        <v>15.128083</v>
      </c>
      <c r="D121" s="409">
        <v>13.966175</v>
      </c>
      <c r="E121" s="409">
        <v>13.669027</v>
      </c>
      <c r="F121" s="409">
        <v>13.003507000000001</v>
      </c>
      <c r="G121" s="409">
        <v>12.722783</v>
      </c>
      <c r="H121" s="409">
        <v>12.897304</v>
      </c>
      <c r="I121" s="409">
        <v>13.181044688</v>
      </c>
      <c r="J121" s="409">
        <v>13.216065</v>
      </c>
      <c r="K121" s="409">
        <v>13.090384</v>
      </c>
      <c r="L121" s="410">
        <v>12.851000000000001</v>
      </c>
      <c r="M121" s="410">
        <v>12.718</v>
      </c>
      <c r="N121" s="410">
        <v>13.471902386</v>
      </c>
      <c r="O121" s="410">
        <v>14.022887107000001</v>
      </c>
      <c r="P121" s="410">
        <v>14.47</v>
      </c>
      <c r="Q121" s="411">
        <v>14.14</v>
      </c>
      <c r="R121" s="412">
        <f>E97</f>
        <v>14.241</v>
      </c>
      <c r="S121" s="412">
        <f>F97</f>
        <v>14.306430325504699</v>
      </c>
      <c r="T121" s="412">
        <f>G97</f>
        <v>15.449818700946601</v>
      </c>
      <c r="U121" s="412">
        <f>H97</f>
        <v>16.876084326253299</v>
      </c>
      <c r="V121" s="412">
        <f>I97</f>
        <v>18.8445069282749</v>
      </c>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c r="GD121"/>
      <c r="GE121"/>
      <c r="GF121"/>
      <c r="GG121"/>
      <c r="GH121"/>
      <c r="GI121"/>
      <c r="GJ121"/>
      <c r="GK121"/>
      <c r="GL121"/>
      <c r="GM121"/>
      <c r="GN121"/>
      <c r="GO121"/>
      <c r="GP121"/>
      <c r="GQ121"/>
      <c r="GR121"/>
      <c r="GS121"/>
      <c r="GT121"/>
      <c r="GU121"/>
      <c r="GV121"/>
      <c r="GW121"/>
      <c r="GX121"/>
      <c r="GY121"/>
      <c r="GZ121"/>
      <c r="HA121"/>
      <c r="HB121"/>
      <c r="HC121"/>
      <c r="HD121"/>
      <c r="HE121"/>
      <c r="HF121"/>
      <c r="HG121"/>
      <c r="HH121"/>
      <c r="HI121"/>
      <c r="HJ121"/>
      <c r="HK121"/>
      <c r="HL121"/>
      <c r="HM121"/>
      <c r="HN121"/>
      <c r="HO121"/>
      <c r="HP121"/>
      <c r="HQ121"/>
      <c r="HR121"/>
      <c r="HS121"/>
      <c r="HT121"/>
      <c r="HU121"/>
      <c r="HV121"/>
      <c r="HW121"/>
      <c r="HX121"/>
      <c r="HY121"/>
      <c r="HZ121"/>
      <c r="IA121"/>
      <c r="IB121"/>
      <c r="IC121"/>
      <c r="ID121"/>
      <c r="IE121"/>
      <c r="IF121"/>
      <c r="IG121"/>
      <c r="IH121"/>
      <c r="II121"/>
      <c r="IJ121"/>
      <c r="IK121"/>
      <c r="IL121"/>
      <c r="IM121"/>
      <c r="IN121"/>
      <c r="IO121"/>
      <c r="IP121"/>
      <c r="IQ121"/>
      <c r="IR121"/>
      <c r="IS121"/>
      <c r="IT121"/>
      <c r="IU121"/>
      <c r="IV121"/>
      <c r="IW121"/>
      <c r="IX121"/>
      <c r="IY121"/>
      <c r="IZ121"/>
      <c r="JA121"/>
      <c r="JB121"/>
      <c r="JC121"/>
      <c r="JD121"/>
      <c r="JE121"/>
      <c r="JF121"/>
      <c r="JG121"/>
      <c r="JH121"/>
      <c r="JI121"/>
      <c r="JJ121"/>
      <c r="JK121"/>
      <c r="JL121"/>
      <c r="JM121"/>
      <c r="JN121"/>
      <c r="JO121"/>
      <c r="JP121"/>
      <c r="JQ121"/>
      <c r="JR121"/>
      <c r="JS121"/>
      <c r="JT121"/>
      <c r="JU121"/>
      <c r="JV121"/>
      <c r="JW121"/>
      <c r="JX121"/>
      <c r="JY121"/>
      <c r="JZ121"/>
      <c r="KA121"/>
      <c r="KB121"/>
      <c r="KC121"/>
      <c r="KD121"/>
      <c r="KE121"/>
      <c r="KF121"/>
      <c r="KG121"/>
      <c r="KH121"/>
      <c r="KI121"/>
      <c r="KJ121"/>
      <c r="KK121"/>
      <c r="KL121"/>
      <c r="KM121"/>
      <c r="KN121"/>
      <c r="KO121"/>
      <c r="KP121"/>
      <c r="KQ121"/>
      <c r="KR121"/>
      <c r="KS121"/>
      <c r="KT121"/>
      <c r="KU121"/>
      <c r="KV121"/>
      <c r="KW121"/>
      <c r="KX121"/>
      <c r="KY121"/>
      <c r="KZ121"/>
      <c r="LA121"/>
      <c r="LB121"/>
      <c r="LC121"/>
      <c r="LD121"/>
      <c r="LE121"/>
      <c r="LF121"/>
      <c r="LG121"/>
      <c r="LH121"/>
      <c r="LI121"/>
      <c r="LJ121"/>
      <c r="LK121"/>
      <c r="LL121"/>
      <c r="LM121"/>
      <c r="LN121"/>
      <c r="LO121"/>
      <c r="LP121"/>
      <c r="LQ121"/>
      <c r="LR121"/>
      <c r="LS121"/>
      <c r="LT121"/>
      <c r="LU121"/>
      <c r="LV121"/>
      <c r="LW121"/>
      <c r="LX121"/>
      <c r="LY121"/>
      <c r="LZ121"/>
      <c r="MA121"/>
      <c r="MB121"/>
      <c r="MC121"/>
      <c r="MD121"/>
      <c r="ME121"/>
      <c r="MF121"/>
      <c r="MG121"/>
      <c r="MH121"/>
      <c r="MI121"/>
      <c r="MJ121"/>
      <c r="MK121"/>
      <c r="ML121"/>
      <c r="MM121"/>
      <c r="MN121"/>
      <c r="MO121"/>
      <c r="MP121"/>
      <c r="MQ121"/>
      <c r="MR121"/>
      <c r="MS121"/>
      <c r="MT121"/>
      <c r="MU121"/>
      <c r="MV121"/>
      <c r="MW121"/>
      <c r="MX121"/>
      <c r="MY121"/>
      <c r="MZ121"/>
      <c r="NA121"/>
      <c r="NB121"/>
      <c r="NC121"/>
      <c r="ND121"/>
      <c r="NE121"/>
      <c r="NF121"/>
      <c r="NG121"/>
      <c r="NH121"/>
      <c r="NI121"/>
      <c r="NJ121"/>
      <c r="NK121"/>
      <c r="NL121"/>
      <c r="NM121"/>
      <c r="NN121"/>
      <c r="NO121"/>
      <c r="NP121"/>
      <c r="NQ121"/>
      <c r="NR121"/>
      <c r="NS121"/>
      <c r="NT121"/>
      <c r="NU121"/>
      <c r="NV121"/>
      <c r="NW121"/>
      <c r="NX121"/>
      <c r="NY121"/>
      <c r="NZ121"/>
      <c r="OA121"/>
      <c r="OB121"/>
      <c r="OC121"/>
      <c r="OD121"/>
      <c r="OE121"/>
      <c r="OF121"/>
      <c r="OG121"/>
      <c r="OH121"/>
      <c r="OI121"/>
      <c r="OJ121"/>
      <c r="OK121"/>
      <c r="OL121"/>
      <c r="OM121"/>
      <c r="ON121"/>
      <c r="OO121"/>
      <c r="OP121"/>
      <c r="OQ121"/>
      <c r="OR121"/>
      <c r="OS121"/>
      <c r="OT121"/>
      <c r="OU121"/>
      <c r="OV121"/>
      <c r="OW121"/>
      <c r="OX121"/>
      <c r="OY121"/>
      <c r="OZ121"/>
      <c r="PA121"/>
      <c r="PB121"/>
      <c r="PC121"/>
      <c r="PD121"/>
      <c r="PE121"/>
      <c r="PF121"/>
      <c r="PG121"/>
      <c r="PH121"/>
      <c r="PI121"/>
      <c r="PJ121"/>
      <c r="PK121"/>
      <c r="PL121"/>
      <c r="PM121"/>
      <c r="PN121"/>
      <c r="PO121"/>
      <c r="PP121"/>
      <c r="PQ121"/>
      <c r="PR121"/>
      <c r="PS121"/>
      <c r="PT121"/>
      <c r="PU121"/>
      <c r="PV121"/>
      <c r="PW121"/>
      <c r="PX121"/>
      <c r="PY121"/>
      <c r="PZ121"/>
      <c r="QA121"/>
      <c r="QB121"/>
      <c r="QC121"/>
      <c r="QD121"/>
      <c r="QE121"/>
      <c r="QF121"/>
      <c r="QG121"/>
      <c r="QH121"/>
      <c r="QI121"/>
      <c r="QJ121"/>
      <c r="QK121"/>
      <c r="QL121"/>
      <c r="QM121"/>
      <c r="QN121"/>
      <c r="QO121"/>
      <c r="QP121"/>
      <c r="QQ121"/>
      <c r="QR121"/>
      <c r="QS121"/>
      <c r="QT121"/>
      <c r="QU121"/>
      <c r="QV121"/>
      <c r="QW121"/>
      <c r="QX121"/>
      <c r="QY121"/>
      <c r="QZ121"/>
      <c r="RA121"/>
      <c r="RB121"/>
      <c r="RC121"/>
      <c r="RD121"/>
      <c r="RE121"/>
      <c r="RF121"/>
      <c r="RG121"/>
      <c r="RH121"/>
      <c r="RI121"/>
      <c r="RJ121"/>
      <c r="RK121"/>
      <c r="RL121"/>
      <c r="RM121"/>
      <c r="RN121"/>
      <c r="RO121"/>
      <c r="RP121"/>
      <c r="RQ121"/>
      <c r="RR121"/>
      <c r="RS121"/>
      <c r="RT121"/>
      <c r="RU121"/>
      <c r="RV121"/>
      <c r="RW121"/>
      <c r="RX121"/>
      <c r="RY121"/>
      <c r="RZ121"/>
      <c r="SA121"/>
      <c r="SB121"/>
      <c r="SC121"/>
      <c r="SD121"/>
      <c r="SE121"/>
      <c r="SF121"/>
      <c r="SG121"/>
      <c r="SH121"/>
      <c r="SI121"/>
      <c r="SJ121"/>
      <c r="SK121"/>
      <c r="SL121"/>
      <c r="SM121"/>
      <c r="SN121"/>
      <c r="SO121"/>
      <c r="SP121"/>
      <c r="SQ121"/>
      <c r="SR121"/>
      <c r="SS121"/>
      <c r="ST121"/>
      <c r="SU121"/>
      <c r="SV121"/>
      <c r="SW121"/>
      <c r="SX121"/>
      <c r="SY121"/>
      <c r="SZ121"/>
      <c r="TA121"/>
      <c r="TB121"/>
      <c r="TC121"/>
      <c r="TD121"/>
      <c r="TE121"/>
      <c r="TF121"/>
      <c r="TG121"/>
      <c r="TH121"/>
      <c r="TI121"/>
      <c r="TJ121"/>
      <c r="TK121"/>
      <c r="TL121"/>
      <c r="TM121"/>
      <c r="TN121"/>
      <c r="TO121"/>
      <c r="TP121"/>
      <c r="TQ121"/>
      <c r="TR121"/>
      <c r="TS121"/>
      <c r="TT121"/>
      <c r="TU121"/>
      <c r="TV121"/>
      <c r="TW121"/>
      <c r="TX121"/>
      <c r="TY121"/>
      <c r="TZ121"/>
      <c r="UA121"/>
      <c r="UB121"/>
      <c r="UC121"/>
      <c r="UD121"/>
      <c r="UE121"/>
      <c r="UF121"/>
      <c r="UG121"/>
      <c r="UH121"/>
      <c r="UI121"/>
      <c r="UJ121"/>
      <c r="UK121"/>
      <c r="UL121"/>
      <c r="UM121"/>
      <c r="UN121"/>
      <c r="UO121"/>
      <c r="UP121"/>
      <c r="UQ121"/>
      <c r="UR121"/>
      <c r="US121"/>
      <c r="UT121"/>
      <c r="UU121"/>
      <c r="UV121"/>
      <c r="UW121"/>
      <c r="UX121"/>
      <c r="UY121"/>
      <c r="UZ121"/>
      <c r="VA121"/>
      <c r="VB121"/>
      <c r="VC121"/>
      <c r="VD121"/>
      <c r="VE121"/>
      <c r="VF121"/>
      <c r="VG121"/>
      <c r="VH121"/>
      <c r="VI121"/>
      <c r="VJ121"/>
      <c r="VK121"/>
      <c r="VL121"/>
      <c r="VM121"/>
      <c r="VN121"/>
      <c r="VO121"/>
      <c r="VP121"/>
      <c r="VQ121"/>
      <c r="VR121"/>
      <c r="VS121"/>
      <c r="VT121"/>
      <c r="VU121"/>
      <c r="VV121"/>
      <c r="VW121"/>
      <c r="VX121"/>
      <c r="VY121"/>
      <c r="VZ121"/>
      <c r="WA121"/>
      <c r="WB121"/>
      <c r="WC121"/>
      <c r="WD121"/>
      <c r="WE121"/>
      <c r="WF121"/>
      <c r="WG121"/>
      <c r="WH121"/>
      <c r="WI121"/>
      <c r="WJ121"/>
      <c r="WK121"/>
      <c r="WL121"/>
      <c r="WM121"/>
      <c r="WN121"/>
      <c r="WO121"/>
      <c r="WP121"/>
      <c r="WQ121"/>
      <c r="WR121"/>
      <c r="WS121"/>
      <c r="WT121"/>
      <c r="WU121"/>
      <c r="WV121"/>
      <c r="WW121"/>
      <c r="WX121"/>
      <c r="WY121"/>
      <c r="WZ121"/>
      <c r="XA121"/>
      <c r="XB121"/>
      <c r="XC121"/>
      <c r="XD121"/>
      <c r="XE121"/>
      <c r="XF121"/>
      <c r="XG121"/>
      <c r="XH121"/>
      <c r="XI121"/>
      <c r="XJ121"/>
      <c r="XK121"/>
      <c r="XL121"/>
      <c r="XM121"/>
      <c r="XN121"/>
      <c r="XO121"/>
      <c r="XP121"/>
      <c r="XQ121"/>
      <c r="XR121"/>
      <c r="XS121"/>
      <c r="XT121"/>
      <c r="XU121"/>
      <c r="XV121"/>
      <c r="XW121"/>
      <c r="XX121"/>
      <c r="XY121"/>
      <c r="XZ121"/>
      <c r="YA121"/>
      <c r="YB121"/>
      <c r="YC121"/>
      <c r="YD121"/>
      <c r="YE121"/>
      <c r="YF121"/>
      <c r="YG121"/>
      <c r="YH121"/>
      <c r="YI121"/>
      <c r="YJ121"/>
      <c r="YK121"/>
      <c r="YL121"/>
      <c r="YM121"/>
      <c r="YN121"/>
      <c r="YO121"/>
      <c r="YP121"/>
      <c r="YQ121"/>
      <c r="YR121"/>
      <c r="YS121"/>
      <c r="YT121"/>
      <c r="YU121"/>
      <c r="YV121"/>
      <c r="YW121"/>
      <c r="YX121"/>
      <c r="YY121"/>
      <c r="YZ121"/>
      <c r="ZA121"/>
      <c r="ZB121"/>
      <c r="ZC121"/>
      <c r="ZD121"/>
      <c r="ZE121"/>
      <c r="ZF121"/>
      <c r="ZG121"/>
      <c r="ZH121"/>
      <c r="ZI121"/>
      <c r="ZJ121"/>
      <c r="ZK121"/>
      <c r="ZL121"/>
      <c r="ZM121"/>
      <c r="ZN121"/>
      <c r="ZO121"/>
      <c r="ZP121"/>
      <c r="ZQ121"/>
      <c r="ZR121"/>
      <c r="ZS121"/>
      <c r="ZT121"/>
      <c r="ZU121"/>
      <c r="ZV121"/>
      <c r="ZW121"/>
      <c r="ZX121"/>
      <c r="ZY121"/>
      <c r="ZZ121"/>
      <c r="AAA121"/>
      <c r="AAB121"/>
      <c r="AAC121"/>
      <c r="AAD121"/>
      <c r="AAE121"/>
      <c r="AAF121"/>
      <c r="AAG121"/>
      <c r="AAH121"/>
      <c r="AAI121"/>
      <c r="AAJ121"/>
      <c r="AAK121"/>
      <c r="AAL121"/>
      <c r="AAM121"/>
      <c r="AAN121"/>
      <c r="AAO121"/>
      <c r="AAP121"/>
      <c r="AAQ121"/>
      <c r="AAR121"/>
      <c r="AAS121"/>
      <c r="AAT121"/>
      <c r="AAU121"/>
      <c r="AAV121"/>
      <c r="AAW121"/>
      <c r="AAX121"/>
      <c r="AAY121"/>
      <c r="AAZ121"/>
      <c r="ABA121"/>
      <c r="ABB121"/>
      <c r="ABC121"/>
      <c r="ABD121"/>
      <c r="ABE121"/>
      <c r="ABF121"/>
      <c r="ABG121"/>
      <c r="ABH121"/>
      <c r="ABI121"/>
      <c r="ABJ121"/>
      <c r="ABK121"/>
      <c r="ABL121"/>
      <c r="ABM121"/>
      <c r="ABN121"/>
      <c r="ABO121"/>
      <c r="ABP121"/>
      <c r="ABQ121"/>
      <c r="ABR121"/>
      <c r="ABS121"/>
      <c r="ABT121"/>
      <c r="ABU121"/>
      <c r="ABV121"/>
      <c r="ABW121"/>
      <c r="ABX121"/>
      <c r="ABY121"/>
      <c r="ABZ121"/>
      <c r="ACA121"/>
      <c r="ACB121"/>
      <c r="ACC121"/>
      <c r="ACD121"/>
      <c r="ACE121"/>
      <c r="ACF121"/>
      <c r="ACG121"/>
      <c r="ACH121"/>
      <c r="ACI121"/>
      <c r="ACJ121"/>
      <c r="ACK121"/>
      <c r="ACL121"/>
      <c r="ACM121"/>
      <c r="ACN121"/>
      <c r="ACO121"/>
      <c r="ACP121"/>
      <c r="ACQ121"/>
      <c r="ACR121"/>
      <c r="ACS121"/>
      <c r="ACT121"/>
      <c r="ACU121"/>
      <c r="ACV121"/>
      <c r="ACW121"/>
      <c r="ACX121"/>
      <c r="ACY121"/>
      <c r="ACZ121"/>
      <c r="ADA121"/>
      <c r="ADB121"/>
      <c r="ADC121"/>
      <c r="ADD121"/>
      <c r="ADE121"/>
      <c r="ADF121"/>
      <c r="ADG121"/>
      <c r="ADH121"/>
      <c r="ADI121"/>
      <c r="ADJ121"/>
      <c r="ADK121"/>
      <c r="ADL121"/>
      <c r="ADM121"/>
      <c r="ADN121"/>
      <c r="ADO121"/>
      <c r="ADP121"/>
      <c r="ADQ121"/>
      <c r="ADR121"/>
      <c r="ADS121"/>
      <c r="ADT121"/>
      <c r="ADU121"/>
      <c r="ADV121"/>
      <c r="ADW121"/>
      <c r="ADX121"/>
      <c r="ADY121"/>
      <c r="ADZ121"/>
      <c r="AEA121"/>
      <c r="AEB121"/>
      <c r="AEC121"/>
      <c r="AED121"/>
      <c r="AEE121"/>
      <c r="AEF121"/>
      <c r="AEG121"/>
      <c r="AEH121"/>
      <c r="AEI121"/>
      <c r="AEJ121"/>
      <c r="AEK121"/>
      <c r="AEL121"/>
      <c r="AEM121"/>
      <c r="AEN121"/>
      <c r="AEO121"/>
      <c r="AEP121"/>
      <c r="AEQ121"/>
      <c r="AER121"/>
      <c r="AES121"/>
      <c r="AET121"/>
      <c r="AEU121"/>
      <c r="AEV121"/>
      <c r="AEW121"/>
      <c r="AEX121"/>
      <c r="AEY121"/>
      <c r="AEZ121"/>
      <c r="AFA121"/>
      <c r="AFB121"/>
      <c r="AFC121"/>
      <c r="AFD121"/>
      <c r="AFE121"/>
      <c r="AFF121"/>
      <c r="AFG121"/>
      <c r="AFH121"/>
      <c r="AFI121"/>
      <c r="AFJ121"/>
      <c r="AFK121"/>
      <c r="AFL121"/>
      <c r="AFM121"/>
      <c r="AFN121"/>
      <c r="AFO121"/>
      <c r="AFP121"/>
      <c r="AFQ121"/>
      <c r="AFR121"/>
      <c r="AFS121"/>
      <c r="AFT121"/>
      <c r="AFU121"/>
      <c r="AFV121"/>
      <c r="AFW121"/>
      <c r="AFX121"/>
      <c r="AFY121"/>
      <c r="AFZ121"/>
      <c r="AGA121"/>
      <c r="AGB121"/>
      <c r="AGC121"/>
      <c r="AGD121"/>
      <c r="AGE121"/>
      <c r="AGF121"/>
      <c r="AGG121"/>
      <c r="AGH121"/>
      <c r="AGI121"/>
      <c r="AGJ121"/>
      <c r="AGK121"/>
      <c r="AGL121"/>
      <c r="AGM121"/>
      <c r="AGN121"/>
      <c r="AGO121"/>
      <c r="AGP121"/>
      <c r="AGQ121"/>
      <c r="AGR121"/>
      <c r="AGS121"/>
      <c r="AGT121"/>
      <c r="AGU121"/>
      <c r="AGV121"/>
      <c r="AGW121"/>
      <c r="AGX121"/>
      <c r="AGY121"/>
      <c r="AGZ121"/>
      <c r="AHA121"/>
      <c r="AHB121"/>
      <c r="AHC121"/>
      <c r="AHD121"/>
      <c r="AHE121"/>
      <c r="AHF121"/>
      <c r="AHG121"/>
      <c r="AHH121"/>
      <c r="AHI121"/>
      <c r="AHJ121"/>
      <c r="AHK121"/>
      <c r="AHL121"/>
      <c r="AHM121"/>
      <c r="AHN121"/>
      <c r="AHO121"/>
      <c r="AHP121"/>
      <c r="AHQ121"/>
      <c r="AHR121"/>
      <c r="AHS121"/>
      <c r="AHT121"/>
      <c r="AHU121"/>
      <c r="AHV121"/>
      <c r="AHW121"/>
      <c r="AHX121"/>
      <c r="AHY121"/>
      <c r="AHZ121"/>
      <c r="AIA121"/>
      <c r="AIB121"/>
      <c r="AIC121"/>
      <c r="AID121"/>
      <c r="AIE121"/>
      <c r="AIF121"/>
      <c r="AIG121"/>
      <c r="AIH121"/>
      <c r="AII121"/>
      <c r="AIJ121"/>
      <c r="AIK121"/>
      <c r="AIL121"/>
      <c r="AIM121"/>
      <c r="AIN121"/>
      <c r="AIO121"/>
      <c r="AIP121"/>
      <c r="AIQ121"/>
      <c r="AIR121"/>
      <c r="AIS121"/>
      <c r="AIT121"/>
      <c r="AIU121"/>
      <c r="AIV121"/>
      <c r="AIW121"/>
      <c r="AIX121"/>
      <c r="AIY121"/>
      <c r="AIZ121"/>
      <c r="AJA121"/>
      <c r="AJB121"/>
      <c r="AJC121"/>
      <c r="AJD121"/>
      <c r="AJE121"/>
      <c r="AJF121"/>
      <c r="AJG121"/>
      <c r="AJH121"/>
      <c r="AJI121"/>
      <c r="AJJ121"/>
      <c r="AJK121"/>
      <c r="AJL121"/>
      <c r="AJM121"/>
      <c r="AJN121"/>
      <c r="AJO121"/>
      <c r="AJP121"/>
      <c r="AJQ121"/>
      <c r="AJR121"/>
      <c r="AJS121"/>
      <c r="AJT121"/>
      <c r="AJU121"/>
      <c r="AJV121"/>
      <c r="AJW121"/>
      <c r="AJX121"/>
      <c r="AJY121"/>
      <c r="AJZ121"/>
      <c r="AKA121"/>
      <c r="AKB121"/>
      <c r="AKC121"/>
      <c r="AKD121"/>
      <c r="AKE121"/>
      <c r="AKF121"/>
      <c r="AKG121"/>
      <c r="AKH121"/>
      <c r="AKI121"/>
      <c r="AKJ121"/>
      <c r="AKK121"/>
      <c r="AKL121"/>
      <c r="AKM121"/>
      <c r="AKN121"/>
      <c r="AKO121"/>
      <c r="AKP121"/>
      <c r="AKQ121"/>
      <c r="AKR121"/>
      <c r="AKS121"/>
      <c r="AKT121"/>
      <c r="AKU121"/>
      <c r="AKV121"/>
      <c r="AKW121"/>
      <c r="AKX121"/>
      <c r="AKY121"/>
      <c r="AKZ121"/>
      <c r="ALA121"/>
      <c r="ALB121"/>
      <c r="ALC121"/>
      <c r="ALD121"/>
      <c r="ALE121"/>
      <c r="ALF121"/>
      <c r="ALG121"/>
      <c r="ALH121"/>
      <c r="ALI121"/>
      <c r="ALJ121"/>
      <c r="ALK121"/>
      <c r="ALL121"/>
      <c r="ALM121"/>
      <c r="ALN121"/>
      <c r="ALO121"/>
      <c r="ALP121"/>
      <c r="ALQ121"/>
      <c r="ALR121"/>
      <c r="ALS121"/>
      <c r="ALT121"/>
      <c r="ALU121"/>
      <c r="ALV121"/>
      <c r="ALW121"/>
      <c r="ALX121"/>
      <c r="ALY121"/>
      <c r="ALZ121"/>
      <c r="AMA121"/>
      <c r="AMB121"/>
      <c r="AMC121"/>
      <c r="AMD121"/>
      <c r="AME121"/>
      <c r="AMF121"/>
      <c r="AMG121"/>
      <c r="AMH121"/>
      <c r="AMI121"/>
      <c r="AMJ121"/>
    </row>
    <row r="122" spans="1:1024" x14ac:dyDescent="0.25">
      <c r="A122"/>
      <c r="B122" s="413" t="s">
        <v>434</v>
      </c>
      <c r="C122" s="408">
        <v>51.461108138999997</v>
      </c>
      <c r="D122" s="409">
        <v>52.641126999999997</v>
      </c>
      <c r="E122" s="409">
        <v>53.891396092000001</v>
      </c>
      <c r="F122" s="409">
        <v>52.717589187999899</v>
      </c>
      <c r="G122" s="409">
        <v>54.575943229000003</v>
      </c>
      <c r="H122" s="409">
        <v>55.769351833999998</v>
      </c>
      <c r="I122" s="409">
        <v>57.763064135999997</v>
      </c>
      <c r="J122" s="409">
        <v>58.930112373999997</v>
      </c>
      <c r="K122" s="409">
        <v>62.475092224999997</v>
      </c>
      <c r="L122" s="409">
        <v>61.608843647999997</v>
      </c>
      <c r="M122" s="409">
        <v>61.490824216999997</v>
      </c>
      <c r="N122" s="409">
        <v>63.680759792000003</v>
      </c>
      <c r="O122" s="409">
        <v>61.981821712879999</v>
      </c>
      <c r="P122" s="409">
        <v>61.252690716170001</v>
      </c>
      <c r="Q122" s="414">
        <v>60.94400139039</v>
      </c>
      <c r="R122" s="412">
        <f>E94+E95+E96</f>
        <v>64.87641301153144</v>
      </c>
      <c r="S122" s="412">
        <f>F94+F95+F96</f>
        <v>70.396012933214465</v>
      </c>
      <c r="T122" s="412">
        <f>G94+G95+G96</f>
        <v>74.62370684645802</v>
      </c>
      <c r="U122" s="412">
        <f>H94+H95+H96</f>
        <v>79.411592573686846</v>
      </c>
      <c r="V122" s="412">
        <f>I94+I95+I96</f>
        <v>83.930568281318187</v>
      </c>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c r="GD122"/>
      <c r="GE122"/>
      <c r="GF122"/>
      <c r="GG122"/>
      <c r="GH122"/>
      <c r="GI122"/>
      <c r="GJ122"/>
      <c r="GK122"/>
      <c r="GL122"/>
      <c r="GM122"/>
      <c r="GN122"/>
      <c r="GO122"/>
      <c r="GP122"/>
      <c r="GQ122"/>
      <c r="GR122"/>
      <c r="GS122"/>
      <c r="GT122"/>
      <c r="GU122"/>
      <c r="GV122"/>
      <c r="GW122"/>
      <c r="GX122"/>
      <c r="GY122"/>
      <c r="GZ122"/>
      <c r="HA122"/>
      <c r="HB122"/>
      <c r="HC122"/>
      <c r="HD122"/>
      <c r="HE122"/>
      <c r="HF122"/>
      <c r="HG122"/>
      <c r="HH122"/>
      <c r="HI122"/>
      <c r="HJ122"/>
      <c r="HK122"/>
      <c r="HL122"/>
      <c r="HM122"/>
      <c r="HN122"/>
      <c r="HO122"/>
      <c r="HP122"/>
      <c r="HQ122"/>
      <c r="HR122"/>
      <c r="HS122"/>
      <c r="HT122"/>
      <c r="HU122"/>
      <c r="HV122"/>
      <c r="HW122"/>
      <c r="HX122"/>
      <c r="HY122"/>
      <c r="HZ122"/>
      <c r="IA122"/>
      <c r="IB122"/>
      <c r="IC122"/>
      <c r="ID122"/>
      <c r="IE122"/>
      <c r="IF122"/>
      <c r="IG122"/>
      <c r="IH122"/>
      <c r="II122"/>
      <c r="IJ122"/>
      <c r="IK122"/>
      <c r="IL122"/>
      <c r="IM122"/>
      <c r="IN122"/>
      <c r="IO122"/>
      <c r="IP122"/>
      <c r="IQ122"/>
      <c r="IR122"/>
      <c r="IS122"/>
      <c r="IT122"/>
      <c r="IU122"/>
      <c r="IV122"/>
      <c r="IW122"/>
      <c r="IX122"/>
      <c r="IY122"/>
      <c r="IZ122"/>
      <c r="JA122"/>
      <c r="JB122"/>
      <c r="JC122"/>
      <c r="JD122"/>
      <c r="JE122"/>
      <c r="JF122"/>
      <c r="JG122"/>
      <c r="JH122"/>
      <c r="JI122"/>
      <c r="JJ122"/>
      <c r="JK122"/>
      <c r="JL122"/>
      <c r="JM122"/>
      <c r="JN122"/>
      <c r="JO122"/>
      <c r="JP122"/>
      <c r="JQ122"/>
      <c r="JR122"/>
      <c r="JS122"/>
      <c r="JT122"/>
      <c r="JU122"/>
      <c r="JV122"/>
      <c r="JW122"/>
      <c r="JX122"/>
      <c r="JY122"/>
      <c r="JZ122"/>
      <c r="KA122"/>
      <c r="KB122"/>
      <c r="KC122"/>
      <c r="KD122"/>
      <c r="KE122"/>
      <c r="KF122"/>
      <c r="KG122"/>
      <c r="KH122"/>
      <c r="KI122"/>
      <c r="KJ122"/>
      <c r="KK122"/>
      <c r="KL122"/>
      <c r="KM122"/>
      <c r="KN122"/>
      <c r="KO122"/>
      <c r="KP122"/>
      <c r="KQ122"/>
      <c r="KR122"/>
      <c r="KS122"/>
      <c r="KT122"/>
      <c r="KU122"/>
      <c r="KV122"/>
      <c r="KW122"/>
      <c r="KX122"/>
      <c r="KY122"/>
      <c r="KZ122"/>
      <c r="LA122"/>
      <c r="LB122"/>
      <c r="LC122"/>
      <c r="LD122"/>
      <c r="LE122"/>
      <c r="LF122"/>
      <c r="LG122"/>
      <c r="LH122"/>
      <c r="LI122"/>
      <c r="LJ122"/>
      <c r="LK122"/>
      <c r="LL122"/>
      <c r="LM122"/>
      <c r="LN122"/>
      <c r="LO122"/>
      <c r="LP122"/>
      <c r="LQ122"/>
      <c r="LR122"/>
      <c r="LS122"/>
      <c r="LT122"/>
      <c r="LU122"/>
      <c r="LV122"/>
      <c r="LW122"/>
      <c r="LX122"/>
      <c r="LY122"/>
      <c r="LZ122"/>
      <c r="MA122"/>
      <c r="MB122"/>
      <c r="MC122"/>
      <c r="MD122"/>
      <c r="ME122"/>
      <c r="MF122"/>
      <c r="MG122"/>
      <c r="MH122"/>
      <c r="MI122"/>
      <c r="MJ122"/>
      <c r="MK122"/>
      <c r="ML122"/>
      <c r="MM122"/>
      <c r="MN122"/>
      <c r="MO122"/>
      <c r="MP122"/>
      <c r="MQ122"/>
      <c r="MR122"/>
      <c r="MS122"/>
      <c r="MT122"/>
      <c r="MU122"/>
      <c r="MV122"/>
      <c r="MW122"/>
      <c r="MX122"/>
      <c r="MY122"/>
      <c r="MZ122"/>
      <c r="NA122"/>
      <c r="NB122"/>
      <c r="NC122"/>
      <c r="ND122"/>
      <c r="NE122"/>
      <c r="NF122"/>
      <c r="NG122"/>
      <c r="NH122"/>
      <c r="NI122"/>
      <c r="NJ122"/>
      <c r="NK122"/>
      <c r="NL122"/>
      <c r="NM122"/>
      <c r="NN122"/>
      <c r="NO122"/>
      <c r="NP122"/>
      <c r="NQ122"/>
      <c r="NR122"/>
      <c r="NS122"/>
      <c r="NT122"/>
      <c r="NU122"/>
      <c r="NV122"/>
      <c r="NW122"/>
      <c r="NX122"/>
      <c r="NY122"/>
      <c r="NZ122"/>
      <c r="OA122"/>
      <c r="OB122"/>
      <c r="OC122"/>
      <c r="OD122"/>
      <c r="OE122"/>
      <c r="OF122"/>
      <c r="OG122"/>
      <c r="OH122"/>
      <c r="OI122"/>
      <c r="OJ122"/>
      <c r="OK122"/>
      <c r="OL122"/>
      <c r="OM122"/>
      <c r="ON122"/>
      <c r="OO122"/>
      <c r="OP122"/>
      <c r="OQ122"/>
      <c r="OR122"/>
      <c r="OS122"/>
      <c r="OT122"/>
      <c r="OU122"/>
      <c r="OV122"/>
      <c r="OW122"/>
      <c r="OX122"/>
      <c r="OY122"/>
      <c r="OZ122"/>
      <c r="PA122"/>
      <c r="PB122"/>
      <c r="PC122"/>
      <c r="PD122"/>
      <c r="PE122"/>
      <c r="PF122"/>
      <c r="PG122"/>
      <c r="PH122"/>
      <c r="PI122"/>
      <c r="PJ122"/>
      <c r="PK122"/>
      <c r="PL122"/>
      <c r="PM122"/>
      <c r="PN122"/>
      <c r="PO122"/>
      <c r="PP122"/>
      <c r="PQ122"/>
      <c r="PR122"/>
      <c r="PS122"/>
      <c r="PT122"/>
      <c r="PU122"/>
      <c r="PV122"/>
      <c r="PW122"/>
      <c r="PX122"/>
      <c r="PY122"/>
      <c r="PZ122"/>
      <c r="QA122"/>
      <c r="QB122"/>
      <c r="QC122"/>
      <c r="QD122"/>
      <c r="QE122"/>
      <c r="QF122"/>
      <c r="QG122"/>
      <c r="QH122"/>
      <c r="QI122"/>
      <c r="QJ122"/>
      <c r="QK122"/>
      <c r="QL122"/>
      <c r="QM122"/>
      <c r="QN122"/>
      <c r="QO122"/>
      <c r="QP122"/>
      <c r="QQ122"/>
      <c r="QR122"/>
      <c r="QS122"/>
      <c r="QT122"/>
      <c r="QU122"/>
      <c r="QV122"/>
      <c r="QW122"/>
      <c r="QX122"/>
      <c r="QY122"/>
      <c r="QZ122"/>
      <c r="RA122"/>
      <c r="RB122"/>
      <c r="RC122"/>
      <c r="RD122"/>
      <c r="RE122"/>
      <c r="RF122"/>
      <c r="RG122"/>
      <c r="RH122"/>
      <c r="RI122"/>
      <c r="RJ122"/>
      <c r="RK122"/>
      <c r="RL122"/>
      <c r="RM122"/>
      <c r="RN122"/>
      <c r="RO122"/>
      <c r="RP122"/>
      <c r="RQ122"/>
      <c r="RR122"/>
      <c r="RS122"/>
      <c r="RT122"/>
      <c r="RU122"/>
      <c r="RV122"/>
      <c r="RW122"/>
      <c r="RX122"/>
      <c r="RY122"/>
      <c r="RZ122"/>
      <c r="SA122"/>
      <c r="SB122"/>
      <c r="SC122"/>
      <c r="SD122"/>
      <c r="SE122"/>
      <c r="SF122"/>
      <c r="SG122"/>
      <c r="SH122"/>
      <c r="SI122"/>
      <c r="SJ122"/>
      <c r="SK122"/>
      <c r="SL122"/>
      <c r="SM122"/>
      <c r="SN122"/>
      <c r="SO122"/>
      <c r="SP122"/>
      <c r="SQ122"/>
      <c r="SR122"/>
      <c r="SS122"/>
      <c r="ST122"/>
      <c r="SU122"/>
      <c r="SV122"/>
      <c r="SW122"/>
      <c r="SX122"/>
      <c r="SY122"/>
      <c r="SZ122"/>
      <c r="TA122"/>
      <c r="TB122"/>
      <c r="TC122"/>
      <c r="TD122"/>
      <c r="TE122"/>
      <c r="TF122"/>
      <c r="TG122"/>
      <c r="TH122"/>
      <c r="TI122"/>
      <c r="TJ122"/>
      <c r="TK122"/>
      <c r="TL122"/>
      <c r="TM122"/>
      <c r="TN122"/>
      <c r="TO122"/>
      <c r="TP122"/>
      <c r="TQ122"/>
      <c r="TR122"/>
      <c r="TS122"/>
      <c r="TT122"/>
      <c r="TU122"/>
      <c r="TV122"/>
      <c r="TW122"/>
      <c r="TX122"/>
      <c r="TY122"/>
      <c r="TZ122"/>
      <c r="UA122"/>
      <c r="UB122"/>
      <c r="UC122"/>
      <c r="UD122"/>
      <c r="UE122"/>
      <c r="UF122"/>
      <c r="UG122"/>
      <c r="UH122"/>
      <c r="UI122"/>
      <c r="UJ122"/>
      <c r="UK122"/>
      <c r="UL122"/>
      <c r="UM122"/>
      <c r="UN122"/>
      <c r="UO122"/>
      <c r="UP122"/>
      <c r="UQ122"/>
      <c r="UR122"/>
      <c r="US122"/>
      <c r="UT122"/>
      <c r="UU122"/>
      <c r="UV122"/>
      <c r="UW122"/>
      <c r="UX122"/>
      <c r="UY122"/>
      <c r="UZ122"/>
      <c r="VA122"/>
      <c r="VB122"/>
      <c r="VC122"/>
      <c r="VD122"/>
      <c r="VE122"/>
      <c r="VF122"/>
      <c r="VG122"/>
      <c r="VH122"/>
      <c r="VI122"/>
      <c r="VJ122"/>
      <c r="VK122"/>
      <c r="VL122"/>
      <c r="VM122"/>
      <c r="VN122"/>
      <c r="VO122"/>
      <c r="VP122"/>
      <c r="VQ122"/>
      <c r="VR122"/>
      <c r="VS122"/>
      <c r="VT122"/>
      <c r="VU122"/>
      <c r="VV122"/>
      <c r="VW122"/>
      <c r="VX122"/>
      <c r="VY122"/>
      <c r="VZ122"/>
      <c r="WA122"/>
      <c r="WB122"/>
      <c r="WC122"/>
      <c r="WD122"/>
      <c r="WE122"/>
      <c r="WF122"/>
      <c r="WG122"/>
      <c r="WH122"/>
      <c r="WI122"/>
      <c r="WJ122"/>
      <c r="WK122"/>
      <c r="WL122"/>
      <c r="WM122"/>
      <c r="WN122"/>
      <c r="WO122"/>
      <c r="WP122"/>
      <c r="WQ122"/>
      <c r="WR122"/>
      <c r="WS122"/>
      <c r="WT122"/>
      <c r="WU122"/>
      <c r="WV122"/>
      <c r="WW122"/>
      <c r="WX122"/>
      <c r="WY122"/>
      <c r="WZ122"/>
      <c r="XA122"/>
      <c r="XB122"/>
      <c r="XC122"/>
      <c r="XD122"/>
      <c r="XE122"/>
      <c r="XF122"/>
      <c r="XG122"/>
      <c r="XH122"/>
      <c r="XI122"/>
      <c r="XJ122"/>
      <c r="XK122"/>
      <c r="XL122"/>
      <c r="XM122"/>
      <c r="XN122"/>
      <c r="XO122"/>
      <c r="XP122"/>
      <c r="XQ122"/>
      <c r="XR122"/>
      <c r="XS122"/>
      <c r="XT122"/>
      <c r="XU122"/>
      <c r="XV122"/>
      <c r="XW122"/>
      <c r="XX122"/>
      <c r="XY122"/>
      <c r="XZ122"/>
      <c r="YA122"/>
      <c r="YB122"/>
      <c r="YC122"/>
      <c r="YD122"/>
      <c r="YE122"/>
      <c r="YF122"/>
      <c r="YG122"/>
      <c r="YH122"/>
      <c r="YI122"/>
      <c r="YJ122"/>
      <c r="YK122"/>
      <c r="YL122"/>
      <c r="YM122"/>
      <c r="YN122"/>
      <c r="YO122"/>
      <c r="YP122"/>
      <c r="YQ122"/>
      <c r="YR122"/>
      <c r="YS122"/>
      <c r="YT122"/>
      <c r="YU122"/>
      <c r="YV122"/>
      <c r="YW122"/>
      <c r="YX122"/>
      <c r="YY122"/>
      <c r="YZ122"/>
      <c r="ZA122"/>
      <c r="ZB122"/>
      <c r="ZC122"/>
      <c r="ZD122"/>
      <c r="ZE122"/>
      <c r="ZF122"/>
      <c r="ZG122"/>
      <c r="ZH122"/>
      <c r="ZI122"/>
      <c r="ZJ122"/>
      <c r="ZK122"/>
      <c r="ZL122"/>
      <c r="ZM122"/>
      <c r="ZN122"/>
      <c r="ZO122"/>
      <c r="ZP122"/>
      <c r="ZQ122"/>
      <c r="ZR122"/>
      <c r="ZS122"/>
      <c r="ZT122"/>
      <c r="ZU122"/>
      <c r="ZV122"/>
      <c r="ZW122"/>
      <c r="ZX122"/>
      <c r="ZY122"/>
      <c r="ZZ122"/>
      <c r="AAA122"/>
      <c r="AAB122"/>
      <c r="AAC122"/>
      <c r="AAD122"/>
      <c r="AAE122"/>
      <c r="AAF122"/>
      <c r="AAG122"/>
      <c r="AAH122"/>
      <c r="AAI122"/>
      <c r="AAJ122"/>
      <c r="AAK122"/>
      <c r="AAL122"/>
      <c r="AAM122"/>
      <c r="AAN122"/>
      <c r="AAO122"/>
      <c r="AAP122"/>
      <c r="AAQ122"/>
      <c r="AAR122"/>
      <c r="AAS122"/>
      <c r="AAT122"/>
      <c r="AAU122"/>
      <c r="AAV122"/>
      <c r="AAW122"/>
      <c r="AAX122"/>
      <c r="AAY122"/>
      <c r="AAZ122"/>
      <c r="ABA122"/>
      <c r="ABB122"/>
      <c r="ABC122"/>
      <c r="ABD122"/>
      <c r="ABE122"/>
      <c r="ABF122"/>
      <c r="ABG122"/>
      <c r="ABH122"/>
      <c r="ABI122"/>
      <c r="ABJ122"/>
      <c r="ABK122"/>
      <c r="ABL122"/>
      <c r="ABM122"/>
      <c r="ABN122"/>
      <c r="ABO122"/>
      <c r="ABP122"/>
      <c r="ABQ122"/>
      <c r="ABR122"/>
      <c r="ABS122"/>
      <c r="ABT122"/>
      <c r="ABU122"/>
      <c r="ABV122"/>
      <c r="ABW122"/>
      <c r="ABX122"/>
      <c r="ABY122"/>
      <c r="ABZ122"/>
      <c r="ACA122"/>
      <c r="ACB122"/>
      <c r="ACC122"/>
      <c r="ACD122"/>
      <c r="ACE122"/>
      <c r="ACF122"/>
      <c r="ACG122"/>
      <c r="ACH122"/>
      <c r="ACI122"/>
      <c r="ACJ122"/>
      <c r="ACK122"/>
      <c r="ACL122"/>
      <c r="ACM122"/>
      <c r="ACN122"/>
      <c r="ACO122"/>
      <c r="ACP122"/>
      <c r="ACQ122"/>
      <c r="ACR122"/>
      <c r="ACS122"/>
      <c r="ACT122"/>
      <c r="ACU122"/>
      <c r="ACV122"/>
      <c r="ACW122"/>
      <c r="ACX122"/>
      <c r="ACY122"/>
      <c r="ACZ122"/>
      <c r="ADA122"/>
      <c r="ADB122"/>
      <c r="ADC122"/>
      <c r="ADD122"/>
      <c r="ADE122"/>
      <c r="ADF122"/>
      <c r="ADG122"/>
      <c r="ADH122"/>
      <c r="ADI122"/>
      <c r="ADJ122"/>
      <c r="ADK122"/>
      <c r="ADL122"/>
      <c r="ADM122"/>
      <c r="ADN122"/>
      <c r="ADO122"/>
      <c r="ADP122"/>
      <c r="ADQ122"/>
      <c r="ADR122"/>
      <c r="ADS122"/>
      <c r="ADT122"/>
      <c r="ADU122"/>
      <c r="ADV122"/>
      <c r="ADW122"/>
      <c r="ADX122"/>
      <c r="ADY122"/>
      <c r="ADZ122"/>
      <c r="AEA122"/>
      <c r="AEB122"/>
      <c r="AEC122"/>
      <c r="AED122"/>
      <c r="AEE122"/>
      <c r="AEF122"/>
      <c r="AEG122"/>
      <c r="AEH122"/>
      <c r="AEI122"/>
      <c r="AEJ122"/>
      <c r="AEK122"/>
      <c r="AEL122"/>
      <c r="AEM122"/>
      <c r="AEN122"/>
      <c r="AEO122"/>
      <c r="AEP122"/>
      <c r="AEQ122"/>
      <c r="AER122"/>
      <c r="AES122"/>
      <c r="AET122"/>
      <c r="AEU122"/>
      <c r="AEV122"/>
      <c r="AEW122"/>
      <c r="AEX122"/>
      <c r="AEY122"/>
      <c r="AEZ122"/>
      <c r="AFA122"/>
      <c r="AFB122"/>
      <c r="AFC122"/>
      <c r="AFD122"/>
      <c r="AFE122"/>
      <c r="AFF122"/>
      <c r="AFG122"/>
      <c r="AFH122"/>
      <c r="AFI122"/>
      <c r="AFJ122"/>
      <c r="AFK122"/>
      <c r="AFL122"/>
      <c r="AFM122"/>
      <c r="AFN122"/>
      <c r="AFO122"/>
      <c r="AFP122"/>
      <c r="AFQ122"/>
      <c r="AFR122"/>
      <c r="AFS122"/>
      <c r="AFT122"/>
      <c r="AFU122"/>
      <c r="AFV122"/>
      <c r="AFW122"/>
      <c r="AFX122"/>
      <c r="AFY122"/>
      <c r="AFZ122"/>
      <c r="AGA122"/>
      <c r="AGB122"/>
      <c r="AGC122"/>
      <c r="AGD122"/>
      <c r="AGE122"/>
      <c r="AGF122"/>
      <c r="AGG122"/>
      <c r="AGH122"/>
      <c r="AGI122"/>
      <c r="AGJ122"/>
      <c r="AGK122"/>
      <c r="AGL122"/>
      <c r="AGM122"/>
      <c r="AGN122"/>
      <c r="AGO122"/>
      <c r="AGP122"/>
      <c r="AGQ122"/>
      <c r="AGR122"/>
      <c r="AGS122"/>
      <c r="AGT122"/>
      <c r="AGU122"/>
      <c r="AGV122"/>
      <c r="AGW122"/>
      <c r="AGX122"/>
      <c r="AGY122"/>
      <c r="AGZ122"/>
      <c r="AHA122"/>
      <c r="AHB122"/>
      <c r="AHC122"/>
      <c r="AHD122"/>
      <c r="AHE122"/>
      <c r="AHF122"/>
      <c r="AHG122"/>
      <c r="AHH122"/>
      <c r="AHI122"/>
      <c r="AHJ122"/>
      <c r="AHK122"/>
      <c r="AHL122"/>
      <c r="AHM122"/>
      <c r="AHN122"/>
      <c r="AHO122"/>
      <c r="AHP122"/>
      <c r="AHQ122"/>
      <c r="AHR122"/>
      <c r="AHS122"/>
      <c r="AHT122"/>
      <c r="AHU122"/>
      <c r="AHV122"/>
      <c r="AHW122"/>
      <c r="AHX122"/>
      <c r="AHY122"/>
      <c r="AHZ122"/>
      <c r="AIA122"/>
      <c r="AIB122"/>
      <c r="AIC122"/>
      <c r="AID122"/>
      <c r="AIE122"/>
      <c r="AIF122"/>
      <c r="AIG122"/>
      <c r="AIH122"/>
      <c r="AII122"/>
      <c r="AIJ122"/>
      <c r="AIK122"/>
      <c r="AIL122"/>
      <c r="AIM122"/>
      <c r="AIN122"/>
      <c r="AIO122"/>
      <c r="AIP122"/>
      <c r="AIQ122"/>
      <c r="AIR122"/>
      <c r="AIS122"/>
      <c r="AIT122"/>
      <c r="AIU122"/>
      <c r="AIV122"/>
      <c r="AIW122"/>
      <c r="AIX122"/>
      <c r="AIY122"/>
      <c r="AIZ122"/>
      <c r="AJA122"/>
      <c r="AJB122"/>
      <c r="AJC122"/>
      <c r="AJD122"/>
      <c r="AJE122"/>
      <c r="AJF122"/>
      <c r="AJG122"/>
      <c r="AJH122"/>
      <c r="AJI122"/>
      <c r="AJJ122"/>
      <c r="AJK122"/>
      <c r="AJL122"/>
      <c r="AJM122"/>
      <c r="AJN122"/>
      <c r="AJO122"/>
      <c r="AJP122"/>
      <c r="AJQ122"/>
      <c r="AJR122"/>
      <c r="AJS122"/>
      <c r="AJT122"/>
      <c r="AJU122"/>
      <c r="AJV122"/>
      <c r="AJW122"/>
      <c r="AJX122"/>
      <c r="AJY122"/>
      <c r="AJZ122"/>
      <c r="AKA122"/>
      <c r="AKB122"/>
      <c r="AKC122"/>
      <c r="AKD122"/>
      <c r="AKE122"/>
      <c r="AKF122"/>
      <c r="AKG122"/>
      <c r="AKH122"/>
      <c r="AKI122"/>
      <c r="AKJ122"/>
      <c r="AKK122"/>
      <c r="AKL122"/>
      <c r="AKM122"/>
      <c r="AKN122"/>
      <c r="AKO122"/>
      <c r="AKP122"/>
      <c r="AKQ122"/>
      <c r="AKR122"/>
      <c r="AKS122"/>
      <c r="AKT122"/>
      <c r="AKU122"/>
      <c r="AKV122"/>
      <c r="AKW122"/>
      <c r="AKX122"/>
      <c r="AKY122"/>
      <c r="AKZ122"/>
      <c r="ALA122"/>
      <c r="ALB122"/>
      <c r="ALC122"/>
      <c r="ALD122"/>
      <c r="ALE122"/>
      <c r="ALF122"/>
      <c r="ALG122"/>
      <c r="ALH122"/>
      <c r="ALI122"/>
      <c r="ALJ122"/>
      <c r="ALK122"/>
      <c r="ALL122"/>
      <c r="ALM122"/>
      <c r="ALN122"/>
      <c r="ALO122"/>
      <c r="ALP122"/>
      <c r="ALQ122"/>
      <c r="ALR122"/>
      <c r="ALS122"/>
      <c r="ALT122"/>
      <c r="ALU122"/>
      <c r="ALV122"/>
      <c r="ALW122"/>
      <c r="ALX122"/>
      <c r="ALY122"/>
      <c r="ALZ122"/>
      <c r="AMA122"/>
      <c r="AMB122"/>
      <c r="AMC122"/>
      <c r="AMD122"/>
      <c r="AME122"/>
      <c r="AMF122"/>
      <c r="AMG122"/>
      <c r="AMH122"/>
      <c r="AMI122"/>
      <c r="AMJ122"/>
    </row>
    <row r="123" spans="1:1024" x14ac:dyDescent="0.25">
      <c r="A123"/>
      <c r="B123" s="415" t="s">
        <v>435</v>
      </c>
      <c r="C123" s="416">
        <v>34.457108138999999</v>
      </c>
      <c r="D123" s="410">
        <v>37.200127000000002</v>
      </c>
      <c r="E123" s="410">
        <v>39.561396092000003</v>
      </c>
      <c r="F123" s="410">
        <v>39.254589187999898</v>
      </c>
      <c r="G123" s="410">
        <v>41.250943229000001</v>
      </c>
      <c r="H123" s="410">
        <v>42.517884823999999</v>
      </c>
      <c r="I123" s="410">
        <v>44.817928113000001</v>
      </c>
      <c r="J123" s="410">
        <v>47.963846629999999</v>
      </c>
      <c r="K123" s="410">
        <v>52.224750878000002</v>
      </c>
      <c r="L123" s="410">
        <v>51.864031580999999</v>
      </c>
      <c r="M123" s="410">
        <v>52.782524363999997</v>
      </c>
      <c r="N123" s="410">
        <v>54.037759792000003</v>
      </c>
      <c r="O123" s="410">
        <v>54.035119899000001</v>
      </c>
      <c r="P123" s="410">
        <v>53.764165912000003</v>
      </c>
      <c r="Q123" s="411">
        <v>53.728779961000001</v>
      </c>
      <c r="R123" s="417"/>
      <c r="S123" s="417"/>
      <c r="T123" s="417"/>
      <c r="U123" s="417"/>
      <c r="V123" s="417"/>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c r="GD123"/>
      <c r="GE123"/>
      <c r="GF123"/>
      <c r="GG123"/>
      <c r="GH123"/>
      <c r="GI123"/>
      <c r="GJ123"/>
      <c r="GK123"/>
      <c r="GL123"/>
      <c r="GM123"/>
      <c r="GN123"/>
      <c r="GO123"/>
      <c r="GP123"/>
      <c r="GQ123"/>
      <c r="GR123"/>
      <c r="GS123"/>
      <c r="GT123"/>
      <c r="GU123"/>
      <c r="GV123"/>
      <c r="GW123"/>
      <c r="GX123"/>
      <c r="GY123"/>
      <c r="GZ123"/>
      <c r="HA123"/>
      <c r="HB123"/>
      <c r="HC123"/>
      <c r="HD123"/>
      <c r="HE123"/>
      <c r="HF123"/>
      <c r="HG123"/>
      <c r="HH123"/>
      <c r="HI123"/>
      <c r="HJ123"/>
      <c r="HK123"/>
      <c r="HL123"/>
      <c r="HM123"/>
      <c r="HN123"/>
      <c r="HO123"/>
      <c r="HP123"/>
      <c r="HQ123"/>
      <c r="HR123"/>
      <c r="HS123"/>
      <c r="HT123"/>
      <c r="HU123"/>
      <c r="HV123"/>
      <c r="HW123"/>
      <c r="HX123"/>
      <c r="HY123"/>
      <c r="HZ123"/>
      <c r="IA123"/>
      <c r="IB123"/>
      <c r="IC123"/>
      <c r="ID123"/>
      <c r="IE123"/>
      <c r="IF123"/>
      <c r="IG123"/>
      <c r="IH123"/>
      <c r="II123"/>
      <c r="IJ123"/>
      <c r="IK123"/>
      <c r="IL123"/>
      <c r="IM123"/>
      <c r="IN123"/>
      <c r="IO123"/>
      <c r="IP123"/>
      <c r="IQ123"/>
      <c r="IR123"/>
      <c r="IS123"/>
      <c r="IT123"/>
      <c r="IU123"/>
      <c r="IV123"/>
      <c r="IW123"/>
      <c r="IX123"/>
      <c r="IY123"/>
      <c r="IZ123"/>
      <c r="JA123"/>
      <c r="JB123"/>
      <c r="JC123"/>
      <c r="JD123"/>
      <c r="JE123"/>
      <c r="JF123"/>
      <c r="JG123"/>
      <c r="JH123"/>
      <c r="JI123"/>
      <c r="JJ123"/>
      <c r="JK123"/>
      <c r="JL123"/>
      <c r="JM123"/>
      <c r="JN123"/>
      <c r="JO123"/>
      <c r="JP123"/>
      <c r="JQ123"/>
      <c r="JR123"/>
      <c r="JS123"/>
      <c r="JT123"/>
      <c r="JU123"/>
      <c r="JV123"/>
      <c r="JW123"/>
      <c r="JX123"/>
      <c r="JY123"/>
      <c r="JZ123"/>
      <c r="KA123"/>
      <c r="KB123"/>
      <c r="KC123"/>
      <c r="KD123"/>
      <c r="KE123"/>
      <c r="KF123"/>
      <c r="KG123"/>
      <c r="KH123"/>
      <c r="KI123"/>
      <c r="KJ123"/>
      <c r="KK123"/>
      <c r="KL123"/>
      <c r="KM123"/>
      <c r="KN123"/>
      <c r="KO123"/>
      <c r="KP123"/>
      <c r="KQ123"/>
      <c r="KR123"/>
      <c r="KS123"/>
      <c r="KT123"/>
      <c r="KU123"/>
      <c r="KV123"/>
      <c r="KW123"/>
      <c r="KX123"/>
      <c r="KY123"/>
      <c r="KZ123"/>
      <c r="LA123"/>
      <c r="LB123"/>
      <c r="LC123"/>
      <c r="LD123"/>
      <c r="LE123"/>
      <c r="LF123"/>
      <c r="LG123"/>
      <c r="LH123"/>
      <c r="LI123"/>
      <c r="LJ123"/>
      <c r="LK123"/>
      <c r="LL123"/>
      <c r="LM123"/>
      <c r="LN123"/>
      <c r="LO123"/>
      <c r="LP123"/>
      <c r="LQ123"/>
      <c r="LR123"/>
      <c r="LS123"/>
      <c r="LT123"/>
      <c r="LU123"/>
      <c r="LV123"/>
      <c r="LW123"/>
      <c r="LX123"/>
      <c r="LY123"/>
      <c r="LZ123"/>
      <c r="MA123"/>
      <c r="MB123"/>
      <c r="MC123"/>
      <c r="MD123"/>
      <c r="ME123"/>
      <c r="MF123"/>
      <c r="MG123"/>
      <c r="MH123"/>
      <c r="MI123"/>
      <c r="MJ123"/>
      <c r="MK123"/>
      <c r="ML123"/>
      <c r="MM123"/>
      <c r="MN123"/>
      <c r="MO123"/>
      <c r="MP123"/>
      <c r="MQ123"/>
      <c r="MR123"/>
      <c r="MS123"/>
      <c r="MT123"/>
      <c r="MU123"/>
      <c r="MV123"/>
      <c r="MW123"/>
      <c r="MX123"/>
      <c r="MY123"/>
      <c r="MZ123"/>
      <c r="NA123"/>
      <c r="NB123"/>
      <c r="NC123"/>
      <c r="ND123"/>
      <c r="NE123"/>
      <c r="NF123"/>
      <c r="NG123"/>
      <c r="NH123"/>
      <c r="NI123"/>
      <c r="NJ123"/>
      <c r="NK123"/>
      <c r="NL123"/>
      <c r="NM123"/>
      <c r="NN123"/>
      <c r="NO123"/>
      <c r="NP123"/>
      <c r="NQ123"/>
      <c r="NR123"/>
      <c r="NS123"/>
      <c r="NT123"/>
      <c r="NU123"/>
      <c r="NV123"/>
      <c r="NW123"/>
      <c r="NX123"/>
      <c r="NY123"/>
      <c r="NZ123"/>
      <c r="OA123"/>
      <c r="OB123"/>
      <c r="OC123"/>
      <c r="OD123"/>
      <c r="OE123"/>
      <c r="OF123"/>
      <c r="OG123"/>
      <c r="OH123"/>
      <c r="OI123"/>
      <c r="OJ123"/>
      <c r="OK123"/>
      <c r="OL123"/>
      <c r="OM123"/>
      <c r="ON123"/>
      <c r="OO123"/>
      <c r="OP123"/>
      <c r="OQ123"/>
      <c r="OR123"/>
      <c r="OS123"/>
      <c r="OT123"/>
      <c r="OU123"/>
      <c r="OV123"/>
      <c r="OW123"/>
      <c r="OX123"/>
      <c r="OY123"/>
      <c r="OZ123"/>
      <c r="PA123"/>
      <c r="PB123"/>
      <c r="PC123"/>
      <c r="PD123"/>
      <c r="PE123"/>
      <c r="PF123"/>
      <c r="PG123"/>
      <c r="PH123"/>
      <c r="PI123"/>
      <c r="PJ123"/>
      <c r="PK123"/>
      <c r="PL123"/>
      <c r="PM123"/>
      <c r="PN123"/>
      <c r="PO123"/>
      <c r="PP123"/>
      <c r="PQ123"/>
      <c r="PR123"/>
      <c r="PS123"/>
      <c r="PT123"/>
      <c r="PU123"/>
      <c r="PV123"/>
      <c r="PW123"/>
      <c r="PX123"/>
      <c r="PY123"/>
      <c r="PZ123"/>
      <c r="QA123"/>
      <c r="QB123"/>
      <c r="QC123"/>
      <c r="QD123"/>
      <c r="QE123"/>
      <c r="QF123"/>
      <c r="QG123"/>
      <c r="QH123"/>
      <c r="QI123"/>
      <c r="QJ123"/>
      <c r="QK123"/>
      <c r="QL123"/>
      <c r="QM123"/>
      <c r="QN123"/>
      <c r="QO123"/>
      <c r="QP123"/>
      <c r="QQ123"/>
      <c r="QR123"/>
      <c r="QS123"/>
      <c r="QT123"/>
      <c r="QU123"/>
      <c r="QV123"/>
      <c r="QW123"/>
      <c r="QX123"/>
      <c r="QY123"/>
      <c r="QZ123"/>
      <c r="RA123"/>
      <c r="RB123"/>
      <c r="RC123"/>
      <c r="RD123"/>
      <c r="RE123"/>
      <c r="RF123"/>
      <c r="RG123"/>
      <c r="RH123"/>
      <c r="RI123"/>
      <c r="RJ123"/>
      <c r="RK123"/>
      <c r="RL123"/>
      <c r="RM123"/>
      <c r="RN123"/>
      <c r="RO123"/>
      <c r="RP123"/>
      <c r="RQ123"/>
      <c r="RR123"/>
      <c r="RS123"/>
      <c r="RT123"/>
      <c r="RU123"/>
      <c r="RV123"/>
      <c r="RW123"/>
      <c r="RX123"/>
      <c r="RY123"/>
      <c r="RZ123"/>
      <c r="SA123"/>
      <c r="SB123"/>
      <c r="SC123"/>
      <c r="SD123"/>
      <c r="SE123"/>
      <c r="SF123"/>
      <c r="SG123"/>
      <c r="SH123"/>
      <c r="SI123"/>
      <c r="SJ123"/>
      <c r="SK123"/>
      <c r="SL123"/>
      <c r="SM123"/>
      <c r="SN123"/>
      <c r="SO123"/>
      <c r="SP123"/>
      <c r="SQ123"/>
      <c r="SR123"/>
      <c r="SS123"/>
      <c r="ST123"/>
      <c r="SU123"/>
      <c r="SV123"/>
      <c r="SW123"/>
      <c r="SX123"/>
      <c r="SY123"/>
      <c r="SZ123"/>
      <c r="TA123"/>
      <c r="TB123"/>
      <c r="TC123"/>
      <c r="TD123"/>
      <c r="TE123"/>
      <c r="TF123"/>
      <c r="TG123"/>
      <c r="TH123"/>
      <c r="TI123"/>
      <c r="TJ123"/>
      <c r="TK123"/>
      <c r="TL123"/>
      <c r="TM123"/>
      <c r="TN123"/>
      <c r="TO123"/>
      <c r="TP123"/>
      <c r="TQ123"/>
      <c r="TR123"/>
      <c r="TS123"/>
      <c r="TT123"/>
      <c r="TU123"/>
      <c r="TV123"/>
      <c r="TW123"/>
      <c r="TX123"/>
      <c r="TY123"/>
      <c r="TZ123"/>
      <c r="UA123"/>
      <c r="UB123"/>
      <c r="UC123"/>
      <c r="UD123"/>
      <c r="UE123"/>
      <c r="UF123"/>
      <c r="UG123"/>
      <c r="UH123"/>
      <c r="UI123"/>
      <c r="UJ123"/>
      <c r="UK123"/>
      <c r="UL123"/>
      <c r="UM123"/>
      <c r="UN123"/>
      <c r="UO123"/>
      <c r="UP123"/>
      <c r="UQ123"/>
      <c r="UR123"/>
      <c r="US123"/>
      <c r="UT123"/>
      <c r="UU123"/>
      <c r="UV123"/>
      <c r="UW123"/>
      <c r="UX123"/>
      <c r="UY123"/>
      <c r="UZ123"/>
      <c r="VA123"/>
      <c r="VB123"/>
      <c r="VC123"/>
      <c r="VD123"/>
      <c r="VE123"/>
      <c r="VF123"/>
      <c r="VG123"/>
      <c r="VH123"/>
      <c r="VI123"/>
      <c r="VJ123"/>
      <c r="VK123"/>
      <c r="VL123"/>
      <c r="VM123"/>
      <c r="VN123"/>
      <c r="VO123"/>
      <c r="VP123"/>
      <c r="VQ123"/>
      <c r="VR123"/>
      <c r="VS123"/>
      <c r="VT123"/>
      <c r="VU123"/>
      <c r="VV123"/>
      <c r="VW123"/>
      <c r="VX123"/>
      <c r="VY123"/>
      <c r="VZ123"/>
      <c r="WA123"/>
      <c r="WB123"/>
      <c r="WC123"/>
      <c r="WD123"/>
      <c r="WE123"/>
      <c r="WF123"/>
      <c r="WG123"/>
      <c r="WH123"/>
      <c r="WI123"/>
      <c r="WJ123"/>
      <c r="WK123"/>
      <c r="WL123"/>
      <c r="WM123"/>
      <c r="WN123"/>
      <c r="WO123"/>
      <c r="WP123"/>
      <c r="WQ123"/>
      <c r="WR123"/>
      <c r="WS123"/>
      <c r="WT123"/>
      <c r="WU123"/>
      <c r="WV123"/>
      <c r="WW123"/>
      <c r="WX123"/>
      <c r="WY123"/>
      <c r="WZ123"/>
      <c r="XA123"/>
      <c r="XB123"/>
      <c r="XC123"/>
      <c r="XD123"/>
      <c r="XE123"/>
      <c r="XF123"/>
      <c r="XG123"/>
      <c r="XH123"/>
      <c r="XI123"/>
      <c r="XJ123"/>
      <c r="XK123"/>
      <c r="XL123"/>
      <c r="XM123"/>
      <c r="XN123"/>
      <c r="XO123"/>
      <c r="XP123"/>
      <c r="XQ123"/>
      <c r="XR123"/>
      <c r="XS123"/>
      <c r="XT123"/>
      <c r="XU123"/>
      <c r="XV123"/>
      <c r="XW123"/>
      <c r="XX123"/>
      <c r="XY123"/>
      <c r="XZ123"/>
      <c r="YA123"/>
      <c r="YB123"/>
      <c r="YC123"/>
      <c r="YD123"/>
      <c r="YE123"/>
      <c r="YF123"/>
      <c r="YG123"/>
      <c r="YH123"/>
      <c r="YI123"/>
      <c r="YJ123"/>
      <c r="YK123"/>
      <c r="YL123"/>
      <c r="YM123"/>
      <c r="YN123"/>
      <c r="YO123"/>
      <c r="YP123"/>
      <c r="YQ123"/>
      <c r="YR123"/>
      <c r="YS123"/>
      <c r="YT123"/>
      <c r="YU123"/>
      <c r="YV123"/>
      <c r="YW123"/>
      <c r="YX123"/>
      <c r="YY123"/>
      <c r="YZ123"/>
      <c r="ZA123"/>
      <c r="ZB123"/>
      <c r="ZC123"/>
      <c r="ZD123"/>
      <c r="ZE123"/>
      <c r="ZF123"/>
      <c r="ZG123"/>
      <c r="ZH123"/>
      <c r="ZI123"/>
      <c r="ZJ123"/>
      <c r="ZK123"/>
      <c r="ZL123"/>
      <c r="ZM123"/>
      <c r="ZN123"/>
      <c r="ZO123"/>
      <c r="ZP123"/>
      <c r="ZQ123"/>
      <c r="ZR123"/>
      <c r="ZS123"/>
      <c r="ZT123"/>
      <c r="ZU123"/>
      <c r="ZV123"/>
      <c r="ZW123"/>
      <c r="ZX123"/>
      <c r="ZY123"/>
      <c r="ZZ123"/>
      <c r="AAA123"/>
      <c r="AAB123"/>
      <c r="AAC123"/>
      <c r="AAD123"/>
      <c r="AAE123"/>
      <c r="AAF123"/>
      <c r="AAG123"/>
      <c r="AAH123"/>
      <c r="AAI123"/>
      <c r="AAJ123"/>
      <c r="AAK123"/>
      <c r="AAL123"/>
      <c r="AAM123"/>
      <c r="AAN123"/>
      <c r="AAO123"/>
      <c r="AAP123"/>
      <c r="AAQ123"/>
      <c r="AAR123"/>
      <c r="AAS123"/>
      <c r="AAT123"/>
      <c r="AAU123"/>
      <c r="AAV123"/>
      <c r="AAW123"/>
      <c r="AAX123"/>
      <c r="AAY123"/>
      <c r="AAZ123"/>
      <c r="ABA123"/>
      <c r="ABB123"/>
      <c r="ABC123"/>
      <c r="ABD123"/>
      <c r="ABE123"/>
      <c r="ABF123"/>
      <c r="ABG123"/>
      <c r="ABH123"/>
      <c r="ABI123"/>
      <c r="ABJ123"/>
      <c r="ABK123"/>
      <c r="ABL123"/>
      <c r="ABM123"/>
      <c r="ABN123"/>
      <c r="ABO123"/>
      <c r="ABP123"/>
      <c r="ABQ123"/>
      <c r="ABR123"/>
      <c r="ABS123"/>
      <c r="ABT123"/>
      <c r="ABU123"/>
      <c r="ABV123"/>
      <c r="ABW123"/>
      <c r="ABX123"/>
      <c r="ABY123"/>
      <c r="ABZ123"/>
      <c r="ACA123"/>
      <c r="ACB123"/>
      <c r="ACC123"/>
      <c r="ACD123"/>
      <c r="ACE123"/>
      <c r="ACF123"/>
      <c r="ACG123"/>
      <c r="ACH123"/>
      <c r="ACI123"/>
      <c r="ACJ123"/>
      <c r="ACK123"/>
      <c r="ACL123"/>
      <c r="ACM123"/>
      <c r="ACN123"/>
      <c r="ACO123"/>
      <c r="ACP123"/>
      <c r="ACQ123"/>
      <c r="ACR123"/>
      <c r="ACS123"/>
      <c r="ACT123"/>
      <c r="ACU123"/>
      <c r="ACV123"/>
      <c r="ACW123"/>
      <c r="ACX123"/>
      <c r="ACY123"/>
      <c r="ACZ123"/>
      <c r="ADA123"/>
      <c r="ADB123"/>
      <c r="ADC123"/>
      <c r="ADD123"/>
      <c r="ADE123"/>
      <c r="ADF123"/>
      <c r="ADG123"/>
      <c r="ADH123"/>
      <c r="ADI123"/>
      <c r="ADJ123"/>
      <c r="ADK123"/>
      <c r="ADL123"/>
      <c r="ADM123"/>
      <c r="ADN123"/>
      <c r="ADO123"/>
      <c r="ADP123"/>
      <c r="ADQ123"/>
      <c r="ADR123"/>
      <c r="ADS123"/>
      <c r="ADT123"/>
      <c r="ADU123"/>
      <c r="ADV123"/>
      <c r="ADW123"/>
      <c r="ADX123"/>
      <c r="ADY123"/>
      <c r="ADZ123"/>
      <c r="AEA123"/>
      <c r="AEB123"/>
      <c r="AEC123"/>
      <c r="AED123"/>
      <c r="AEE123"/>
      <c r="AEF123"/>
      <c r="AEG123"/>
      <c r="AEH123"/>
      <c r="AEI123"/>
      <c r="AEJ123"/>
      <c r="AEK123"/>
      <c r="AEL123"/>
      <c r="AEM123"/>
      <c r="AEN123"/>
      <c r="AEO123"/>
      <c r="AEP123"/>
      <c r="AEQ123"/>
      <c r="AER123"/>
      <c r="AES123"/>
      <c r="AET123"/>
      <c r="AEU123"/>
      <c r="AEV123"/>
      <c r="AEW123"/>
      <c r="AEX123"/>
      <c r="AEY123"/>
      <c r="AEZ123"/>
      <c r="AFA123"/>
      <c r="AFB123"/>
      <c r="AFC123"/>
      <c r="AFD123"/>
      <c r="AFE123"/>
      <c r="AFF123"/>
      <c r="AFG123"/>
      <c r="AFH123"/>
      <c r="AFI123"/>
      <c r="AFJ123"/>
      <c r="AFK123"/>
      <c r="AFL123"/>
      <c r="AFM123"/>
      <c r="AFN123"/>
      <c r="AFO123"/>
      <c r="AFP123"/>
      <c r="AFQ123"/>
      <c r="AFR123"/>
      <c r="AFS123"/>
      <c r="AFT123"/>
      <c r="AFU123"/>
      <c r="AFV123"/>
      <c r="AFW123"/>
      <c r="AFX123"/>
      <c r="AFY123"/>
      <c r="AFZ123"/>
      <c r="AGA123"/>
      <c r="AGB123"/>
      <c r="AGC123"/>
      <c r="AGD123"/>
      <c r="AGE123"/>
      <c r="AGF123"/>
      <c r="AGG123"/>
      <c r="AGH123"/>
      <c r="AGI123"/>
      <c r="AGJ123"/>
      <c r="AGK123"/>
      <c r="AGL123"/>
      <c r="AGM123"/>
      <c r="AGN123"/>
      <c r="AGO123"/>
      <c r="AGP123"/>
      <c r="AGQ123"/>
      <c r="AGR123"/>
      <c r="AGS123"/>
      <c r="AGT123"/>
      <c r="AGU123"/>
      <c r="AGV123"/>
      <c r="AGW123"/>
      <c r="AGX123"/>
      <c r="AGY123"/>
      <c r="AGZ123"/>
      <c r="AHA123"/>
      <c r="AHB123"/>
      <c r="AHC123"/>
      <c r="AHD123"/>
      <c r="AHE123"/>
      <c r="AHF123"/>
      <c r="AHG123"/>
      <c r="AHH123"/>
      <c r="AHI123"/>
      <c r="AHJ123"/>
      <c r="AHK123"/>
      <c r="AHL123"/>
      <c r="AHM123"/>
      <c r="AHN123"/>
      <c r="AHO123"/>
      <c r="AHP123"/>
      <c r="AHQ123"/>
      <c r="AHR123"/>
      <c r="AHS123"/>
      <c r="AHT123"/>
      <c r="AHU123"/>
      <c r="AHV123"/>
      <c r="AHW123"/>
      <c r="AHX123"/>
      <c r="AHY123"/>
      <c r="AHZ123"/>
      <c r="AIA123"/>
      <c r="AIB123"/>
      <c r="AIC123"/>
      <c r="AID123"/>
      <c r="AIE123"/>
      <c r="AIF123"/>
      <c r="AIG123"/>
      <c r="AIH123"/>
      <c r="AII123"/>
      <c r="AIJ123"/>
      <c r="AIK123"/>
      <c r="AIL123"/>
      <c r="AIM123"/>
      <c r="AIN123"/>
      <c r="AIO123"/>
      <c r="AIP123"/>
      <c r="AIQ123"/>
      <c r="AIR123"/>
      <c r="AIS123"/>
      <c r="AIT123"/>
      <c r="AIU123"/>
      <c r="AIV123"/>
      <c r="AIW123"/>
      <c r="AIX123"/>
      <c r="AIY123"/>
      <c r="AIZ123"/>
      <c r="AJA123"/>
      <c r="AJB123"/>
      <c r="AJC123"/>
      <c r="AJD123"/>
      <c r="AJE123"/>
      <c r="AJF123"/>
      <c r="AJG123"/>
      <c r="AJH123"/>
      <c r="AJI123"/>
      <c r="AJJ123"/>
      <c r="AJK123"/>
      <c r="AJL123"/>
      <c r="AJM123"/>
      <c r="AJN123"/>
      <c r="AJO123"/>
      <c r="AJP123"/>
      <c r="AJQ123"/>
      <c r="AJR123"/>
      <c r="AJS123"/>
      <c r="AJT123"/>
      <c r="AJU123"/>
      <c r="AJV123"/>
      <c r="AJW123"/>
      <c r="AJX123"/>
      <c r="AJY123"/>
      <c r="AJZ123"/>
      <c r="AKA123"/>
      <c r="AKB123"/>
      <c r="AKC123"/>
      <c r="AKD123"/>
      <c r="AKE123"/>
      <c r="AKF123"/>
      <c r="AKG123"/>
      <c r="AKH123"/>
      <c r="AKI123"/>
      <c r="AKJ123"/>
      <c r="AKK123"/>
      <c r="AKL123"/>
      <c r="AKM123"/>
      <c r="AKN123"/>
      <c r="AKO123"/>
      <c r="AKP123"/>
      <c r="AKQ123"/>
      <c r="AKR123"/>
      <c r="AKS123"/>
      <c r="AKT123"/>
      <c r="AKU123"/>
      <c r="AKV123"/>
      <c r="AKW123"/>
      <c r="AKX123"/>
      <c r="AKY123"/>
      <c r="AKZ123"/>
      <c r="ALA123"/>
      <c r="ALB123"/>
      <c r="ALC123"/>
      <c r="ALD123"/>
      <c r="ALE123"/>
      <c r="ALF123"/>
      <c r="ALG123"/>
      <c r="ALH123"/>
      <c r="ALI123"/>
      <c r="ALJ123"/>
      <c r="ALK123"/>
      <c r="ALL123"/>
      <c r="ALM123"/>
      <c r="ALN123"/>
      <c r="ALO123"/>
      <c r="ALP123"/>
      <c r="ALQ123"/>
      <c r="ALR123"/>
      <c r="ALS123"/>
      <c r="ALT123"/>
      <c r="ALU123"/>
      <c r="ALV123"/>
      <c r="ALW123"/>
      <c r="ALX123"/>
      <c r="ALY123"/>
      <c r="ALZ123"/>
      <c r="AMA123"/>
      <c r="AMB123"/>
      <c r="AMC123"/>
      <c r="AMD123"/>
      <c r="AME123"/>
      <c r="AMF123"/>
      <c r="AMG123"/>
      <c r="AMH123"/>
      <c r="AMI123"/>
      <c r="AMJ123"/>
    </row>
    <row r="124" spans="1:1024" x14ac:dyDescent="0.25">
      <c r="A124"/>
      <c r="B124" s="415" t="s">
        <v>436</v>
      </c>
      <c r="C124" s="416">
        <v>17.004000000000001</v>
      </c>
      <c r="D124" s="410">
        <v>15.441000000000001</v>
      </c>
      <c r="E124" s="410">
        <v>14.33</v>
      </c>
      <c r="F124" s="410">
        <v>13.462999999999999</v>
      </c>
      <c r="G124" s="410">
        <v>13.324999999999999</v>
      </c>
      <c r="H124" s="410">
        <v>13.251467010000001</v>
      </c>
      <c r="I124" s="410">
        <v>12.945136023</v>
      </c>
      <c r="J124" s="410">
        <v>10.966265743999999</v>
      </c>
      <c r="K124" s="410">
        <v>10.250341347000001</v>
      </c>
      <c r="L124" s="410">
        <v>9.7448120669999998</v>
      </c>
      <c r="M124" s="410">
        <v>8.7082998529999998</v>
      </c>
      <c r="N124" s="410">
        <v>9.6430000000000007</v>
      </c>
      <c r="O124" s="410">
        <v>7.9467018138799999</v>
      </c>
      <c r="P124" s="410">
        <v>7.4885248041699999</v>
      </c>
      <c r="Q124" s="411">
        <v>7.2152214293899997</v>
      </c>
      <c r="R124" s="417"/>
      <c r="S124" s="417"/>
      <c r="T124" s="417"/>
      <c r="U124" s="417"/>
      <c r="V124" s="417"/>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c r="GD124"/>
      <c r="GE124"/>
      <c r="GF124"/>
      <c r="GG124"/>
      <c r="GH124"/>
      <c r="GI124"/>
      <c r="GJ124"/>
      <c r="GK124"/>
      <c r="GL124"/>
      <c r="GM124"/>
      <c r="GN124"/>
      <c r="GO124"/>
      <c r="GP124"/>
      <c r="GQ124"/>
      <c r="GR124"/>
      <c r="GS124"/>
      <c r="GT124"/>
      <c r="GU124"/>
      <c r="GV124"/>
      <c r="GW124"/>
      <c r="GX124"/>
      <c r="GY124"/>
      <c r="GZ124"/>
      <c r="HA124"/>
      <c r="HB124"/>
      <c r="HC124"/>
      <c r="HD124"/>
      <c r="HE124"/>
      <c r="HF124"/>
      <c r="HG124"/>
      <c r="HH124"/>
      <c r="HI124"/>
      <c r="HJ124"/>
      <c r="HK124"/>
      <c r="HL124"/>
      <c r="HM124"/>
      <c r="HN124"/>
      <c r="HO124"/>
      <c r="HP124"/>
      <c r="HQ124"/>
      <c r="HR124"/>
      <c r="HS124"/>
      <c r="HT124"/>
      <c r="HU124"/>
      <c r="HV124"/>
      <c r="HW124"/>
      <c r="HX124"/>
      <c r="HY124"/>
      <c r="HZ124"/>
      <c r="IA124"/>
      <c r="IB124"/>
      <c r="IC124"/>
      <c r="ID124"/>
      <c r="IE124"/>
      <c r="IF124"/>
      <c r="IG124"/>
      <c r="IH124"/>
      <c r="II124"/>
      <c r="IJ124"/>
      <c r="IK124"/>
      <c r="IL124"/>
      <c r="IM124"/>
      <c r="IN124"/>
      <c r="IO124"/>
      <c r="IP124"/>
      <c r="IQ124"/>
      <c r="IR124"/>
      <c r="IS124"/>
      <c r="IT124"/>
      <c r="IU124"/>
      <c r="IV124"/>
      <c r="IW124"/>
      <c r="IX124"/>
      <c r="IY124"/>
      <c r="IZ124"/>
      <c r="JA124"/>
      <c r="JB124"/>
      <c r="JC124"/>
      <c r="JD124"/>
      <c r="JE124"/>
      <c r="JF124"/>
      <c r="JG124"/>
      <c r="JH124"/>
      <c r="JI124"/>
      <c r="JJ124"/>
      <c r="JK124"/>
      <c r="JL124"/>
      <c r="JM124"/>
      <c r="JN124"/>
      <c r="JO124"/>
      <c r="JP124"/>
      <c r="JQ124"/>
      <c r="JR124"/>
      <c r="JS124"/>
      <c r="JT124"/>
      <c r="JU124"/>
      <c r="JV124"/>
      <c r="JW124"/>
      <c r="JX124"/>
      <c r="JY124"/>
      <c r="JZ124"/>
      <c r="KA124"/>
      <c r="KB124"/>
      <c r="KC124"/>
      <c r="KD124"/>
      <c r="KE124"/>
      <c r="KF124"/>
      <c r="KG124"/>
      <c r="KH124"/>
      <c r="KI124"/>
      <c r="KJ124"/>
      <c r="KK124"/>
      <c r="KL124"/>
      <c r="KM124"/>
      <c r="KN124"/>
      <c r="KO124"/>
      <c r="KP124"/>
      <c r="KQ124"/>
      <c r="KR124"/>
      <c r="KS124"/>
      <c r="KT124"/>
      <c r="KU124"/>
      <c r="KV124"/>
      <c r="KW124"/>
      <c r="KX124"/>
      <c r="KY124"/>
      <c r="KZ124"/>
      <c r="LA124"/>
      <c r="LB124"/>
      <c r="LC124"/>
      <c r="LD124"/>
      <c r="LE124"/>
      <c r="LF124"/>
      <c r="LG124"/>
      <c r="LH124"/>
      <c r="LI124"/>
      <c r="LJ124"/>
      <c r="LK124"/>
      <c r="LL124"/>
      <c r="LM124"/>
      <c r="LN124"/>
      <c r="LO124"/>
      <c r="LP124"/>
      <c r="LQ124"/>
      <c r="LR124"/>
      <c r="LS124"/>
      <c r="LT124"/>
      <c r="LU124"/>
      <c r="LV124"/>
      <c r="LW124"/>
      <c r="LX124"/>
      <c r="LY124"/>
      <c r="LZ124"/>
      <c r="MA124"/>
      <c r="MB124"/>
      <c r="MC124"/>
      <c r="MD124"/>
      <c r="ME124"/>
      <c r="MF124"/>
      <c r="MG124"/>
      <c r="MH124"/>
      <c r="MI124"/>
      <c r="MJ124"/>
      <c r="MK124"/>
      <c r="ML124"/>
      <c r="MM124"/>
      <c r="MN124"/>
      <c r="MO124"/>
      <c r="MP124"/>
      <c r="MQ124"/>
      <c r="MR124"/>
      <c r="MS124"/>
      <c r="MT124"/>
      <c r="MU124"/>
      <c r="MV124"/>
      <c r="MW124"/>
      <c r="MX124"/>
      <c r="MY124"/>
      <c r="MZ124"/>
      <c r="NA124"/>
      <c r="NB124"/>
      <c r="NC124"/>
      <c r="ND124"/>
      <c r="NE124"/>
      <c r="NF124"/>
      <c r="NG124"/>
      <c r="NH124"/>
      <c r="NI124"/>
      <c r="NJ124"/>
      <c r="NK124"/>
      <c r="NL124"/>
      <c r="NM124"/>
      <c r="NN124"/>
      <c r="NO124"/>
      <c r="NP124"/>
      <c r="NQ124"/>
      <c r="NR124"/>
      <c r="NS124"/>
      <c r="NT124"/>
      <c r="NU124"/>
      <c r="NV124"/>
      <c r="NW124"/>
      <c r="NX124"/>
      <c r="NY124"/>
      <c r="NZ124"/>
      <c r="OA124"/>
      <c r="OB124"/>
      <c r="OC124"/>
      <c r="OD124"/>
      <c r="OE124"/>
      <c r="OF124"/>
      <c r="OG124"/>
      <c r="OH124"/>
      <c r="OI124"/>
      <c r="OJ124"/>
      <c r="OK124"/>
      <c r="OL124"/>
      <c r="OM124"/>
      <c r="ON124"/>
      <c r="OO124"/>
      <c r="OP124"/>
      <c r="OQ124"/>
      <c r="OR124"/>
      <c r="OS124"/>
      <c r="OT124"/>
      <c r="OU124"/>
      <c r="OV124"/>
      <c r="OW124"/>
      <c r="OX124"/>
      <c r="OY124"/>
      <c r="OZ124"/>
      <c r="PA124"/>
      <c r="PB124"/>
      <c r="PC124"/>
      <c r="PD124"/>
      <c r="PE124"/>
      <c r="PF124"/>
      <c r="PG124"/>
      <c r="PH124"/>
      <c r="PI124"/>
      <c r="PJ124"/>
      <c r="PK124"/>
      <c r="PL124"/>
      <c r="PM124"/>
      <c r="PN124"/>
      <c r="PO124"/>
      <c r="PP124"/>
      <c r="PQ124"/>
      <c r="PR124"/>
      <c r="PS124"/>
      <c r="PT124"/>
      <c r="PU124"/>
      <c r="PV124"/>
      <c r="PW124"/>
      <c r="PX124"/>
      <c r="PY124"/>
      <c r="PZ124"/>
      <c r="QA124"/>
      <c r="QB124"/>
      <c r="QC124"/>
      <c r="QD124"/>
      <c r="QE124"/>
      <c r="QF124"/>
      <c r="QG124"/>
      <c r="QH124"/>
      <c r="QI124"/>
      <c r="QJ124"/>
      <c r="QK124"/>
      <c r="QL124"/>
      <c r="QM124"/>
      <c r="QN124"/>
      <c r="QO124"/>
      <c r="QP124"/>
      <c r="QQ124"/>
      <c r="QR124"/>
      <c r="QS124"/>
      <c r="QT124"/>
      <c r="QU124"/>
      <c r="QV124"/>
      <c r="QW124"/>
      <c r="QX124"/>
      <c r="QY124"/>
      <c r="QZ124"/>
      <c r="RA124"/>
      <c r="RB124"/>
      <c r="RC124"/>
      <c r="RD124"/>
      <c r="RE124"/>
      <c r="RF124"/>
      <c r="RG124"/>
      <c r="RH124"/>
      <c r="RI124"/>
      <c r="RJ124"/>
      <c r="RK124"/>
      <c r="RL124"/>
      <c r="RM124"/>
      <c r="RN124"/>
      <c r="RO124"/>
      <c r="RP124"/>
      <c r="RQ124"/>
      <c r="RR124"/>
      <c r="RS124"/>
      <c r="RT124"/>
      <c r="RU124"/>
      <c r="RV124"/>
      <c r="RW124"/>
      <c r="RX124"/>
      <c r="RY124"/>
      <c r="RZ124"/>
      <c r="SA124"/>
      <c r="SB124"/>
      <c r="SC124"/>
      <c r="SD124"/>
      <c r="SE124"/>
      <c r="SF124"/>
      <c r="SG124"/>
      <c r="SH124"/>
      <c r="SI124"/>
      <c r="SJ124"/>
      <c r="SK124"/>
      <c r="SL124"/>
      <c r="SM124"/>
      <c r="SN124"/>
      <c r="SO124"/>
      <c r="SP124"/>
      <c r="SQ124"/>
      <c r="SR124"/>
      <c r="SS124"/>
      <c r="ST124"/>
      <c r="SU124"/>
      <c r="SV124"/>
      <c r="SW124"/>
      <c r="SX124"/>
      <c r="SY124"/>
      <c r="SZ124"/>
      <c r="TA124"/>
      <c r="TB124"/>
      <c r="TC124"/>
      <c r="TD124"/>
      <c r="TE124"/>
      <c r="TF124"/>
      <c r="TG124"/>
      <c r="TH124"/>
      <c r="TI124"/>
      <c r="TJ124"/>
      <c r="TK124"/>
      <c r="TL124"/>
      <c r="TM124"/>
      <c r="TN124"/>
      <c r="TO124"/>
      <c r="TP124"/>
      <c r="TQ124"/>
      <c r="TR124"/>
      <c r="TS124"/>
      <c r="TT124"/>
      <c r="TU124"/>
      <c r="TV124"/>
      <c r="TW124"/>
      <c r="TX124"/>
      <c r="TY124"/>
      <c r="TZ124"/>
      <c r="UA124"/>
      <c r="UB124"/>
      <c r="UC124"/>
      <c r="UD124"/>
      <c r="UE124"/>
      <c r="UF124"/>
      <c r="UG124"/>
      <c r="UH124"/>
      <c r="UI124"/>
      <c r="UJ124"/>
      <c r="UK124"/>
      <c r="UL124"/>
      <c r="UM124"/>
      <c r="UN124"/>
      <c r="UO124"/>
      <c r="UP124"/>
      <c r="UQ124"/>
      <c r="UR124"/>
      <c r="US124"/>
      <c r="UT124"/>
      <c r="UU124"/>
      <c r="UV124"/>
      <c r="UW124"/>
      <c r="UX124"/>
      <c r="UY124"/>
      <c r="UZ124"/>
      <c r="VA124"/>
      <c r="VB124"/>
      <c r="VC124"/>
      <c r="VD124"/>
      <c r="VE124"/>
      <c r="VF124"/>
      <c r="VG124"/>
      <c r="VH124"/>
      <c r="VI124"/>
      <c r="VJ124"/>
      <c r="VK124"/>
      <c r="VL124"/>
      <c r="VM124"/>
      <c r="VN124"/>
      <c r="VO124"/>
      <c r="VP124"/>
      <c r="VQ124"/>
      <c r="VR124"/>
      <c r="VS124"/>
      <c r="VT124"/>
      <c r="VU124"/>
      <c r="VV124"/>
      <c r="VW124"/>
      <c r="VX124"/>
      <c r="VY124"/>
      <c r="VZ124"/>
      <c r="WA124"/>
      <c r="WB124"/>
      <c r="WC124"/>
      <c r="WD124"/>
      <c r="WE124"/>
      <c r="WF124"/>
      <c r="WG124"/>
      <c r="WH124"/>
      <c r="WI124"/>
      <c r="WJ124"/>
      <c r="WK124"/>
      <c r="WL124"/>
      <c r="WM124"/>
      <c r="WN124"/>
      <c r="WO124"/>
      <c r="WP124"/>
      <c r="WQ124"/>
      <c r="WR124"/>
      <c r="WS124"/>
      <c r="WT124"/>
      <c r="WU124"/>
      <c r="WV124"/>
      <c r="WW124"/>
      <c r="WX124"/>
      <c r="WY124"/>
      <c r="WZ124"/>
      <c r="XA124"/>
      <c r="XB124"/>
      <c r="XC124"/>
      <c r="XD124"/>
      <c r="XE124"/>
      <c r="XF124"/>
      <c r="XG124"/>
      <c r="XH124"/>
      <c r="XI124"/>
      <c r="XJ124"/>
      <c r="XK124"/>
      <c r="XL124"/>
      <c r="XM124"/>
      <c r="XN124"/>
      <c r="XO124"/>
      <c r="XP124"/>
      <c r="XQ124"/>
      <c r="XR124"/>
      <c r="XS124"/>
      <c r="XT124"/>
      <c r="XU124"/>
      <c r="XV124"/>
      <c r="XW124"/>
      <c r="XX124"/>
      <c r="XY124"/>
      <c r="XZ124"/>
      <c r="YA124"/>
      <c r="YB124"/>
      <c r="YC124"/>
      <c r="YD124"/>
      <c r="YE124"/>
      <c r="YF124"/>
      <c r="YG124"/>
      <c r="YH124"/>
      <c r="YI124"/>
      <c r="YJ124"/>
      <c r="YK124"/>
      <c r="YL124"/>
      <c r="YM124"/>
      <c r="YN124"/>
      <c r="YO124"/>
      <c r="YP124"/>
      <c r="YQ124"/>
      <c r="YR124"/>
      <c r="YS124"/>
      <c r="YT124"/>
      <c r="YU124"/>
      <c r="YV124"/>
      <c r="YW124"/>
      <c r="YX124"/>
      <c r="YY124"/>
      <c r="YZ124"/>
      <c r="ZA124"/>
      <c r="ZB124"/>
      <c r="ZC124"/>
      <c r="ZD124"/>
      <c r="ZE124"/>
      <c r="ZF124"/>
      <c r="ZG124"/>
      <c r="ZH124"/>
      <c r="ZI124"/>
      <c r="ZJ124"/>
      <c r="ZK124"/>
      <c r="ZL124"/>
      <c r="ZM124"/>
      <c r="ZN124"/>
      <c r="ZO124"/>
      <c r="ZP124"/>
      <c r="ZQ124"/>
      <c r="ZR124"/>
      <c r="ZS124"/>
      <c r="ZT124"/>
      <c r="ZU124"/>
      <c r="ZV124"/>
      <c r="ZW124"/>
      <c r="ZX124"/>
      <c r="ZY124"/>
      <c r="ZZ124"/>
      <c r="AAA124"/>
      <c r="AAB124"/>
      <c r="AAC124"/>
      <c r="AAD124"/>
      <c r="AAE124"/>
      <c r="AAF124"/>
      <c r="AAG124"/>
      <c r="AAH124"/>
      <c r="AAI124"/>
      <c r="AAJ124"/>
      <c r="AAK124"/>
      <c r="AAL124"/>
      <c r="AAM124"/>
      <c r="AAN124"/>
      <c r="AAO124"/>
      <c r="AAP124"/>
      <c r="AAQ124"/>
      <c r="AAR124"/>
      <c r="AAS124"/>
      <c r="AAT124"/>
      <c r="AAU124"/>
      <c r="AAV124"/>
      <c r="AAW124"/>
      <c r="AAX124"/>
      <c r="AAY124"/>
      <c r="AAZ124"/>
      <c r="ABA124"/>
      <c r="ABB124"/>
      <c r="ABC124"/>
      <c r="ABD124"/>
      <c r="ABE124"/>
      <c r="ABF124"/>
      <c r="ABG124"/>
      <c r="ABH124"/>
      <c r="ABI124"/>
      <c r="ABJ124"/>
      <c r="ABK124"/>
      <c r="ABL124"/>
      <c r="ABM124"/>
      <c r="ABN124"/>
      <c r="ABO124"/>
      <c r="ABP124"/>
      <c r="ABQ124"/>
      <c r="ABR124"/>
      <c r="ABS124"/>
      <c r="ABT124"/>
      <c r="ABU124"/>
      <c r="ABV124"/>
      <c r="ABW124"/>
      <c r="ABX124"/>
      <c r="ABY124"/>
      <c r="ABZ124"/>
      <c r="ACA124"/>
      <c r="ACB124"/>
      <c r="ACC124"/>
      <c r="ACD124"/>
      <c r="ACE124"/>
      <c r="ACF124"/>
      <c r="ACG124"/>
      <c r="ACH124"/>
      <c r="ACI124"/>
      <c r="ACJ124"/>
      <c r="ACK124"/>
      <c r="ACL124"/>
      <c r="ACM124"/>
      <c r="ACN124"/>
      <c r="ACO124"/>
      <c r="ACP124"/>
      <c r="ACQ124"/>
      <c r="ACR124"/>
      <c r="ACS124"/>
      <c r="ACT124"/>
      <c r="ACU124"/>
      <c r="ACV124"/>
      <c r="ACW124"/>
      <c r="ACX124"/>
      <c r="ACY124"/>
      <c r="ACZ124"/>
      <c r="ADA124"/>
      <c r="ADB124"/>
      <c r="ADC124"/>
      <c r="ADD124"/>
      <c r="ADE124"/>
      <c r="ADF124"/>
      <c r="ADG124"/>
      <c r="ADH124"/>
      <c r="ADI124"/>
      <c r="ADJ124"/>
      <c r="ADK124"/>
      <c r="ADL124"/>
      <c r="ADM124"/>
      <c r="ADN124"/>
      <c r="ADO124"/>
      <c r="ADP124"/>
      <c r="ADQ124"/>
      <c r="ADR124"/>
      <c r="ADS124"/>
      <c r="ADT124"/>
      <c r="ADU124"/>
      <c r="ADV124"/>
      <c r="ADW124"/>
      <c r="ADX124"/>
      <c r="ADY124"/>
      <c r="ADZ124"/>
      <c r="AEA124"/>
      <c r="AEB124"/>
      <c r="AEC124"/>
      <c r="AED124"/>
      <c r="AEE124"/>
      <c r="AEF124"/>
      <c r="AEG124"/>
      <c r="AEH124"/>
      <c r="AEI124"/>
      <c r="AEJ124"/>
      <c r="AEK124"/>
      <c r="AEL124"/>
      <c r="AEM124"/>
      <c r="AEN124"/>
      <c r="AEO124"/>
      <c r="AEP124"/>
      <c r="AEQ124"/>
      <c r="AER124"/>
      <c r="AES124"/>
      <c r="AET124"/>
      <c r="AEU124"/>
      <c r="AEV124"/>
      <c r="AEW124"/>
      <c r="AEX124"/>
      <c r="AEY124"/>
      <c r="AEZ124"/>
      <c r="AFA124"/>
      <c r="AFB124"/>
      <c r="AFC124"/>
      <c r="AFD124"/>
      <c r="AFE124"/>
      <c r="AFF124"/>
      <c r="AFG124"/>
      <c r="AFH124"/>
      <c r="AFI124"/>
      <c r="AFJ124"/>
      <c r="AFK124"/>
      <c r="AFL124"/>
      <c r="AFM124"/>
      <c r="AFN124"/>
      <c r="AFO124"/>
      <c r="AFP124"/>
      <c r="AFQ124"/>
      <c r="AFR124"/>
      <c r="AFS124"/>
      <c r="AFT124"/>
      <c r="AFU124"/>
      <c r="AFV124"/>
      <c r="AFW124"/>
      <c r="AFX124"/>
      <c r="AFY124"/>
      <c r="AFZ124"/>
      <c r="AGA124"/>
      <c r="AGB124"/>
      <c r="AGC124"/>
      <c r="AGD124"/>
      <c r="AGE124"/>
      <c r="AGF124"/>
      <c r="AGG124"/>
      <c r="AGH124"/>
      <c r="AGI124"/>
      <c r="AGJ124"/>
      <c r="AGK124"/>
      <c r="AGL124"/>
      <c r="AGM124"/>
      <c r="AGN124"/>
      <c r="AGO124"/>
      <c r="AGP124"/>
      <c r="AGQ124"/>
      <c r="AGR124"/>
      <c r="AGS124"/>
      <c r="AGT124"/>
      <c r="AGU124"/>
      <c r="AGV124"/>
      <c r="AGW124"/>
      <c r="AGX124"/>
      <c r="AGY124"/>
      <c r="AGZ124"/>
      <c r="AHA124"/>
      <c r="AHB124"/>
      <c r="AHC124"/>
      <c r="AHD124"/>
      <c r="AHE124"/>
      <c r="AHF124"/>
      <c r="AHG124"/>
      <c r="AHH124"/>
      <c r="AHI124"/>
      <c r="AHJ124"/>
      <c r="AHK124"/>
      <c r="AHL124"/>
      <c r="AHM124"/>
      <c r="AHN124"/>
      <c r="AHO124"/>
      <c r="AHP124"/>
      <c r="AHQ124"/>
      <c r="AHR124"/>
      <c r="AHS124"/>
      <c r="AHT124"/>
      <c r="AHU124"/>
      <c r="AHV124"/>
      <c r="AHW124"/>
      <c r="AHX124"/>
      <c r="AHY124"/>
      <c r="AHZ124"/>
      <c r="AIA124"/>
      <c r="AIB124"/>
      <c r="AIC124"/>
      <c r="AID124"/>
      <c r="AIE124"/>
      <c r="AIF124"/>
      <c r="AIG124"/>
      <c r="AIH124"/>
      <c r="AII124"/>
      <c r="AIJ124"/>
      <c r="AIK124"/>
      <c r="AIL124"/>
      <c r="AIM124"/>
      <c r="AIN124"/>
      <c r="AIO124"/>
      <c r="AIP124"/>
      <c r="AIQ124"/>
      <c r="AIR124"/>
      <c r="AIS124"/>
      <c r="AIT124"/>
      <c r="AIU124"/>
      <c r="AIV124"/>
      <c r="AIW124"/>
      <c r="AIX124"/>
      <c r="AIY124"/>
      <c r="AIZ124"/>
      <c r="AJA124"/>
      <c r="AJB124"/>
      <c r="AJC124"/>
      <c r="AJD124"/>
      <c r="AJE124"/>
      <c r="AJF124"/>
      <c r="AJG124"/>
      <c r="AJH124"/>
      <c r="AJI124"/>
      <c r="AJJ124"/>
      <c r="AJK124"/>
      <c r="AJL124"/>
      <c r="AJM124"/>
      <c r="AJN124"/>
      <c r="AJO124"/>
      <c r="AJP124"/>
      <c r="AJQ124"/>
      <c r="AJR124"/>
      <c r="AJS124"/>
      <c r="AJT124"/>
      <c r="AJU124"/>
      <c r="AJV124"/>
      <c r="AJW124"/>
      <c r="AJX124"/>
      <c r="AJY124"/>
      <c r="AJZ124"/>
      <c r="AKA124"/>
      <c r="AKB124"/>
      <c r="AKC124"/>
      <c r="AKD124"/>
      <c r="AKE124"/>
      <c r="AKF124"/>
      <c r="AKG124"/>
      <c r="AKH124"/>
      <c r="AKI124"/>
      <c r="AKJ124"/>
      <c r="AKK124"/>
      <c r="AKL124"/>
      <c r="AKM124"/>
      <c r="AKN124"/>
      <c r="AKO124"/>
      <c r="AKP124"/>
      <c r="AKQ124"/>
      <c r="AKR124"/>
      <c r="AKS124"/>
      <c r="AKT124"/>
      <c r="AKU124"/>
      <c r="AKV124"/>
      <c r="AKW124"/>
      <c r="AKX124"/>
      <c r="AKY124"/>
      <c r="AKZ124"/>
      <c r="ALA124"/>
      <c r="ALB124"/>
      <c r="ALC124"/>
      <c r="ALD124"/>
      <c r="ALE124"/>
      <c r="ALF124"/>
      <c r="ALG124"/>
      <c r="ALH124"/>
      <c r="ALI124"/>
      <c r="ALJ124"/>
      <c r="ALK124"/>
      <c r="ALL124"/>
      <c r="ALM124"/>
      <c r="ALN124"/>
      <c r="ALO124"/>
      <c r="ALP124"/>
      <c r="ALQ124"/>
      <c r="ALR124"/>
      <c r="ALS124"/>
      <c r="ALT124"/>
      <c r="ALU124"/>
      <c r="ALV124"/>
      <c r="ALW124"/>
      <c r="ALX124"/>
      <c r="ALY124"/>
      <c r="ALZ124"/>
      <c r="AMA124"/>
      <c r="AMB124"/>
      <c r="AMC124"/>
      <c r="AMD124"/>
      <c r="AME124"/>
      <c r="AMF124"/>
      <c r="AMG124"/>
      <c r="AMH124"/>
      <c r="AMI124"/>
      <c r="AMJ124"/>
    </row>
    <row r="125" spans="1:1024" x14ac:dyDescent="0.25">
      <c r="A125"/>
      <c r="B125" s="418" t="s">
        <v>437</v>
      </c>
      <c r="C125" s="416">
        <v>26.873999999999999</v>
      </c>
      <c r="D125" s="410">
        <v>26.546787285182901</v>
      </c>
      <c r="E125" s="410">
        <v>26.8198820392989</v>
      </c>
      <c r="F125" s="410">
        <v>27.042290853661601</v>
      </c>
      <c r="G125" s="410">
        <v>27.587991876384699</v>
      </c>
      <c r="H125" s="410">
        <v>28.830887873673099</v>
      </c>
      <c r="I125" s="410">
        <v>29.296325158099101</v>
      </c>
      <c r="J125" s="410">
        <v>30.774919540886099</v>
      </c>
      <c r="K125" s="410">
        <v>32.862624037750997</v>
      </c>
      <c r="L125" s="410">
        <v>33.030587787099797</v>
      </c>
      <c r="M125" s="410">
        <v>33.912600223317</v>
      </c>
      <c r="N125" s="410">
        <v>34.455410176611899</v>
      </c>
      <c r="O125" s="410">
        <v>34.569557368111099</v>
      </c>
      <c r="P125" s="410">
        <v>34.988330177574497</v>
      </c>
      <c r="Q125" s="411">
        <v>35.306234117890803</v>
      </c>
      <c r="R125" s="419">
        <f>Q125</f>
        <v>35.306234117890803</v>
      </c>
      <c r="S125" s="419">
        <f>$R125*F108/$E108+F93</f>
        <v>43.365614370174235</v>
      </c>
      <c r="T125" s="419">
        <f>$R125*G108/$E108+G93</f>
        <v>45.206824889802597</v>
      </c>
      <c r="U125" s="419">
        <f>$R125*H108/$E108+H93</f>
        <v>47.423857089316819</v>
      </c>
      <c r="V125" s="419">
        <f>$R125*I108/$E108+I93</f>
        <v>50.883319305589772</v>
      </c>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c r="GD125"/>
      <c r="GE125"/>
      <c r="GF125"/>
      <c r="GG125"/>
      <c r="GH125"/>
      <c r="GI125"/>
      <c r="GJ125"/>
      <c r="GK125"/>
      <c r="GL125"/>
      <c r="GM125"/>
      <c r="GN125"/>
      <c r="GO125"/>
      <c r="GP125"/>
      <c r="GQ125"/>
      <c r="GR125"/>
      <c r="GS125"/>
      <c r="GT125"/>
      <c r="GU125"/>
      <c r="GV125"/>
      <c r="GW125"/>
      <c r="GX125"/>
      <c r="GY125"/>
      <c r="GZ125"/>
      <c r="HA125"/>
      <c r="HB125"/>
      <c r="HC125"/>
      <c r="HD125"/>
      <c r="HE125"/>
      <c r="HF125"/>
      <c r="HG125"/>
      <c r="HH125"/>
      <c r="HI125"/>
      <c r="HJ125"/>
      <c r="HK125"/>
      <c r="HL125"/>
      <c r="HM125"/>
      <c r="HN125"/>
      <c r="HO125"/>
      <c r="HP125"/>
      <c r="HQ125"/>
      <c r="HR125"/>
      <c r="HS125"/>
      <c r="HT125"/>
      <c r="HU125"/>
      <c r="HV125"/>
      <c r="HW125"/>
      <c r="HX125"/>
      <c r="HY125"/>
      <c r="HZ125"/>
      <c r="IA125"/>
      <c r="IB125"/>
      <c r="IC125"/>
      <c r="ID125"/>
      <c r="IE125"/>
      <c r="IF125"/>
      <c r="IG125"/>
      <c r="IH125"/>
      <c r="II125"/>
      <c r="IJ125"/>
      <c r="IK125"/>
      <c r="IL125"/>
      <c r="IM125"/>
      <c r="IN125"/>
      <c r="IO125"/>
      <c r="IP125"/>
      <c r="IQ125"/>
      <c r="IR125"/>
      <c r="IS125"/>
      <c r="IT125"/>
      <c r="IU125"/>
      <c r="IV125"/>
      <c r="IW125"/>
      <c r="IX125"/>
      <c r="IY125"/>
      <c r="IZ125"/>
      <c r="JA125"/>
      <c r="JB125"/>
      <c r="JC125"/>
      <c r="JD125"/>
      <c r="JE125"/>
      <c r="JF125"/>
      <c r="JG125"/>
      <c r="JH125"/>
      <c r="JI125"/>
      <c r="JJ125"/>
      <c r="JK125"/>
      <c r="JL125"/>
      <c r="JM125"/>
      <c r="JN125"/>
      <c r="JO125"/>
      <c r="JP125"/>
      <c r="JQ125"/>
      <c r="JR125"/>
      <c r="JS125"/>
      <c r="JT125"/>
      <c r="JU125"/>
      <c r="JV125"/>
      <c r="JW125"/>
      <c r="JX125"/>
      <c r="JY125"/>
      <c r="JZ125"/>
      <c r="KA125"/>
      <c r="KB125"/>
      <c r="KC125"/>
      <c r="KD125"/>
      <c r="KE125"/>
      <c r="KF125"/>
      <c r="KG125"/>
      <c r="KH125"/>
      <c r="KI125"/>
      <c r="KJ125"/>
      <c r="KK125"/>
      <c r="KL125"/>
      <c r="KM125"/>
      <c r="KN125"/>
      <c r="KO125"/>
      <c r="KP125"/>
      <c r="KQ125"/>
      <c r="KR125"/>
      <c r="KS125"/>
      <c r="KT125"/>
      <c r="KU125"/>
      <c r="KV125"/>
      <c r="KW125"/>
      <c r="KX125"/>
      <c r="KY125"/>
      <c r="KZ125"/>
      <c r="LA125"/>
      <c r="LB125"/>
      <c r="LC125"/>
      <c r="LD125"/>
      <c r="LE125"/>
      <c r="LF125"/>
      <c r="LG125"/>
      <c r="LH125"/>
      <c r="LI125"/>
      <c r="LJ125"/>
      <c r="LK125"/>
      <c r="LL125"/>
      <c r="LM125"/>
      <c r="LN125"/>
      <c r="LO125"/>
      <c r="LP125"/>
      <c r="LQ125"/>
      <c r="LR125"/>
      <c r="LS125"/>
      <c r="LT125"/>
      <c r="LU125"/>
      <c r="LV125"/>
      <c r="LW125"/>
      <c r="LX125"/>
      <c r="LY125"/>
      <c r="LZ125"/>
      <c r="MA125"/>
      <c r="MB125"/>
      <c r="MC125"/>
      <c r="MD125"/>
      <c r="ME125"/>
      <c r="MF125"/>
      <c r="MG125"/>
      <c r="MH125"/>
      <c r="MI125"/>
      <c r="MJ125"/>
      <c r="MK125"/>
      <c r="ML125"/>
      <c r="MM125"/>
      <c r="MN125"/>
      <c r="MO125"/>
      <c r="MP125"/>
      <c r="MQ125"/>
      <c r="MR125"/>
      <c r="MS125"/>
      <c r="MT125"/>
      <c r="MU125"/>
      <c r="MV125"/>
      <c r="MW125"/>
      <c r="MX125"/>
      <c r="MY125"/>
      <c r="MZ125"/>
      <c r="NA125"/>
      <c r="NB125"/>
      <c r="NC125"/>
      <c r="ND125"/>
      <c r="NE125"/>
      <c r="NF125"/>
      <c r="NG125"/>
      <c r="NH125"/>
      <c r="NI125"/>
      <c r="NJ125"/>
      <c r="NK125"/>
      <c r="NL125"/>
      <c r="NM125"/>
      <c r="NN125"/>
      <c r="NO125"/>
      <c r="NP125"/>
      <c r="NQ125"/>
      <c r="NR125"/>
      <c r="NS125"/>
      <c r="NT125"/>
      <c r="NU125"/>
      <c r="NV125"/>
      <c r="NW125"/>
      <c r="NX125"/>
      <c r="NY125"/>
      <c r="NZ125"/>
      <c r="OA125"/>
      <c r="OB125"/>
      <c r="OC125"/>
      <c r="OD125"/>
      <c r="OE125"/>
      <c r="OF125"/>
      <c r="OG125"/>
      <c r="OH125"/>
      <c r="OI125"/>
      <c r="OJ125"/>
      <c r="OK125"/>
      <c r="OL125"/>
      <c r="OM125"/>
      <c r="ON125"/>
      <c r="OO125"/>
      <c r="OP125"/>
      <c r="OQ125"/>
      <c r="OR125"/>
      <c r="OS125"/>
      <c r="OT125"/>
      <c r="OU125"/>
      <c r="OV125"/>
      <c r="OW125"/>
      <c r="OX125"/>
      <c r="OY125"/>
      <c r="OZ125"/>
      <c r="PA125"/>
      <c r="PB125"/>
      <c r="PC125"/>
      <c r="PD125"/>
      <c r="PE125"/>
      <c r="PF125"/>
      <c r="PG125"/>
      <c r="PH125"/>
      <c r="PI125"/>
      <c r="PJ125"/>
      <c r="PK125"/>
      <c r="PL125"/>
      <c r="PM125"/>
      <c r="PN125"/>
      <c r="PO125"/>
      <c r="PP125"/>
      <c r="PQ125"/>
      <c r="PR125"/>
      <c r="PS125"/>
      <c r="PT125"/>
      <c r="PU125"/>
      <c r="PV125"/>
      <c r="PW125"/>
      <c r="PX125"/>
      <c r="PY125"/>
      <c r="PZ125"/>
      <c r="QA125"/>
      <c r="QB125"/>
      <c r="QC125"/>
      <c r="QD125"/>
      <c r="QE125"/>
      <c r="QF125"/>
      <c r="QG125"/>
      <c r="QH125"/>
      <c r="QI125"/>
      <c r="QJ125"/>
      <c r="QK125"/>
      <c r="QL125"/>
      <c r="QM125"/>
      <c r="QN125"/>
      <c r="QO125"/>
      <c r="QP125"/>
      <c r="QQ125"/>
      <c r="QR125"/>
      <c r="QS125"/>
      <c r="QT125"/>
      <c r="QU125"/>
      <c r="QV125"/>
      <c r="QW125"/>
      <c r="QX125"/>
      <c r="QY125"/>
      <c r="QZ125"/>
      <c r="RA125"/>
      <c r="RB125"/>
      <c r="RC125"/>
      <c r="RD125"/>
      <c r="RE125"/>
      <c r="RF125"/>
      <c r="RG125"/>
      <c r="RH125"/>
      <c r="RI125"/>
      <c r="RJ125"/>
      <c r="RK125"/>
      <c r="RL125"/>
      <c r="RM125"/>
      <c r="RN125"/>
      <c r="RO125"/>
      <c r="RP125"/>
      <c r="RQ125"/>
      <c r="RR125"/>
      <c r="RS125"/>
      <c r="RT125"/>
      <c r="RU125"/>
      <c r="RV125"/>
      <c r="RW125"/>
      <c r="RX125"/>
      <c r="RY125"/>
      <c r="RZ125"/>
      <c r="SA125"/>
      <c r="SB125"/>
      <c r="SC125"/>
      <c r="SD125"/>
      <c r="SE125"/>
      <c r="SF125"/>
      <c r="SG125"/>
      <c r="SH125"/>
      <c r="SI125"/>
      <c r="SJ125"/>
      <c r="SK125"/>
      <c r="SL125"/>
      <c r="SM125"/>
      <c r="SN125"/>
      <c r="SO125"/>
      <c r="SP125"/>
      <c r="SQ125"/>
      <c r="SR125"/>
      <c r="SS125"/>
      <c r="ST125"/>
      <c r="SU125"/>
      <c r="SV125"/>
      <c r="SW125"/>
      <c r="SX125"/>
      <c r="SY125"/>
      <c r="SZ125"/>
      <c r="TA125"/>
      <c r="TB125"/>
      <c r="TC125"/>
      <c r="TD125"/>
      <c r="TE125"/>
      <c r="TF125"/>
      <c r="TG125"/>
      <c r="TH125"/>
      <c r="TI125"/>
      <c r="TJ125"/>
      <c r="TK125"/>
      <c r="TL125"/>
      <c r="TM125"/>
      <c r="TN125"/>
      <c r="TO125"/>
      <c r="TP125"/>
      <c r="TQ125"/>
      <c r="TR125"/>
      <c r="TS125"/>
      <c r="TT125"/>
      <c r="TU125"/>
      <c r="TV125"/>
      <c r="TW125"/>
      <c r="TX125"/>
      <c r="TY125"/>
      <c r="TZ125"/>
      <c r="UA125"/>
      <c r="UB125"/>
      <c r="UC125"/>
      <c r="UD125"/>
      <c r="UE125"/>
      <c r="UF125"/>
      <c r="UG125"/>
      <c r="UH125"/>
      <c r="UI125"/>
      <c r="UJ125"/>
      <c r="UK125"/>
      <c r="UL125"/>
      <c r="UM125"/>
      <c r="UN125"/>
      <c r="UO125"/>
      <c r="UP125"/>
      <c r="UQ125"/>
      <c r="UR125"/>
      <c r="US125"/>
      <c r="UT125"/>
      <c r="UU125"/>
      <c r="UV125"/>
      <c r="UW125"/>
      <c r="UX125"/>
      <c r="UY125"/>
      <c r="UZ125"/>
      <c r="VA125"/>
      <c r="VB125"/>
      <c r="VC125"/>
      <c r="VD125"/>
      <c r="VE125"/>
      <c r="VF125"/>
      <c r="VG125"/>
      <c r="VH125"/>
      <c r="VI125"/>
      <c r="VJ125"/>
      <c r="VK125"/>
      <c r="VL125"/>
      <c r="VM125"/>
      <c r="VN125"/>
      <c r="VO125"/>
      <c r="VP125"/>
      <c r="VQ125"/>
      <c r="VR125"/>
      <c r="VS125"/>
      <c r="VT125"/>
      <c r="VU125"/>
      <c r="VV125"/>
      <c r="VW125"/>
      <c r="VX125"/>
      <c r="VY125"/>
      <c r="VZ125"/>
      <c r="WA125"/>
      <c r="WB125"/>
      <c r="WC125"/>
      <c r="WD125"/>
      <c r="WE125"/>
      <c r="WF125"/>
      <c r="WG125"/>
      <c r="WH125"/>
      <c r="WI125"/>
      <c r="WJ125"/>
      <c r="WK125"/>
      <c r="WL125"/>
      <c r="WM125"/>
      <c r="WN125"/>
      <c r="WO125"/>
      <c r="WP125"/>
      <c r="WQ125"/>
      <c r="WR125"/>
      <c r="WS125"/>
      <c r="WT125"/>
      <c r="WU125"/>
      <c r="WV125"/>
      <c r="WW125"/>
      <c r="WX125"/>
      <c r="WY125"/>
      <c r="WZ125"/>
      <c r="XA125"/>
      <c r="XB125"/>
      <c r="XC125"/>
      <c r="XD125"/>
      <c r="XE125"/>
      <c r="XF125"/>
      <c r="XG125"/>
      <c r="XH125"/>
      <c r="XI125"/>
      <c r="XJ125"/>
      <c r="XK125"/>
      <c r="XL125"/>
      <c r="XM125"/>
      <c r="XN125"/>
      <c r="XO125"/>
      <c r="XP125"/>
      <c r="XQ125"/>
      <c r="XR125"/>
      <c r="XS125"/>
      <c r="XT125"/>
      <c r="XU125"/>
      <c r="XV125"/>
      <c r="XW125"/>
      <c r="XX125"/>
      <c r="XY125"/>
      <c r="XZ125"/>
      <c r="YA125"/>
      <c r="YB125"/>
      <c r="YC125"/>
      <c r="YD125"/>
      <c r="YE125"/>
      <c r="YF125"/>
      <c r="YG125"/>
      <c r="YH125"/>
      <c r="YI125"/>
      <c r="YJ125"/>
      <c r="YK125"/>
      <c r="YL125"/>
      <c r="YM125"/>
      <c r="YN125"/>
      <c r="YO125"/>
      <c r="YP125"/>
      <c r="YQ125"/>
      <c r="YR125"/>
      <c r="YS125"/>
      <c r="YT125"/>
      <c r="YU125"/>
      <c r="YV125"/>
      <c r="YW125"/>
      <c r="YX125"/>
      <c r="YY125"/>
      <c r="YZ125"/>
      <c r="ZA125"/>
      <c r="ZB125"/>
      <c r="ZC125"/>
      <c r="ZD125"/>
      <c r="ZE125"/>
      <c r="ZF125"/>
      <c r="ZG125"/>
      <c r="ZH125"/>
      <c r="ZI125"/>
      <c r="ZJ125"/>
      <c r="ZK125"/>
      <c r="ZL125"/>
      <c r="ZM125"/>
      <c r="ZN125"/>
      <c r="ZO125"/>
      <c r="ZP125"/>
      <c r="ZQ125"/>
      <c r="ZR125"/>
      <c r="ZS125"/>
      <c r="ZT125"/>
      <c r="ZU125"/>
      <c r="ZV125"/>
      <c r="ZW125"/>
      <c r="ZX125"/>
      <c r="ZY125"/>
      <c r="ZZ125"/>
      <c r="AAA125"/>
      <c r="AAB125"/>
      <c r="AAC125"/>
      <c r="AAD125"/>
      <c r="AAE125"/>
      <c r="AAF125"/>
      <c r="AAG125"/>
      <c r="AAH125"/>
      <c r="AAI125"/>
      <c r="AAJ125"/>
      <c r="AAK125"/>
      <c r="AAL125"/>
      <c r="AAM125"/>
      <c r="AAN125"/>
      <c r="AAO125"/>
      <c r="AAP125"/>
      <c r="AAQ125"/>
      <c r="AAR125"/>
      <c r="AAS125"/>
      <c r="AAT125"/>
      <c r="AAU125"/>
      <c r="AAV125"/>
      <c r="AAW125"/>
      <c r="AAX125"/>
      <c r="AAY125"/>
      <c r="AAZ125"/>
      <c r="ABA125"/>
      <c r="ABB125"/>
      <c r="ABC125"/>
      <c r="ABD125"/>
      <c r="ABE125"/>
      <c r="ABF125"/>
      <c r="ABG125"/>
      <c r="ABH125"/>
      <c r="ABI125"/>
      <c r="ABJ125"/>
      <c r="ABK125"/>
      <c r="ABL125"/>
      <c r="ABM125"/>
      <c r="ABN125"/>
      <c r="ABO125"/>
      <c r="ABP125"/>
      <c r="ABQ125"/>
      <c r="ABR125"/>
      <c r="ABS125"/>
      <c r="ABT125"/>
      <c r="ABU125"/>
      <c r="ABV125"/>
      <c r="ABW125"/>
      <c r="ABX125"/>
      <c r="ABY125"/>
      <c r="ABZ125"/>
      <c r="ACA125"/>
      <c r="ACB125"/>
      <c r="ACC125"/>
      <c r="ACD125"/>
      <c r="ACE125"/>
      <c r="ACF125"/>
      <c r="ACG125"/>
      <c r="ACH125"/>
      <c r="ACI125"/>
      <c r="ACJ125"/>
      <c r="ACK125"/>
      <c r="ACL125"/>
      <c r="ACM125"/>
      <c r="ACN125"/>
      <c r="ACO125"/>
      <c r="ACP125"/>
      <c r="ACQ125"/>
      <c r="ACR125"/>
      <c r="ACS125"/>
      <c r="ACT125"/>
      <c r="ACU125"/>
      <c r="ACV125"/>
      <c r="ACW125"/>
      <c r="ACX125"/>
      <c r="ACY125"/>
      <c r="ACZ125"/>
      <c r="ADA125"/>
      <c r="ADB125"/>
      <c r="ADC125"/>
      <c r="ADD125"/>
      <c r="ADE125"/>
      <c r="ADF125"/>
      <c r="ADG125"/>
      <c r="ADH125"/>
      <c r="ADI125"/>
      <c r="ADJ125"/>
      <c r="ADK125"/>
      <c r="ADL125"/>
      <c r="ADM125"/>
      <c r="ADN125"/>
      <c r="ADO125"/>
      <c r="ADP125"/>
      <c r="ADQ125"/>
      <c r="ADR125"/>
      <c r="ADS125"/>
      <c r="ADT125"/>
      <c r="ADU125"/>
      <c r="ADV125"/>
      <c r="ADW125"/>
      <c r="ADX125"/>
      <c r="ADY125"/>
      <c r="ADZ125"/>
      <c r="AEA125"/>
      <c r="AEB125"/>
      <c r="AEC125"/>
      <c r="AED125"/>
      <c r="AEE125"/>
      <c r="AEF125"/>
      <c r="AEG125"/>
      <c r="AEH125"/>
      <c r="AEI125"/>
      <c r="AEJ125"/>
      <c r="AEK125"/>
      <c r="AEL125"/>
      <c r="AEM125"/>
      <c r="AEN125"/>
      <c r="AEO125"/>
      <c r="AEP125"/>
      <c r="AEQ125"/>
      <c r="AER125"/>
      <c r="AES125"/>
      <c r="AET125"/>
      <c r="AEU125"/>
      <c r="AEV125"/>
      <c r="AEW125"/>
      <c r="AEX125"/>
      <c r="AEY125"/>
      <c r="AEZ125"/>
      <c r="AFA125"/>
      <c r="AFB125"/>
      <c r="AFC125"/>
      <c r="AFD125"/>
      <c r="AFE125"/>
      <c r="AFF125"/>
      <c r="AFG125"/>
      <c r="AFH125"/>
      <c r="AFI125"/>
      <c r="AFJ125"/>
      <c r="AFK125"/>
      <c r="AFL125"/>
      <c r="AFM125"/>
      <c r="AFN125"/>
      <c r="AFO125"/>
      <c r="AFP125"/>
      <c r="AFQ125"/>
      <c r="AFR125"/>
      <c r="AFS125"/>
      <c r="AFT125"/>
      <c r="AFU125"/>
      <c r="AFV125"/>
      <c r="AFW125"/>
      <c r="AFX125"/>
      <c r="AFY125"/>
      <c r="AFZ125"/>
      <c r="AGA125"/>
      <c r="AGB125"/>
      <c r="AGC125"/>
      <c r="AGD125"/>
      <c r="AGE125"/>
      <c r="AGF125"/>
      <c r="AGG125"/>
      <c r="AGH125"/>
      <c r="AGI125"/>
      <c r="AGJ125"/>
      <c r="AGK125"/>
      <c r="AGL125"/>
      <c r="AGM125"/>
      <c r="AGN125"/>
      <c r="AGO125"/>
      <c r="AGP125"/>
      <c r="AGQ125"/>
      <c r="AGR125"/>
      <c r="AGS125"/>
      <c r="AGT125"/>
      <c r="AGU125"/>
      <c r="AGV125"/>
      <c r="AGW125"/>
      <c r="AGX125"/>
      <c r="AGY125"/>
      <c r="AGZ125"/>
      <c r="AHA125"/>
      <c r="AHB125"/>
      <c r="AHC125"/>
      <c r="AHD125"/>
      <c r="AHE125"/>
      <c r="AHF125"/>
      <c r="AHG125"/>
      <c r="AHH125"/>
      <c r="AHI125"/>
      <c r="AHJ125"/>
      <c r="AHK125"/>
      <c r="AHL125"/>
      <c r="AHM125"/>
      <c r="AHN125"/>
      <c r="AHO125"/>
      <c r="AHP125"/>
      <c r="AHQ125"/>
      <c r="AHR125"/>
      <c r="AHS125"/>
      <c r="AHT125"/>
      <c r="AHU125"/>
      <c r="AHV125"/>
      <c r="AHW125"/>
      <c r="AHX125"/>
      <c r="AHY125"/>
      <c r="AHZ125"/>
      <c r="AIA125"/>
      <c r="AIB125"/>
      <c r="AIC125"/>
      <c r="AID125"/>
      <c r="AIE125"/>
      <c r="AIF125"/>
      <c r="AIG125"/>
      <c r="AIH125"/>
      <c r="AII125"/>
      <c r="AIJ125"/>
      <c r="AIK125"/>
      <c r="AIL125"/>
      <c r="AIM125"/>
      <c r="AIN125"/>
      <c r="AIO125"/>
      <c r="AIP125"/>
      <c r="AIQ125"/>
      <c r="AIR125"/>
      <c r="AIS125"/>
      <c r="AIT125"/>
      <c r="AIU125"/>
      <c r="AIV125"/>
      <c r="AIW125"/>
      <c r="AIX125"/>
      <c r="AIY125"/>
      <c r="AIZ125"/>
      <c r="AJA125"/>
      <c r="AJB125"/>
      <c r="AJC125"/>
      <c r="AJD125"/>
      <c r="AJE125"/>
      <c r="AJF125"/>
      <c r="AJG125"/>
      <c r="AJH125"/>
      <c r="AJI125"/>
      <c r="AJJ125"/>
      <c r="AJK125"/>
      <c r="AJL125"/>
      <c r="AJM125"/>
      <c r="AJN125"/>
      <c r="AJO125"/>
      <c r="AJP125"/>
      <c r="AJQ125"/>
      <c r="AJR125"/>
      <c r="AJS125"/>
      <c r="AJT125"/>
      <c r="AJU125"/>
      <c r="AJV125"/>
      <c r="AJW125"/>
      <c r="AJX125"/>
      <c r="AJY125"/>
      <c r="AJZ125"/>
      <c r="AKA125"/>
      <c r="AKB125"/>
      <c r="AKC125"/>
      <c r="AKD125"/>
      <c r="AKE125"/>
      <c r="AKF125"/>
      <c r="AKG125"/>
      <c r="AKH125"/>
      <c r="AKI125"/>
      <c r="AKJ125"/>
      <c r="AKK125"/>
      <c r="AKL125"/>
      <c r="AKM125"/>
      <c r="AKN125"/>
      <c r="AKO125"/>
      <c r="AKP125"/>
      <c r="AKQ125"/>
      <c r="AKR125"/>
      <c r="AKS125"/>
      <c r="AKT125"/>
      <c r="AKU125"/>
      <c r="AKV125"/>
      <c r="AKW125"/>
      <c r="AKX125"/>
      <c r="AKY125"/>
      <c r="AKZ125"/>
      <c r="ALA125"/>
      <c r="ALB125"/>
      <c r="ALC125"/>
      <c r="ALD125"/>
      <c r="ALE125"/>
      <c r="ALF125"/>
      <c r="ALG125"/>
      <c r="ALH125"/>
      <c r="ALI125"/>
      <c r="ALJ125"/>
      <c r="ALK125"/>
      <c r="ALL125"/>
      <c r="ALM125"/>
      <c r="ALN125"/>
      <c r="ALO125"/>
      <c r="ALP125"/>
      <c r="ALQ125"/>
      <c r="ALR125"/>
      <c r="ALS125"/>
      <c r="ALT125"/>
      <c r="ALU125"/>
      <c r="ALV125"/>
      <c r="ALW125"/>
      <c r="ALX125"/>
      <c r="ALY125"/>
      <c r="ALZ125"/>
      <c r="AMA125"/>
      <c r="AMB125"/>
      <c r="AMC125"/>
      <c r="AMD125"/>
      <c r="AME125"/>
      <c r="AMF125"/>
      <c r="AMG125"/>
      <c r="AMH125"/>
      <c r="AMI125"/>
      <c r="AMJ125"/>
    </row>
    <row r="126" spans="1:1024" x14ac:dyDescent="0.25">
      <c r="A126"/>
      <c r="B126" s="420" t="s">
        <v>438</v>
      </c>
      <c r="C126" s="421">
        <v>8.5305</v>
      </c>
      <c r="D126" s="422">
        <v>8.4266342537863004</v>
      </c>
      <c r="E126" s="422">
        <v>8.5133215649415703</v>
      </c>
      <c r="F126" s="422">
        <v>8.5839198529121195</v>
      </c>
      <c r="G126" s="422">
        <v>8.7571394173364308</v>
      </c>
      <c r="H126" s="422">
        <v>9.1516666296929507</v>
      </c>
      <c r="I126" s="422">
        <v>9.2994084156122891</v>
      </c>
      <c r="J126" s="422">
        <v>9.7687523682194204</v>
      </c>
      <c r="K126" s="422">
        <v>10.431443564561899</v>
      </c>
      <c r="L126" s="422">
        <v>10.484759586137301</v>
      </c>
      <c r="M126" s="422">
        <v>10.7647330581605</v>
      </c>
      <c r="N126" s="422">
        <v>10.9370349226608</v>
      </c>
      <c r="O126" s="422">
        <v>10.9732681822085</v>
      </c>
      <c r="P126" s="422">
        <v>11.1061974614795</v>
      </c>
      <c r="Q126" s="423">
        <v>11.207108362829</v>
      </c>
      <c r="R126" s="417"/>
      <c r="S126" s="417"/>
      <c r="T126" s="417"/>
      <c r="U126" s="417"/>
      <c r="V126" s="417"/>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c r="HC126"/>
      <c r="HD126"/>
      <c r="HE126"/>
      <c r="HF126"/>
      <c r="HG126"/>
      <c r="HH126"/>
      <c r="HI126"/>
      <c r="HJ126"/>
      <c r="HK126"/>
      <c r="HL126"/>
      <c r="HM126"/>
      <c r="HN126"/>
      <c r="HO126"/>
      <c r="HP126"/>
      <c r="HQ126"/>
      <c r="HR126"/>
      <c r="HS126"/>
      <c r="HT126"/>
      <c r="HU126"/>
      <c r="HV126"/>
      <c r="HW126"/>
      <c r="HX126"/>
      <c r="HY126"/>
      <c r="HZ126"/>
      <c r="IA126"/>
      <c r="IB126"/>
      <c r="IC126"/>
      <c r="ID126"/>
      <c r="IE126"/>
      <c r="IF126"/>
      <c r="IG126"/>
      <c r="IH126"/>
      <c r="II126"/>
      <c r="IJ126"/>
      <c r="IK126"/>
      <c r="IL126"/>
      <c r="IM126"/>
      <c r="IN126"/>
      <c r="IO126"/>
      <c r="IP126"/>
      <c r="IQ126"/>
      <c r="IR126"/>
      <c r="IS126"/>
      <c r="IT126"/>
      <c r="IU126"/>
      <c r="IV126"/>
      <c r="IW126"/>
      <c r="IX126"/>
      <c r="IY126"/>
      <c r="IZ126"/>
      <c r="JA126"/>
      <c r="JB126"/>
      <c r="JC126"/>
      <c r="JD126"/>
      <c r="JE126"/>
      <c r="JF126"/>
      <c r="JG126"/>
      <c r="JH126"/>
      <c r="JI126"/>
      <c r="JJ126"/>
      <c r="JK126"/>
      <c r="JL126"/>
      <c r="JM126"/>
      <c r="JN126"/>
      <c r="JO126"/>
      <c r="JP126"/>
      <c r="JQ126"/>
      <c r="JR126"/>
      <c r="JS126"/>
      <c r="JT126"/>
      <c r="JU126"/>
      <c r="JV126"/>
      <c r="JW126"/>
      <c r="JX126"/>
      <c r="JY126"/>
      <c r="JZ126"/>
      <c r="KA126"/>
      <c r="KB126"/>
      <c r="KC126"/>
      <c r="KD126"/>
      <c r="KE126"/>
      <c r="KF126"/>
      <c r="KG126"/>
      <c r="KH126"/>
      <c r="KI126"/>
      <c r="KJ126"/>
      <c r="KK126"/>
      <c r="KL126"/>
      <c r="KM126"/>
      <c r="KN126"/>
      <c r="KO126"/>
      <c r="KP126"/>
      <c r="KQ126"/>
      <c r="KR126"/>
      <c r="KS126"/>
      <c r="KT126"/>
      <c r="KU126"/>
      <c r="KV126"/>
      <c r="KW126"/>
      <c r="KX126"/>
      <c r="KY126"/>
      <c r="KZ126"/>
      <c r="LA126"/>
      <c r="LB126"/>
      <c r="LC126"/>
      <c r="LD126"/>
      <c r="LE126"/>
      <c r="LF126"/>
      <c r="LG126"/>
      <c r="LH126"/>
      <c r="LI126"/>
      <c r="LJ126"/>
      <c r="LK126"/>
      <c r="LL126"/>
      <c r="LM126"/>
      <c r="LN126"/>
      <c r="LO126"/>
      <c r="LP126"/>
      <c r="LQ126"/>
      <c r="LR126"/>
      <c r="LS126"/>
      <c r="LT126"/>
      <c r="LU126"/>
      <c r="LV126"/>
      <c r="LW126"/>
      <c r="LX126"/>
      <c r="LY126"/>
      <c r="LZ126"/>
      <c r="MA126"/>
      <c r="MB126"/>
      <c r="MC126"/>
      <c r="MD126"/>
      <c r="ME126"/>
      <c r="MF126"/>
      <c r="MG126"/>
      <c r="MH126"/>
      <c r="MI126"/>
      <c r="MJ126"/>
      <c r="MK126"/>
      <c r="ML126"/>
      <c r="MM126"/>
      <c r="MN126"/>
      <c r="MO126"/>
      <c r="MP126"/>
      <c r="MQ126"/>
      <c r="MR126"/>
      <c r="MS126"/>
      <c r="MT126"/>
      <c r="MU126"/>
      <c r="MV126"/>
      <c r="MW126"/>
      <c r="MX126"/>
      <c r="MY126"/>
      <c r="MZ126"/>
      <c r="NA126"/>
      <c r="NB126"/>
      <c r="NC126"/>
      <c r="ND126"/>
      <c r="NE126"/>
      <c r="NF126"/>
      <c r="NG126"/>
      <c r="NH126"/>
      <c r="NI126"/>
      <c r="NJ126"/>
      <c r="NK126"/>
      <c r="NL126"/>
      <c r="NM126"/>
      <c r="NN126"/>
      <c r="NO126"/>
      <c r="NP126"/>
      <c r="NQ126"/>
      <c r="NR126"/>
      <c r="NS126"/>
      <c r="NT126"/>
      <c r="NU126"/>
      <c r="NV126"/>
      <c r="NW126"/>
      <c r="NX126"/>
      <c r="NY126"/>
      <c r="NZ126"/>
      <c r="OA126"/>
      <c r="OB126"/>
      <c r="OC126"/>
      <c r="OD126"/>
      <c r="OE126"/>
      <c r="OF126"/>
      <c r="OG126"/>
      <c r="OH126"/>
      <c r="OI126"/>
      <c r="OJ126"/>
      <c r="OK126"/>
      <c r="OL126"/>
      <c r="OM126"/>
      <c r="ON126"/>
      <c r="OO126"/>
      <c r="OP126"/>
      <c r="OQ126"/>
      <c r="OR126"/>
      <c r="OS126"/>
      <c r="OT126"/>
      <c r="OU126"/>
      <c r="OV126"/>
      <c r="OW126"/>
      <c r="OX126"/>
      <c r="OY126"/>
      <c r="OZ126"/>
      <c r="PA126"/>
      <c r="PB126"/>
      <c r="PC126"/>
      <c r="PD126"/>
      <c r="PE126"/>
      <c r="PF126"/>
      <c r="PG126"/>
      <c r="PH126"/>
      <c r="PI126"/>
      <c r="PJ126"/>
      <c r="PK126"/>
      <c r="PL126"/>
      <c r="PM126"/>
      <c r="PN126"/>
      <c r="PO126"/>
      <c r="PP126"/>
      <c r="PQ126"/>
      <c r="PR126"/>
      <c r="PS126"/>
      <c r="PT126"/>
      <c r="PU126"/>
      <c r="PV126"/>
      <c r="PW126"/>
      <c r="PX126"/>
      <c r="PY126"/>
      <c r="PZ126"/>
      <c r="QA126"/>
      <c r="QB126"/>
      <c r="QC126"/>
      <c r="QD126"/>
      <c r="QE126"/>
      <c r="QF126"/>
      <c r="QG126"/>
      <c r="QH126"/>
      <c r="QI126"/>
      <c r="QJ126"/>
      <c r="QK126"/>
      <c r="QL126"/>
      <c r="QM126"/>
      <c r="QN126"/>
      <c r="QO126"/>
      <c r="QP126"/>
      <c r="QQ126"/>
      <c r="QR126"/>
      <c r="QS126"/>
      <c r="QT126"/>
      <c r="QU126"/>
      <c r="QV126"/>
      <c r="QW126"/>
      <c r="QX126"/>
      <c r="QY126"/>
      <c r="QZ126"/>
      <c r="RA126"/>
      <c r="RB126"/>
      <c r="RC126"/>
      <c r="RD126"/>
      <c r="RE126"/>
      <c r="RF126"/>
      <c r="RG126"/>
      <c r="RH126"/>
      <c r="RI126"/>
      <c r="RJ126"/>
      <c r="RK126"/>
      <c r="RL126"/>
      <c r="RM126"/>
      <c r="RN126"/>
      <c r="RO126"/>
      <c r="RP126"/>
      <c r="RQ126"/>
      <c r="RR126"/>
      <c r="RS126"/>
      <c r="RT126"/>
      <c r="RU126"/>
      <c r="RV126"/>
      <c r="RW126"/>
      <c r="RX126"/>
      <c r="RY126"/>
      <c r="RZ126"/>
      <c r="SA126"/>
      <c r="SB126"/>
      <c r="SC126"/>
      <c r="SD126"/>
      <c r="SE126"/>
      <c r="SF126"/>
      <c r="SG126"/>
      <c r="SH126"/>
      <c r="SI126"/>
      <c r="SJ126"/>
      <c r="SK126"/>
      <c r="SL126"/>
      <c r="SM126"/>
      <c r="SN126"/>
      <c r="SO126"/>
      <c r="SP126"/>
      <c r="SQ126"/>
      <c r="SR126"/>
      <c r="SS126"/>
      <c r="ST126"/>
      <c r="SU126"/>
      <c r="SV126"/>
      <c r="SW126"/>
      <c r="SX126"/>
      <c r="SY126"/>
      <c r="SZ126"/>
      <c r="TA126"/>
      <c r="TB126"/>
      <c r="TC126"/>
      <c r="TD126"/>
      <c r="TE126"/>
      <c r="TF126"/>
      <c r="TG126"/>
      <c r="TH126"/>
      <c r="TI126"/>
      <c r="TJ126"/>
      <c r="TK126"/>
      <c r="TL126"/>
      <c r="TM126"/>
      <c r="TN126"/>
      <c r="TO126"/>
      <c r="TP126"/>
      <c r="TQ126"/>
      <c r="TR126"/>
      <c r="TS126"/>
      <c r="TT126"/>
      <c r="TU126"/>
      <c r="TV126"/>
      <c r="TW126"/>
      <c r="TX126"/>
      <c r="TY126"/>
      <c r="TZ126"/>
      <c r="UA126"/>
      <c r="UB126"/>
      <c r="UC126"/>
      <c r="UD126"/>
      <c r="UE126"/>
      <c r="UF126"/>
      <c r="UG126"/>
      <c r="UH126"/>
      <c r="UI126"/>
      <c r="UJ126"/>
      <c r="UK126"/>
      <c r="UL126"/>
      <c r="UM126"/>
      <c r="UN126"/>
      <c r="UO126"/>
      <c r="UP126"/>
      <c r="UQ126"/>
      <c r="UR126"/>
      <c r="US126"/>
      <c r="UT126"/>
      <c r="UU126"/>
      <c r="UV126"/>
      <c r="UW126"/>
      <c r="UX126"/>
      <c r="UY126"/>
      <c r="UZ126"/>
      <c r="VA126"/>
      <c r="VB126"/>
      <c r="VC126"/>
      <c r="VD126"/>
      <c r="VE126"/>
      <c r="VF126"/>
      <c r="VG126"/>
      <c r="VH126"/>
      <c r="VI126"/>
      <c r="VJ126"/>
      <c r="VK126"/>
      <c r="VL126"/>
      <c r="VM126"/>
      <c r="VN126"/>
      <c r="VO126"/>
      <c r="VP126"/>
      <c r="VQ126"/>
      <c r="VR126"/>
      <c r="VS126"/>
      <c r="VT126"/>
      <c r="VU126"/>
      <c r="VV126"/>
      <c r="VW126"/>
      <c r="VX126"/>
      <c r="VY126"/>
      <c r="VZ126"/>
      <c r="WA126"/>
      <c r="WB126"/>
      <c r="WC126"/>
      <c r="WD126"/>
      <c r="WE126"/>
      <c r="WF126"/>
      <c r="WG126"/>
      <c r="WH126"/>
      <c r="WI126"/>
      <c r="WJ126"/>
      <c r="WK126"/>
      <c r="WL126"/>
      <c r="WM126"/>
      <c r="WN126"/>
      <c r="WO126"/>
      <c r="WP126"/>
      <c r="WQ126"/>
      <c r="WR126"/>
      <c r="WS126"/>
      <c r="WT126"/>
      <c r="WU126"/>
      <c r="WV126"/>
      <c r="WW126"/>
      <c r="WX126"/>
      <c r="WY126"/>
      <c r="WZ126"/>
      <c r="XA126"/>
      <c r="XB126"/>
      <c r="XC126"/>
      <c r="XD126"/>
      <c r="XE126"/>
      <c r="XF126"/>
      <c r="XG126"/>
      <c r="XH126"/>
      <c r="XI126"/>
      <c r="XJ126"/>
      <c r="XK126"/>
      <c r="XL126"/>
      <c r="XM126"/>
      <c r="XN126"/>
      <c r="XO126"/>
      <c r="XP126"/>
      <c r="XQ126"/>
      <c r="XR126"/>
      <c r="XS126"/>
      <c r="XT126"/>
      <c r="XU126"/>
      <c r="XV126"/>
      <c r="XW126"/>
      <c r="XX126"/>
      <c r="XY126"/>
      <c r="XZ126"/>
      <c r="YA126"/>
      <c r="YB126"/>
      <c r="YC126"/>
      <c r="YD126"/>
      <c r="YE126"/>
      <c r="YF126"/>
      <c r="YG126"/>
      <c r="YH126"/>
      <c r="YI126"/>
      <c r="YJ126"/>
      <c r="YK126"/>
      <c r="YL126"/>
      <c r="YM126"/>
      <c r="YN126"/>
      <c r="YO126"/>
      <c r="YP126"/>
      <c r="YQ126"/>
      <c r="YR126"/>
      <c r="YS126"/>
      <c r="YT126"/>
      <c r="YU126"/>
      <c r="YV126"/>
      <c r="YW126"/>
      <c r="YX126"/>
      <c r="YY126"/>
      <c r="YZ126"/>
      <c r="ZA126"/>
      <c r="ZB126"/>
      <c r="ZC126"/>
      <c r="ZD126"/>
      <c r="ZE126"/>
      <c r="ZF126"/>
      <c r="ZG126"/>
      <c r="ZH126"/>
      <c r="ZI126"/>
      <c r="ZJ126"/>
      <c r="ZK126"/>
      <c r="ZL126"/>
      <c r="ZM126"/>
      <c r="ZN126"/>
      <c r="ZO126"/>
      <c r="ZP126"/>
      <c r="ZQ126"/>
      <c r="ZR126"/>
      <c r="ZS126"/>
      <c r="ZT126"/>
      <c r="ZU126"/>
      <c r="ZV126"/>
      <c r="ZW126"/>
      <c r="ZX126"/>
      <c r="ZY126"/>
      <c r="ZZ126"/>
      <c r="AAA126"/>
      <c r="AAB126"/>
      <c r="AAC126"/>
      <c r="AAD126"/>
      <c r="AAE126"/>
      <c r="AAF126"/>
      <c r="AAG126"/>
      <c r="AAH126"/>
      <c r="AAI126"/>
      <c r="AAJ126"/>
      <c r="AAK126"/>
      <c r="AAL126"/>
      <c r="AAM126"/>
      <c r="AAN126"/>
      <c r="AAO126"/>
      <c r="AAP126"/>
      <c r="AAQ126"/>
      <c r="AAR126"/>
      <c r="AAS126"/>
      <c r="AAT126"/>
      <c r="AAU126"/>
      <c r="AAV126"/>
      <c r="AAW126"/>
      <c r="AAX126"/>
      <c r="AAY126"/>
      <c r="AAZ126"/>
      <c r="ABA126"/>
      <c r="ABB126"/>
      <c r="ABC126"/>
      <c r="ABD126"/>
      <c r="ABE126"/>
      <c r="ABF126"/>
      <c r="ABG126"/>
      <c r="ABH126"/>
      <c r="ABI126"/>
      <c r="ABJ126"/>
      <c r="ABK126"/>
      <c r="ABL126"/>
      <c r="ABM126"/>
      <c r="ABN126"/>
      <c r="ABO126"/>
      <c r="ABP126"/>
      <c r="ABQ126"/>
      <c r="ABR126"/>
      <c r="ABS126"/>
      <c r="ABT126"/>
      <c r="ABU126"/>
      <c r="ABV126"/>
      <c r="ABW126"/>
      <c r="ABX126"/>
      <c r="ABY126"/>
      <c r="ABZ126"/>
      <c r="ACA126"/>
      <c r="ACB126"/>
      <c r="ACC126"/>
      <c r="ACD126"/>
      <c r="ACE126"/>
      <c r="ACF126"/>
      <c r="ACG126"/>
      <c r="ACH126"/>
      <c r="ACI126"/>
      <c r="ACJ126"/>
      <c r="ACK126"/>
      <c r="ACL126"/>
      <c r="ACM126"/>
      <c r="ACN126"/>
      <c r="ACO126"/>
      <c r="ACP126"/>
      <c r="ACQ126"/>
      <c r="ACR126"/>
      <c r="ACS126"/>
      <c r="ACT126"/>
      <c r="ACU126"/>
      <c r="ACV126"/>
      <c r="ACW126"/>
      <c r="ACX126"/>
      <c r="ACY126"/>
      <c r="ACZ126"/>
      <c r="ADA126"/>
      <c r="ADB126"/>
      <c r="ADC126"/>
      <c r="ADD126"/>
      <c r="ADE126"/>
      <c r="ADF126"/>
      <c r="ADG126"/>
      <c r="ADH126"/>
      <c r="ADI126"/>
      <c r="ADJ126"/>
      <c r="ADK126"/>
      <c r="ADL126"/>
      <c r="ADM126"/>
      <c r="ADN126"/>
      <c r="ADO126"/>
      <c r="ADP126"/>
      <c r="ADQ126"/>
      <c r="ADR126"/>
      <c r="ADS126"/>
      <c r="ADT126"/>
      <c r="ADU126"/>
      <c r="ADV126"/>
      <c r="ADW126"/>
      <c r="ADX126"/>
      <c r="ADY126"/>
      <c r="ADZ126"/>
      <c r="AEA126"/>
      <c r="AEB126"/>
      <c r="AEC126"/>
      <c r="AED126"/>
      <c r="AEE126"/>
      <c r="AEF126"/>
      <c r="AEG126"/>
      <c r="AEH126"/>
      <c r="AEI126"/>
      <c r="AEJ126"/>
      <c r="AEK126"/>
      <c r="AEL126"/>
      <c r="AEM126"/>
      <c r="AEN126"/>
      <c r="AEO126"/>
      <c r="AEP126"/>
      <c r="AEQ126"/>
      <c r="AER126"/>
      <c r="AES126"/>
      <c r="AET126"/>
      <c r="AEU126"/>
      <c r="AEV126"/>
      <c r="AEW126"/>
      <c r="AEX126"/>
      <c r="AEY126"/>
      <c r="AEZ126"/>
      <c r="AFA126"/>
      <c r="AFB126"/>
      <c r="AFC126"/>
      <c r="AFD126"/>
      <c r="AFE126"/>
      <c r="AFF126"/>
      <c r="AFG126"/>
      <c r="AFH126"/>
      <c r="AFI126"/>
      <c r="AFJ126"/>
      <c r="AFK126"/>
      <c r="AFL126"/>
      <c r="AFM126"/>
      <c r="AFN126"/>
      <c r="AFO126"/>
      <c r="AFP126"/>
      <c r="AFQ126"/>
      <c r="AFR126"/>
      <c r="AFS126"/>
      <c r="AFT126"/>
      <c r="AFU126"/>
      <c r="AFV126"/>
      <c r="AFW126"/>
      <c r="AFX126"/>
      <c r="AFY126"/>
      <c r="AFZ126"/>
      <c r="AGA126"/>
      <c r="AGB126"/>
      <c r="AGC126"/>
      <c r="AGD126"/>
      <c r="AGE126"/>
      <c r="AGF126"/>
      <c r="AGG126"/>
      <c r="AGH126"/>
      <c r="AGI126"/>
      <c r="AGJ126"/>
      <c r="AGK126"/>
      <c r="AGL126"/>
      <c r="AGM126"/>
      <c r="AGN126"/>
      <c r="AGO126"/>
      <c r="AGP126"/>
      <c r="AGQ126"/>
      <c r="AGR126"/>
      <c r="AGS126"/>
      <c r="AGT126"/>
      <c r="AGU126"/>
      <c r="AGV126"/>
      <c r="AGW126"/>
      <c r="AGX126"/>
      <c r="AGY126"/>
      <c r="AGZ126"/>
      <c r="AHA126"/>
      <c r="AHB126"/>
      <c r="AHC126"/>
      <c r="AHD126"/>
      <c r="AHE126"/>
      <c r="AHF126"/>
      <c r="AHG126"/>
      <c r="AHH126"/>
      <c r="AHI126"/>
      <c r="AHJ126"/>
      <c r="AHK126"/>
      <c r="AHL126"/>
      <c r="AHM126"/>
      <c r="AHN126"/>
      <c r="AHO126"/>
      <c r="AHP126"/>
      <c r="AHQ126"/>
      <c r="AHR126"/>
      <c r="AHS126"/>
      <c r="AHT126"/>
      <c r="AHU126"/>
      <c r="AHV126"/>
      <c r="AHW126"/>
      <c r="AHX126"/>
      <c r="AHY126"/>
      <c r="AHZ126"/>
      <c r="AIA126"/>
      <c r="AIB126"/>
      <c r="AIC126"/>
      <c r="AID126"/>
      <c r="AIE126"/>
      <c r="AIF126"/>
      <c r="AIG126"/>
      <c r="AIH126"/>
      <c r="AII126"/>
      <c r="AIJ126"/>
      <c r="AIK126"/>
      <c r="AIL126"/>
      <c r="AIM126"/>
      <c r="AIN126"/>
      <c r="AIO126"/>
      <c r="AIP126"/>
      <c r="AIQ126"/>
      <c r="AIR126"/>
      <c r="AIS126"/>
      <c r="AIT126"/>
      <c r="AIU126"/>
      <c r="AIV126"/>
      <c r="AIW126"/>
      <c r="AIX126"/>
      <c r="AIY126"/>
      <c r="AIZ126"/>
      <c r="AJA126"/>
      <c r="AJB126"/>
      <c r="AJC126"/>
      <c r="AJD126"/>
      <c r="AJE126"/>
      <c r="AJF126"/>
      <c r="AJG126"/>
      <c r="AJH126"/>
      <c r="AJI126"/>
      <c r="AJJ126"/>
      <c r="AJK126"/>
      <c r="AJL126"/>
      <c r="AJM126"/>
      <c r="AJN126"/>
      <c r="AJO126"/>
      <c r="AJP126"/>
      <c r="AJQ126"/>
      <c r="AJR126"/>
      <c r="AJS126"/>
      <c r="AJT126"/>
      <c r="AJU126"/>
      <c r="AJV126"/>
      <c r="AJW126"/>
      <c r="AJX126"/>
      <c r="AJY126"/>
      <c r="AJZ126"/>
      <c r="AKA126"/>
      <c r="AKB126"/>
      <c r="AKC126"/>
      <c r="AKD126"/>
      <c r="AKE126"/>
      <c r="AKF126"/>
      <c r="AKG126"/>
      <c r="AKH126"/>
      <c r="AKI126"/>
      <c r="AKJ126"/>
      <c r="AKK126"/>
      <c r="AKL126"/>
      <c r="AKM126"/>
      <c r="AKN126"/>
      <c r="AKO126"/>
      <c r="AKP126"/>
      <c r="AKQ126"/>
      <c r="AKR126"/>
      <c r="AKS126"/>
      <c r="AKT126"/>
      <c r="AKU126"/>
      <c r="AKV126"/>
      <c r="AKW126"/>
      <c r="AKX126"/>
      <c r="AKY126"/>
      <c r="AKZ126"/>
      <c r="ALA126"/>
      <c r="ALB126"/>
      <c r="ALC126"/>
      <c r="ALD126"/>
      <c r="ALE126"/>
      <c r="ALF126"/>
      <c r="ALG126"/>
      <c r="ALH126"/>
      <c r="ALI126"/>
      <c r="ALJ126"/>
      <c r="ALK126"/>
      <c r="ALL126"/>
      <c r="ALM126"/>
      <c r="ALN126"/>
      <c r="ALO126"/>
      <c r="ALP126"/>
      <c r="ALQ126"/>
      <c r="ALR126"/>
      <c r="ALS126"/>
      <c r="ALT126"/>
      <c r="ALU126"/>
      <c r="ALV126"/>
      <c r="ALW126"/>
      <c r="ALX126"/>
      <c r="ALY126"/>
      <c r="ALZ126"/>
      <c r="AMA126"/>
      <c r="AMB126"/>
      <c r="AMC126"/>
      <c r="AMD126"/>
      <c r="AME126"/>
      <c r="AMF126"/>
      <c r="AMG126"/>
      <c r="AMH126"/>
      <c r="AMI126"/>
      <c r="AMJ126"/>
    </row>
    <row r="127" spans="1:1024" x14ac:dyDescent="0.25">
      <c r="A127"/>
      <c r="B127" s="420" t="s">
        <v>439</v>
      </c>
      <c r="C127" s="421">
        <v>18.343499999999999</v>
      </c>
      <c r="D127" s="422">
        <v>18.120153031396601</v>
      </c>
      <c r="E127" s="422">
        <v>18.306560474357401</v>
      </c>
      <c r="F127" s="422">
        <v>18.458371000749501</v>
      </c>
      <c r="G127" s="422">
        <v>18.830852459048199</v>
      </c>
      <c r="H127" s="422">
        <v>19.679221243980098</v>
      </c>
      <c r="I127" s="422">
        <v>19.9969167424868</v>
      </c>
      <c r="J127" s="422">
        <v>21.006167172666601</v>
      </c>
      <c r="K127" s="422">
        <v>22.431180473189201</v>
      </c>
      <c r="L127" s="422">
        <v>22.545828200962401</v>
      </c>
      <c r="M127" s="422">
        <v>23.147867165156502</v>
      </c>
      <c r="N127" s="422">
        <v>23.518375253951</v>
      </c>
      <c r="O127" s="422">
        <v>23.596289185902599</v>
      </c>
      <c r="P127" s="422">
        <v>23.882132716095001</v>
      </c>
      <c r="Q127" s="423">
        <v>24.099125755061799</v>
      </c>
      <c r="R127" s="417"/>
      <c r="S127" s="417"/>
      <c r="T127" s="417"/>
      <c r="U127" s="417"/>
      <c r="V127" s="41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c r="HH127"/>
      <c r="HI127"/>
      <c r="HJ127"/>
      <c r="HK127"/>
      <c r="HL127"/>
      <c r="HM127"/>
      <c r="HN127"/>
      <c r="HO127"/>
      <c r="HP127"/>
      <c r="HQ127"/>
      <c r="HR127"/>
      <c r="HS127"/>
      <c r="HT127"/>
      <c r="HU127"/>
      <c r="HV127"/>
      <c r="HW127"/>
      <c r="HX127"/>
      <c r="HY127"/>
      <c r="HZ127"/>
      <c r="IA127"/>
      <c r="IB127"/>
      <c r="IC127"/>
      <c r="ID127"/>
      <c r="IE127"/>
      <c r="IF127"/>
      <c r="IG127"/>
      <c r="IH127"/>
      <c r="II127"/>
      <c r="IJ127"/>
      <c r="IK127"/>
      <c r="IL127"/>
      <c r="IM127"/>
      <c r="IN127"/>
      <c r="IO127"/>
      <c r="IP127"/>
      <c r="IQ127"/>
      <c r="IR127"/>
      <c r="IS127"/>
      <c r="IT127"/>
      <c r="IU127"/>
      <c r="IV127"/>
      <c r="IW127"/>
      <c r="IX127"/>
      <c r="IY127"/>
      <c r="IZ127"/>
      <c r="JA127"/>
      <c r="JB127"/>
      <c r="JC127"/>
      <c r="JD127"/>
      <c r="JE127"/>
      <c r="JF127"/>
      <c r="JG127"/>
      <c r="JH127"/>
      <c r="JI127"/>
      <c r="JJ127"/>
      <c r="JK127"/>
      <c r="JL127"/>
      <c r="JM127"/>
      <c r="JN127"/>
      <c r="JO127"/>
      <c r="JP127"/>
      <c r="JQ127"/>
      <c r="JR127"/>
      <c r="JS127"/>
      <c r="JT127"/>
      <c r="JU127"/>
      <c r="JV127"/>
      <c r="JW127"/>
      <c r="JX127"/>
      <c r="JY127"/>
      <c r="JZ127"/>
      <c r="KA127"/>
      <c r="KB127"/>
      <c r="KC127"/>
      <c r="KD127"/>
      <c r="KE127"/>
      <c r="KF127"/>
      <c r="KG127"/>
      <c r="KH127"/>
      <c r="KI127"/>
      <c r="KJ127"/>
      <c r="KK127"/>
      <c r="KL127"/>
      <c r="KM127"/>
      <c r="KN127"/>
      <c r="KO127"/>
      <c r="KP127"/>
      <c r="KQ127"/>
      <c r="KR127"/>
      <c r="KS127"/>
      <c r="KT127"/>
      <c r="KU127"/>
      <c r="KV127"/>
      <c r="KW127"/>
      <c r="KX127"/>
      <c r="KY127"/>
      <c r="KZ127"/>
      <c r="LA127"/>
      <c r="LB127"/>
      <c r="LC127"/>
      <c r="LD127"/>
      <c r="LE127"/>
      <c r="LF127"/>
      <c r="LG127"/>
      <c r="LH127"/>
      <c r="LI127"/>
      <c r="LJ127"/>
      <c r="LK127"/>
      <c r="LL127"/>
      <c r="LM127"/>
      <c r="LN127"/>
      <c r="LO127"/>
      <c r="LP127"/>
      <c r="LQ127"/>
      <c r="LR127"/>
      <c r="LS127"/>
      <c r="LT127"/>
      <c r="LU127"/>
      <c r="LV127"/>
      <c r="LW127"/>
      <c r="LX127"/>
      <c r="LY127"/>
      <c r="LZ127"/>
      <c r="MA127"/>
      <c r="MB127"/>
      <c r="MC127"/>
      <c r="MD127"/>
      <c r="ME127"/>
      <c r="MF127"/>
      <c r="MG127"/>
      <c r="MH127"/>
      <c r="MI127"/>
      <c r="MJ127"/>
      <c r="MK127"/>
      <c r="ML127"/>
      <c r="MM127"/>
      <c r="MN127"/>
      <c r="MO127"/>
      <c r="MP127"/>
      <c r="MQ127"/>
      <c r="MR127"/>
      <c r="MS127"/>
      <c r="MT127"/>
      <c r="MU127"/>
      <c r="MV127"/>
      <c r="MW127"/>
      <c r="MX127"/>
      <c r="MY127"/>
      <c r="MZ127"/>
      <c r="NA127"/>
      <c r="NB127"/>
      <c r="NC127"/>
      <c r="ND127"/>
      <c r="NE127"/>
      <c r="NF127"/>
      <c r="NG127"/>
      <c r="NH127"/>
      <c r="NI127"/>
      <c r="NJ127"/>
      <c r="NK127"/>
      <c r="NL127"/>
      <c r="NM127"/>
      <c r="NN127"/>
      <c r="NO127"/>
      <c r="NP127"/>
      <c r="NQ127"/>
      <c r="NR127"/>
      <c r="NS127"/>
      <c r="NT127"/>
      <c r="NU127"/>
      <c r="NV127"/>
      <c r="NW127"/>
      <c r="NX127"/>
      <c r="NY127"/>
      <c r="NZ127"/>
      <c r="OA127"/>
      <c r="OB127"/>
      <c r="OC127"/>
      <c r="OD127"/>
      <c r="OE127"/>
      <c r="OF127"/>
      <c r="OG127"/>
      <c r="OH127"/>
      <c r="OI127"/>
      <c r="OJ127"/>
      <c r="OK127"/>
      <c r="OL127"/>
      <c r="OM127"/>
      <c r="ON127"/>
      <c r="OO127"/>
      <c r="OP127"/>
      <c r="OQ127"/>
      <c r="OR127"/>
      <c r="OS127"/>
      <c r="OT127"/>
      <c r="OU127"/>
      <c r="OV127"/>
      <c r="OW127"/>
      <c r="OX127"/>
      <c r="OY127"/>
      <c r="OZ127"/>
      <c r="PA127"/>
      <c r="PB127"/>
      <c r="PC127"/>
      <c r="PD127"/>
      <c r="PE127"/>
      <c r="PF127"/>
      <c r="PG127"/>
      <c r="PH127"/>
      <c r="PI127"/>
      <c r="PJ127"/>
      <c r="PK127"/>
      <c r="PL127"/>
      <c r="PM127"/>
      <c r="PN127"/>
      <c r="PO127"/>
      <c r="PP127"/>
      <c r="PQ127"/>
      <c r="PR127"/>
      <c r="PS127"/>
      <c r="PT127"/>
      <c r="PU127"/>
      <c r="PV127"/>
      <c r="PW127"/>
      <c r="PX127"/>
      <c r="PY127"/>
      <c r="PZ127"/>
      <c r="QA127"/>
      <c r="QB127"/>
      <c r="QC127"/>
      <c r="QD127"/>
      <c r="QE127"/>
      <c r="QF127"/>
      <c r="QG127"/>
      <c r="QH127"/>
      <c r="QI127"/>
      <c r="QJ127"/>
      <c r="QK127"/>
      <c r="QL127"/>
      <c r="QM127"/>
      <c r="QN127"/>
      <c r="QO127"/>
      <c r="QP127"/>
      <c r="QQ127"/>
      <c r="QR127"/>
      <c r="QS127"/>
      <c r="QT127"/>
      <c r="QU127"/>
      <c r="QV127"/>
      <c r="QW127"/>
      <c r="QX127"/>
      <c r="QY127"/>
      <c r="QZ127"/>
      <c r="RA127"/>
      <c r="RB127"/>
      <c r="RC127"/>
      <c r="RD127"/>
      <c r="RE127"/>
      <c r="RF127"/>
      <c r="RG127"/>
      <c r="RH127"/>
      <c r="RI127"/>
      <c r="RJ127"/>
      <c r="RK127"/>
      <c r="RL127"/>
      <c r="RM127"/>
      <c r="RN127"/>
      <c r="RO127"/>
      <c r="RP127"/>
      <c r="RQ127"/>
      <c r="RR127"/>
      <c r="RS127"/>
      <c r="RT127"/>
      <c r="RU127"/>
      <c r="RV127"/>
      <c r="RW127"/>
      <c r="RX127"/>
      <c r="RY127"/>
      <c r="RZ127"/>
      <c r="SA127"/>
      <c r="SB127"/>
      <c r="SC127"/>
      <c r="SD127"/>
      <c r="SE127"/>
      <c r="SF127"/>
      <c r="SG127"/>
      <c r="SH127"/>
      <c r="SI127"/>
      <c r="SJ127"/>
      <c r="SK127"/>
      <c r="SL127"/>
      <c r="SM127"/>
      <c r="SN127"/>
      <c r="SO127"/>
      <c r="SP127"/>
      <c r="SQ127"/>
      <c r="SR127"/>
      <c r="SS127"/>
      <c r="ST127"/>
      <c r="SU127"/>
      <c r="SV127"/>
      <c r="SW127"/>
      <c r="SX127"/>
      <c r="SY127"/>
      <c r="SZ127"/>
      <c r="TA127"/>
      <c r="TB127"/>
      <c r="TC127"/>
      <c r="TD127"/>
      <c r="TE127"/>
      <c r="TF127"/>
      <c r="TG127"/>
      <c r="TH127"/>
      <c r="TI127"/>
      <c r="TJ127"/>
      <c r="TK127"/>
      <c r="TL127"/>
      <c r="TM127"/>
      <c r="TN127"/>
      <c r="TO127"/>
      <c r="TP127"/>
      <c r="TQ127"/>
      <c r="TR127"/>
      <c r="TS127"/>
      <c r="TT127"/>
      <c r="TU127"/>
      <c r="TV127"/>
      <c r="TW127"/>
      <c r="TX127"/>
      <c r="TY127"/>
      <c r="TZ127"/>
      <c r="UA127"/>
      <c r="UB127"/>
      <c r="UC127"/>
      <c r="UD127"/>
      <c r="UE127"/>
      <c r="UF127"/>
      <c r="UG127"/>
      <c r="UH127"/>
      <c r="UI127"/>
      <c r="UJ127"/>
      <c r="UK127"/>
      <c r="UL127"/>
      <c r="UM127"/>
      <c r="UN127"/>
      <c r="UO127"/>
      <c r="UP127"/>
      <c r="UQ127"/>
      <c r="UR127"/>
      <c r="US127"/>
      <c r="UT127"/>
      <c r="UU127"/>
      <c r="UV127"/>
      <c r="UW127"/>
      <c r="UX127"/>
      <c r="UY127"/>
      <c r="UZ127"/>
      <c r="VA127"/>
      <c r="VB127"/>
      <c r="VC127"/>
      <c r="VD127"/>
      <c r="VE127"/>
      <c r="VF127"/>
      <c r="VG127"/>
      <c r="VH127"/>
      <c r="VI127"/>
      <c r="VJ127"/>
      <c r="VK127"/>
      <c r="VL127"/>
      <c r="VM127"/>
      <c r="VN127"/>
      <c r="VO127"/>
      <c r="VP127"/>
      <c r="VQ127"/>
      <c r="VR127"/>
      <c r="VS127"/>
      <c r="VT127"/>
      <c r="VU127"/>
      <c r="VV127"/>
      <c r="VW127"/>
      <c r="VX127"/>
      <c r="VY127"/>
      <c r="VZ127"/>
      <c r="WA127"/>
      <c r="WB127"/>
      <c r="WC127"/>
      <c r="WD127"/>
      <c r="WE127"/>
      <c r="WF127"/>
      <c r="WG127"/>
      <c r="WH127"/>
      <c r="WI127"/>
      <c r="WJ127"/>
      <c r="WK127"/>
      <c r="WL127"/>
      <c r="WM127"/>
      <c r="WN127"/>
      <c r="WO127"/>
      <c r="WP127"/>
      <c r="WQ127"/>
      <c r="WR127"/>
      <c r="WS127"/>
      <c r="WT127"/>
      <c r="WU127"/>
      <c r="WV127"/>
      <c r="WW127"/>
      <c r="WX127"/>
      <c r="WY127"/>
      <c r="WZ127"/>
      <c r="XA127"/>
      <c r="XB127"/>
      <c r="XC127"/>
      <c r="XD127"/>
      <c r="XE127"/>
      <c r="XF127"/>
      <c r="XG127"/>
      <c r="XH127"/>
      <c r="XI127"/>
      <c r="XJ127"/>
      <c r="XK127"/>
      <c r="XL127"/>
      <c r="XM127"/>
      <c r="XN127"/>
      <c r="XO127"/>
      <c r="XP127"/>
      <c r="XQ127"/>
      <c r="XR127"/>
      <c r="XS127"/>
      <c r="XT127"/>
      <c r="XU127"/>
      <c r="XV127"/>
      <c r="XW127"/>
      <c r="XX127"/>
      <c r="XY127"/>
      <c r="XZ127"/>
      <c r="YA127"/>
      <c r="YB127"/>
      <c r="YC127"/>
      <c r="YD127"/>
      <c r="YE127"/>
      <c r="YF127"/>
      <c r="YG127"/>
      <c r="YH127"/>
      <c r="YI127"/>
      <c r="YJ127"/>
      <c r="YK127"/>
      <c r="YL127"/>
      <c r="YM127"/>
      <c r="YN127"/>
      <c r="YO127"/>
      <c r="YP127"/>
      <c r="YQ127"/>
      <c r="YR127"/>
      <c r="YS127"/>
      <c r="YT127"/>
      <c r="YU127"/>
      <c r="YV127"/>
      <c r="YW127"/>
      <c r="YX127"/>
      <c r="YY127"/>
      <c r="YZ127"/>
      <c r="ZA127"/>
      <c r="ZB127"/>
      <c r="ZC127"/>
      <c r="ZD127"/>
      <c r="ZE127"/>
      <c r="ZF127"/>
      <c r="ZG127"/>
      <c r="ZH127"/>
      <c r="ZI127"/>
      <c r="ZJ127"/>
      <c r="ZK127"/>
      <c r="ZL127"/>
      <c r="ZM127"/>
      <c r="ZN127"/>
      <c r="ZO127"/>
      <c r="ZP127"/>
      <c r="ZQ127"/>
      <c r="ZR127"/>
      <c r="ZS127"/>
      <c r="ZT127"/>
      <c r="ZU127"/>
      <c r="ZV127"/>
      <c r="ZW127"/>
      <c r="ZX127"/>
      <c r="ZY127"/>
      <c r="ZZ127"/>
      <c r="AAA127"/>
      <c r="AAB127"/>
      <c r="AAC127"/>
      <c r="AAD127"/>
      <c r="AAE127"/>
      <c r="AAF127"/>
      <c r="AAG127"/>
      <c r="AAH127"/>
      <c r="AAI127"/>
      <c r="AAJ127"/>
      <c r="AAK127"/>
      <c r="AAL127"/>
      <c r="AAM127"/>
      <c r="AAN127"/>
      <c r="AAO127"/>
      <c r="AAP127"/>
      <c r="AAQ127"/>
      <c r="AAR127"/>
      <c r="AAS127"/>
      <c r="AAT127"/>
      <c r="AAU127"/>
      <c r="AAV127"/>
      <c r="AAW127"/>
      <c r="AAX127"/>
      <c r="AAY127"/>
      <c r="AAZ127"/>
      <c r="ABA127"/>
      <c r="ABB127"/>
      <c r="ABC127"/>
      <c r="ABD127"/>
      <c r="ABE127"/>
      <c r="ABF127"/>
      <c r="ABG127"/>
      <c r="ABH127"/>
      <c r="ABI127"/>
      <c r="ABJ127"/>
      <c r="ABK127"/>
      <c r="ABL127"/>
      <c r="ABM127"/>
      <c r="ABN127"/>
      <c r="ABO127"/>
      <c r="ABP127"/>
      <c r="ABQ127"/>
      <c r="ABR127"/>
      <c r="ABS127"/>
      <c r="ABT127"/>
      <c r="ABU127"/>
      <c r="ABV127"/>
      <c r="ABW127"/>
      <c r="ABX127"/>
      <c r="ABY127"/>
      <c r="ABZ127"/>
      <c r="ACA127"/>
      <c r="ACB127"/>
      <c r="ACC127"/>
      <c r="ACD127"/>
      <c r="ACE127"/>
      <c r="ACF127"/>
      <c r="ACG127"/>
      <c r="ACH127"/>
      <c r="ACI127"/>
      <c r="ACJ127"/>
      <c r="ACK127"/>
      <c r="ACL127"/>
      <c r="ACM127"/>
      <c r="ACN127"/>
      <c r="ACO127"/>
      <c r="ACP127"/>
      <c r="ACQ127"/>
      <c r="ACR127"/>
      <c r="ACS127"/>
      <c r="ACT127"/>
      <c r="ACU127"/>
      <c r="ACV127"/>
      <c r="ACW127"/>
      <c r="ACX127"/>
      <c r="ACY127"/>
      <c r="ACZ127"/>
      <c r="ADA127"/>
      <c r="ADB127"/>
      <c r="ADC127"/>
      <c r="ADD127"/>
      <c r="ADE127"/>
      <c r="ADF127"/>
      <c r="ADG127"/>
      <c r="ADH127"/>
      <c r="ADI127"/>
      <c r="ADJ127"/>
      <c r="ADK127"/>
      <c r="ADL127"/>
      <c r="ADM127"/>
      <c r="ADN127"/>
      <c r="ADO127"/>
      <c r="ADP127"/>
      <c r="ADQ127"/>
      <c r="ADR127"/>
      <c r="ADS127"/>
      <c r="ADT127"/>
      <c r="ADU127"/>
      <c r="ADV127"/>
      <c r="ADW127"/>
      <c r="ADX127"/>
      <c r="ADY127"/>
      <c r="ADZ127"/>
      <c r="AEA127"/>
      <c r="AEB127"/>
      <c r="AEC127"/>
      <c r="AED127"/>
      <c r="AEE127"/>
      <c r="AEF127"/>
      <c r="AEG127"/>
      <c r="AEH127"/>
      <c r="AEI127"/>
      <c r="AEJ127"/>
      <c r="AEK127"/>
      <c r="AEL127"/>
      <c r="AEM127"/>
      <c r="AEN127"/>
      <c r="AEO127"/>
      <c r="AEP127"/>
      <c r="AEQ127"/>
      <c r="AER127"/>
      <c r="AES127"/>
      <c r="AET127"/>
      <c r="AEU127"/>
      <c r="AEV127"/>
      <c r="AEW127"/>
      <c r="AEX127"/>
      <c r="AEY127"/>
      <c r="AEZ127"/>
      <c r="AFA127"/>
      <c r="AFB127"/>
      <c r="AFC127"/>
      <c r="AFD127"/>
      <c r="AFE127"/>
      <c r="AFF127"/>
      <c r="AFG127"/>
      <c r="AFH127"/>
      <c r="AFI127"/>
      <c r="AFJ127"/>
      <c r="AFK127"/>
      <c r="AFL127"/>
      <c r="AFM127"/>
      <c r="AFN127"/>
      <c r="AFO127"/>
      <c r="AFP127"/>
      <c r="AFQ127"/>
      <c r="AFR127"/>
      <c r="AFS127"/>
      <c r="AFT127"/>
      <c r="AFU127"/>
      <c r="AFV127"/>
      <c r="AFW127"/>
      <c r="AFX127"/>
      <c r="AFY127"/>
      <c r="AFZ127"/>
      <c r="AGA127"/>
      <c r="AGB127"/>
      <c r="AGC127"/>
      <c r="AGD127"/>
      <c r="AGE127"/>
      <c r="AGF127"/>
      <c r="AGG127"/>
      <c r="AGH127"/>
      <c r="AGI127"/>
      <c r="AGJ127"/>
      <c r="AGK127"/>
      <c r="AGL127"/>
      <c r="AGM127"/>
      <c r="AGN127"/>
      <c r="AGO127"/>
      <c r="AGP127"/>
      <c r="AGQ127"/>
      <c r="AGR127"/>
      <c r="AGS127"/>
      <c r="AGT127"/>
      <c r="AGU127"/>
      <c r="AGV127"/>
      <c r="AGW127"/>
      <c r="AGX127"/>
      <c r="AGY127"/>
      <c r="AGZ127"/>
      <c r="AHA127"/>
      <c r="AHB127"/>
      <c r="AHC127"/>
      <c r="AHD127"/>
      <c r="AHE127"/>
      <c r="AHF127"/>
      <c r="AHG127"/>
      <c r="AHH127"/>
      <c r="AHI127"/>
      <c r="AHJ127"/>
      <c r="AHK127"/>
      <c r="AHL127"/>
      <c r="AHM127"/>
      <c r="AHN127"/>
      <c r="AHO127"/>
      <c r="AHP127"/>
      <c r="AHQ127"/>
      <c r="AHR127"/>
      <c r="AHS127"/>
      <c r="AHT127"/>
      <c r="AHU127"/>
      <c r="AHV127"/>
      <c r="AHW127"/>
      <c r="AHX127"/>
      <c r="AHY127"/>
      <c r="AHZ127"/>
      <c r="AIA127"/>
      <c r="AIB127"/>
      <c r="AIC127"/>
      <c r="AID127"/>
      <c r="AIE127"/>
      <c r="AIF127"/>
      <c r="AIG127"/>
      <c r="AIH127"/>
      <c r="AII127"/>
      <c r="AIJ127"/>
      <c r="AIK127"/>
      <c r="AIL127"/>
      <c r="AIM127"/>
      <c r="AIN127"/>
      <c r="AIO127"/>
      <c r="AIP127"/>
      <c r="AIQ127"/>
      <c r="AIR127"/>
      <c r="AIS127"/>
      <c r="AIT127"/>
      <c r="AIU127"/>
      <c r="AIV127"/>
      <c r="AIW127"/>
      <c r="AIX127"/>
      <c r="AIY127"/>
      <c r="AIZ127"/>
      <c r="AJA127"/>
      <c r="AJB127"/>
      <c r="AJC127"/>
      <c r="AJD127"/>
      <c r="AJE127"/>
      <c r="AJF127"/>
      <c r="AJG127"/>
      <c r="AJH127"/>
      <c r="AJI127"/>
      <c r="AJJ127"/>
      <c r="AJK127"/>
      <c r="AJL127"/>
      <c r="AJM127"/>
      <c r="AJN127"/>
      <c r="AJO127"/>
      <c r="AJP127"/>
      <c r="AJQ127"/>
      <c r="AJR127"/>
      <c r="AJS127"/>
      <c r="AJT127"/>
      <c r="AJU127"/>
      <c r="AJV127"/>
      <c r="AJW127"/>
      <c r="AJX127"/>
      <c r="AJY127"/>
      <c r="AJZ127"/>
      <c r="AKA127"/>
      <c r="AKB127"/>
      <c r="AKC127"/>
      <c r="AKD127"/>
      <c r="AKE127"/>
      <c r="AKF127"/>
      <c r="AKG127"/>
      <c r="AKH127"/>
      <c r="AKI127"/>
      <c r="AKJ127"/>
      <c r="AKK127"/>
      <c r="AKL127"/>
      <c r="AKM127"/>
      <c r="AKN127"/>
      <c r="AKO127"/>
      <c r="AKP127"/>
      <c r="AKQ127"/>
      <c r="AKR127"/>
      <c r="AKS127"/>
      <c r="AKT127"/>
      <c r="AKU127"/>
      <c r="AKV127"/>
      <c r="AKW127"/>
      <c r="AKX127"/>
      <c r="AKY127"/>
      <c r="AKZ127"/>
      <c r="ALA127"/>
      <c r="ALB127"/>
      <c r="ALC127"/>
      <c r="ALD127"/>
      <c r="ALE127"/>
      <c r="ALF127"/>
      <c r="ALG127"/>
      <c r="ALH127"/>
      <c r="ALI127"/>
      <c r="ALJ127"/>
      <c r="ALK127"/>
      <c r="ALL127"/>
      <c r="ALM127"/>
      <c r="ALN127"/>
      <c r="ALO127"/>
      <c r="ALP127"/>
      <c r="ALQ127"/>
      <c r="ALR127"/>
      <c r="ALS127"/>
      <c r="ALT127"/>
      <c r="ALU127"/>
      <c r="ALV127"/>
      <c r="ALW127"/>
      <c r="ALX127"/>
      <c r="ALY127"/>
      <c r="ALZ127"/>
      <c r="AMA127"/>
      <c r="AMB127"/>
      <c r="AMC127"/>
      <c r="AMD127"/>
      <c r="AME127"/>
      <c r="AMF127"/>
      <c r="AMG127"/>
      <c r="AMH127"/>
      <c r="AMI127"/>
      <c r="AMJ127"/>
    </row>
    <row r="128" spans="1:1024" x14ac:dyDescent="0.25">
      <c r="A128"/>
      <c r="B128" s="424" t="s">
        <v>440</v>
      </c>
      <c r="C128" s="404">
        <v>44.715379115566897</v>
      </c>
      <c r="D128" s="405">
        <v>45.477058163392201</v>
      </c>
      <c r="E128" s="405">
        <v>45.811026790028301</v>
      </c>
      <c r="F128" s="405">
        <v>44.821679644514603</v>
      </c>
      <c r="G128" s="405">
        <v>47.951582207692198</v>
      </c>
      <c r="H128" s="405">
        <v>48.904795428835797</v>
      </c>
      <c r="I128" s="405">
        <v>50.180415793211502</v>
      </c>
      <c r="J128" s="405">
        <v>52.1582995643952</v>
      </c>
      <c r="K128" s="405">
        <v>56.0917945271053</v>
      </c>
      <c r="L128" s="405">
        <v>54.910240722324602</v>
      </c>
      <c r="M128" s="405">
        <v>55.522101961730897</v>
      </c>
      <c r="N128" s="405">
        <v>57.548296618180203</v>
      </c>
      <c r="O128" s="405">
        <v>58.893311851515499</v>
      </c>
      <c r="P128" s="405">
        <v>59.455204214160403</v>
      </c>
      <c r="Q128" s="406">
        <v>60.131779371316803</v>
      </c>
      <c r="R128" s="425">
        <f>E100</f>
        <v>56.7499869884685</v>
      </c>
      <c r="S128" s="425">
        <f>F100</f>
        <v>62.924595000525102</v>
      </c>
      <c r="T128" s="425">
        <f>G100</f>
        <v>66.187093912773605</v>
      </c>
      <c r="U128" s="425">
        <f>H100</f>
        <v>69.891762846551501</v>
      </c>
      <c r="V128" s="425">
        <f>I100</f>
        <v>72.456364915526393</v>
      </c>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c r="PA128"/>
      <c r="PB128"/>
      <c r="PC128"/>
      <c r="PD128"/>
      <c r="PE128"/>
      <c r="PF128"/>
      <c r="PG128"/>
      <c r="PH128"/>
      <c r="PI128"/>
      <c r="PJ128"/>
      <c r="PK128"/>
      <c r="PL128"/>
      <c r="PM128"/>
      <c r="PN128"/>
      <c r="PO128"/>
      <c r="PP128"/>
      <c r="PQ128"/>
      <c r="PR128"/>
      <c r="PS128"/>
      <c r="PT128"/>
      <c r="PU128"/>
      <c r="PV128"/>
      <c r="PW128"/>
      <c r="PX128"/>
      <c r="PY128"/>
      <c r="PZ128"/>
      <c r="QA128"/>
      <c r="QB128"/>
      <c r="QC128"/>
      <c r="QD128"/>
      <c r="QE128"/>
      <c r="QF128"/>
      <c r="QG128"/>
      <c r="QH128"/>
      <c r="QI128"/>
      <c r="QJ128"/>
      <c r="QK128"/>
      <c r="QL128"/>
      <c r="QM128"/>
      <c r="QN128"/>
      <c r="QO128"/>
      <c r="QP128"/>
      <c r="QQ128"/>
      <c r="QR128"/>
      <c r="QS128"/>
      <c r="QT128"/>
      <c r="QU128"/>
      <c r="QV128"/>
      <c r="QW128"/>
      <c r="QX128"/>
      <c r="QY128"/>
      <c r="QZ128"/>
      <c r="RA128"/>
      <c r="RB128"/>
      <c r="RC128"/>
      <c r="RD128"/>
      <c r="RE128"/>
      <c r="RF128"/>
      <c r="RG128"/>
      <c r="RH128"/>
      <c r="RI128"/>
      <c r="RJ128"/>
      <c r="RK128"/>
      <c r="RL128"/>
      <c r="RM128"/>
      <c r="RN128"/>
      <c r="RO128"/>
      <c r="RP128"/>
      <c r="RQ128"/>
      <c r="RR128"/>
      <c r="RS128"/>
      <c r="RT128"/>
      <c r="RU128"/>
      <c r="RV128"/>
      <c r="RW128"/>
      <c r="RX128"/>
      <c r="RY128"/>
      <c r="RZ128"/>
      <c r="SA128"/>
      <c r="SB128"/>
      <c r="SC128"/>
      <c r="SD128"/>
      <c r="SE128"/>
      <c r="SF128"/>
      <c r="SG128"/>
      <c r="SH128"/>
      <c r="SI128"/>
      <c r="SJ128"/>
      <c r="SK128"/>
      <c r="SL128"/>
      <c r="SM128"/>
      <c r="SN128"/>
      <c r="SO128"/>
      <c r="SP128"/>
      <c r="SQ128"/>
      <c r="SR128"/>
      <c r="SS128"/>
      <c r="ST128"/>
      <c r="SU128"/>
      <c r="SV128"/>
      <c r="SW128"/>
      <c r="SX128"/>
      <c r="SY128"/>
      <c r="SZ128"/>
      <c r="TA128"/>
      <c r="TB128"/>
      <c r="TC128"/>
      <c r="TD128"/>
      <c r="TE128"/>
      <c r="TF128"/>
      <c r="TG128"/>
      <c r="TH128"/>
      <c r="TI128"/>
      <c r="TJ128"/>
      <c r="TK128"/>
      <c r="TL128"/>
      <c r="TM128"/>
      <c r="TN128"/>
      <c r="TO128"/>
      <c r="TP128"/>
      <c r="TQ128"/>
      <c r="TR128"/>
      <c r="TS128"/>
      <c r="TT128"/>
      <c r="TU128"/>
      <c r="TV128"/>
      <c r="TW128"/>
      <c r="TX128"/>
      <c r="TY128"/>
      <c r="TZ128"/>
      <c r="UA128"/>
      <c r="UB128"/>
      <c r="UC128"/>
      <c r="UD128"/>
      <c r="UE128"/>
      <c r="UF128"/>
      <c r="UG128"/>
      <c r="UH128"/>
      <c r="UI128"/>
      <c r="UJ128"/>
      <c r="UK128"/>
      <c r="UL128"/>
      <c r="UM128"/>
      <c r="UN128"/>
      <c r="UO128"/>
      <c r="UP128"/>
      <c r="UQ128"/>
      <c r="UR128"/>
      <c r="US128"/>
      <c r="UT128"/>
      <c r="UU128"/>
      <c r="UV128"/>
      <c r="UW128"/>
      <c r="UX128"/>
      <c r="UY128"/>
      <c r="UZ128"/>
      <c r="VA128"/>
      <c r="VB128"/>
      <c r="VC128"/>
      <c r="VD128"/>
      <c r="VE128"/>
      <c r="VF128"/>
      <c r="VG128"/>
      <c r="VH128"/>
      <c r="VI128"/>
      <c r="VJ128"/>
      <c r="VK128"/>
      <c r="VL128"/>
      <c r="VM128"/>
      <c r="VN128"/>
      <c r="VO128"/>
      <c r="VP128"/>
      <c r="VQ128"/>
      <c r="VR128"/>
      <c r="VS128"/>
      <c r="VT128"/>
      <c r="VU128"/>
      <c r="VV128"/>
      <c r="VW128"/>
      <c r="VX128"/>
      <c r="VY128"/>
      <c r="VZ128"/>
      <c r="WA128"/>
      <c r="WB128"/>
      <c r="WC128"/>
      <c r="WD128"/>
      <c r="WE128"/>
      <c r="WF128"/>
      <c r="WG128"/>
      <c r="WH128"/>
      <c r="WI128"/>
      <c r="WJ128"/>
      <c r="WK128"/>
      <c r="WL128"/>
      <c r="WM128"/>
      <c r="WN128"/>
      <c r="WO128"/>
      <c r="WP128"/>
      <c r="WQ128"/>
      <c r="WR128"/>
      <c r="WS128"/>
      <c r="WT128"/>
      <c r="WU128"/>
      <c r="WV128"/>
      <c r="WW128"/>
      <c r="WX128"/>
      <c r="WY128"/>
      <c r="WZ128"/>
      <c r="XA128"/>
      <c r="XB128"/>
      <c r="XC128"/>
      <c r="XD128"/>
      <c r="XE128"/>
      <c r="XF128"/>
      <c r="XG128"/>
      <c r="XH128"/>
      <c r="XI128"/>
      <c r="XJ128"/>
      <c r="XK128"/>
      <c r="XL128"/>
      <c r="XM128"/>
      <c r="XN128"/>
      <c r="XO128"/>
      <c r="XP128"/>
      <c r="XQ128"/>
      <c r="XR128"/>
      <c r="XS128"/>
      <c r="XT128"/>
      <c r="XU128"/>
      <c r="XV128"/>
      <c r="XW128"/>
      <c r="XX128"/>
      <c r="XY128"/>
      <c r="XZ128"/>
      <c r="YA128"/>
      <c r="YB128"/>
      <c r="YC128"/>
      <c r="YD128"/>
      <c r="YE128"/>
      <c r="YF128"/>
      <c r="YG128"/>
      <c r="YH128"/>
      <c r="YI128"/>
      <c r="YJ128"/>
      <c r="YK128"/>
      <c r="YL128"/>
      <c r="YM128"/>
      <c r="YN128"/>
      <c r="YO128"/>
      <c r="YP128"/>
      <c r="YQ128"/>
      <c r="YR128"/>
      <c r="YS128"/>
      <c r="YT128"/>
      <c r="YU128"/>
      <c r="YV128"/>
      <c r="YW128"/>
      <c r="YX128"/>
      <c r="YY128"/>
      <c r="YZ128"/>
      <c r="ZA128"/>
      <c r="ZB128"/>
      <c r="ZC128"/>
      <c r="ZD128"/>
      <c r="ZE128"/>
      <c r="ZF128"/>
      <c r="ZG128"/>
      <c r="ZH128"/>
      <c r="ZI128"/>
      <c r="ZJ128"/>
      <c r="ZK128"/>
      <c r="ZL128"/>
      <c r="ZM128"/>
      <c r="ZN128"/>
      <c r="ZO128"/>
      <c r="ZP128"/>
      <c r="ZQ128"/>
      <c r="ZR128"/>
      <c r="ZS128"/>
      <c r="ZT128"/>
      <c r="ZU128"/>
      <c r="ZV128"/>
      <c r="ZW128"/>
      <c r="ZX128"/>
      <c r="ZY128"/>
      <c r="ZZ128"/>
      <c r="AAA128"/>
      <c r="AAB128"/>
      <c r="AAC128"/>
      <c r="AAD128"/>
      <c r="AAE128"/>
      <c r="AAF128"/>
      <c r="AAG128"/>
      <c r="AAH128"/>
      <c r="AAI128"/>
      <c r="AAJ128"/>
      <c r="AAK128"/>
      <c r="AAL128"/>
      <c r="AAM128"/>
      <c r="AAN128"/>
      <c r="AAO128"/>
      <c r="AAP128"/>
      <c r="AAQ128"/>
      <c r="AAR128"/>
      <c r="AAS128"/>
      <c r="AAT128"/>
      <c r="AAU128"/>
      <c r="AAV128"/>
      <c r="AAW128"/>
      <c r="AAX128"/>
      <c r="AAY128"/>
      <c r="AAZ128"/>
      <c r="ABA128"/>
      <c r="ABB128"/>
      <c r="ABC128"/>
      <c r="ABD128"/>
      <c r="ABE128"/>
      <c r="ABF128"/>
      <c r="ABG128"/>
      <c r="ABH128"/>
      <c r="ABI128"/>
      <c r="ABJ128"/>
      <c r="ABK128"/>
      <c r="ABL128"/>
      <c r="ABM128"/>
      <c r="ABN128"/>
      <c r="ABO128"/>
      <c r="ABP128"/>
      <c r="ABQ128"/>
      <c r="ABR128"/>
      <c r="ABS128"/>
      <c r="ABT128"/>
      <c r="ABU128"/>
      <c r="ABV128"/>
      <c r="ABW128"/>
      <c r="ABX128"/>
      <c r="ABY128"/>
      <c r="ABZ128"/>
      <c r="ACA128"/>
      <c r="ACB128"/>
      <c r="ACC128"/>
      <c r="ACD128"/>
      <c r="ACE128"/>
      <c r="ACF128"/>
      <c r="ACG128"/>
      <c r="ACH128"/>
      <c r="ACI128"/>
      <c r="ACJ128"/>
      <c r="ACK128"/>
      <c r="ACL128"/>
      <c r="ACM128"/>
      <c r="ACN128"/>
      <c r="ACO128"/>
      <c r="ACP128"/>
      <c r="ACQ128"/>
      <c r="ACR128"/>
      <c r="ACS128"/>
      <c r="ACT128"/>
      <c r="ACU128"/>
      <c r="ACV128"/>
      <c r="ACW128"/>
      <c r="ACX128"/>
      <c r="ACY128"/>
      <c r="ACZ128"/>
      <c r="ADA128"/>
      <c r="ADB128"/>
      <c r="ADC128"/>
      <c r="ADD128"/>
      <c r="ADE128"/>
      <c r="ADF128"/>
      <c r="ADG128"/>
      <c r="ADH128"/>
      <c r="ADI128"/>
      <c r="ADJ128"/>
      <c r="ADK128"/>
      <c r="ADL128"/>
      <c r="ADM128"/>
      <c r="ADN128"/>
      <c r="ADO128"/>
      <c r="ADP128"/>
      <c r="ADQ128"/>
      <c r="ADR128"/>
      <c r="ADS128"/>
      <c r="ADT128"/>
      <c r="ADU128"/>
      <c r="ADV128"/>
      <c r="ADW128"/>
      <c r="ADX128"/>
      <c r="ADY128"/>
      <c r="ADZ128"/>
      <c r="AEA128"/>
      <c r="AEB128"/>
      <c r="AEC128"/>
      <c r="AED128"/>
      <c r="AEE128"/>
      <c r="AEF128"/>
      <c r="AEG128"/>
      <c r="AEH128"/>
      <c r="AEI128"/>
      <c r="AEJ128"/>
      <c r="AEK128"/>
      <c r="AEL128"/>
      <c r="AEM128"/>
      <c r="AEN128"/>
      <c r="AEO128"/>
      <c r="AEP128"/>
      <c r="AEQ128"/>
      <c r="AER128"/>
      <c r="AES128"/>
      <c r="AET128"/>
      <c r="AEU128"/>
      <c r="AEV128"/>
      <c r="AEW128"/>
      <c r="AEX128"/>
      <c r="AEY128"/>
      <c r="AEZ128"/>
      <c r="AFA128"/>
      <c r="AFB128"/>
      <c r="AFC128"/>
      <c r="AFD128"/>
      <c r="AFE128"/>
      <c r="AFF128"/>
      <c r="AFG128"/>
      <c r="AFH128"/>
      <c r="AFI128"/>
      <c r="AFJ128"/>
      <c r="AFK128"/>
      <c r="AFL128"/>
      <c r="AFM128"/>
      <c r="AFN128"/>
      <c r="AFO128"/>
      <c r="AFP128"/>
      <c r="AFQ128"/>
      <c r="AFR128"/>
      <c r="AFS128"/>
      <c r="AFT128"/>
      <c r="AFU128"/>
      <c r="AFV128"/>
      <c r="AFW128"/>
      <c r="AFX128"/>
      <c r="AFY128"/>
      <c r="AFZ128"/>
      <c r="AGA128"/>
      <c r="AGB128"/>
      <c r="AGC128"/>
      <c r="AGD128"/>
      <c r="AGE128"/>
      <c r="AGF128"/>
      <c r="AGG128"/>
      <c r="AGH128"/>
      <c r="AGI128"/>
      <c r="AGJ128"/>
      <c r="AGK128"/>
      <c r="AGL128"/>
      <c r="AGM128"/>
      <c r="AGN128"/>
      <c r="AGO128"/>
      <c r="AGP128"/>
      <c r="AGQ128"/>
      <c r="AGR128"/>
      <c r="AGS128"/>
      <c r="AGT128"/>
      <c r="AGU128"/>
      <c r="AGV128"/>
      <c r="AGW128"/>
      <c r="AGX128"/>
      <c r="AGY128"/>
      <c r="AGZ128"/>
      <c r="AHA128"/>
      <c r="AHB128"/>
      <c r="AHC128"/>
      <c r="AHD128"/>
      <c r="AHE128"/>
      <c r="AHF128"/>
      <c r="AHG128"/>
      <c r="AHH128"/>
      <c r="AHI128"/>
      <c r="AHJ128"/>
      <c r="AHK128"/>
      <c r="AHL128"/>
      <c r="AHM128"/>
      <c r="AHN128"/>
      <c r="AHO128"/>
      <c r="AHP128"/>
      <c r="AHQ128"/>
      <c r="AHR128"/>
      <c r="AHS128"/>
      <c r="AHT128"/>
      <c r="AHU128"/>
      <c r="AHV128"/>
      <c r="AHW128"/>
      <c r="AHX128"/>
      <c r="AHY128"/>
      <c r="AHZ128"/>
      <c r="AIA128"/>
      <c r="AIB128"/>
      <c r="AIC128"/>
      <c r="AID128"/>
      <c r="AIE128"/>
      <c r="AIF128"/>
      <c r="AIG128"/>
      <c r="AIH128"/>
      <c r="AII128"/>
      <c r="AIJ128"/>
      <c r="AIK128"/>
      <c r="AIL128"/>
      <c r="AIM128"/>
      <c r="AIN128"/>
      <c r="AIO128"/>
      <c r="AIP128"/>
      <c r="AIQ128"/>
      <c r="AIR128"/>
      <c r="AIS128"/>
      <c r="AIT128"/>
      <c r="AIU128"/>
      <c r="AIV128"/>
      <c r="AIW128"/>
      <c r="AIX128"/>
      <c r="AIY128"/>
      <c r="AIZ128"/>
      <c r="AJA128"/>
      <c r="AJB128"/>
      <c r="AJC128"/>
      <c r="AJD128"/>
      <c r="AJE128"/>
      <c r="AJF128"/>
      <c r="AJG128"/>
      <c r="AJH128"/>
      <c r="AJI128"/>
      <c r="AJJ128"/>
      <c r="AJK128"/>
      <c r="AJL128"/>
      <c r="AJM128"/>
      <c r="AJN128"/>
      <c r="AJO128"/>
      <c r="AJP128"/>
      <c r="AJQ128"/>
      <c r="AJR128"/>
      <c r="AJS128"/>
      <c r="AJT128"/>
      <c r="AJU128"/>
      <c r="AJV128"/>
      <c r="AJW128"/>
      <c r="AJX128"/>
      <c r="AJY128"/>
      <c r="AJZ128"/>
      <c r="AKA128"/>
      <c r="AKB128"/>
      <c r="AKC128"/>
      <c r="AKD128"/>
      <c r="AKE128"/>
      <c r="AKF128"/>
      <c r="AKG128"/>
      <c r="AKH128"/>
      <c r="AKI128"/>
      <c r="AKJ128"/>
      <c r="AKK128"/>
      <c r="AKL128"/>
      <c r="AKM128"/>
      <c r="AKN128"/>
      <c r="AKO128"/>
      <c r="AKP128"/>
      <c r="AKQ128"/>
      <c r="AKR128"/>
      <c r="AKS128"/>
      <c r="AKT128"/>
      <c r="AKU128"/>
      <c r="AKV128"/>
      <c r="AKW128"/>
      <c r="AKX128"/>
      <c r="AKY128"/>
      <c r="AKZ128"/>
      <c r="ALA128"/>
      <c r="ALB128"/>
      <c r="ALC128"/>
      <c r="ALD128"/>
      <c r="ALE128"/>
      <c r="ALF128"/>
      <c r="ALG128"/>
      <c r="ALH128"/>
      <c r="ALI128"/>
      <c r="ALJ128"/>
      <c r="ALK128"/>
      <c r="ALL128"/>
      <c r="ALM128"/>
      <c r="ALN128"/>
      <c r="ALO128"/>
      <c r="ALP128"/>
      <c r="ALQ128"/>
      <c r="ALR128"/>
      <c r="ALS128"/>
      <c r="ALT128"/>
      <c r="ALU128"/>
      <c r="ALV128"/>
      <c r="ALW128"/>
      <c r="ALX128"/>
      <c r="ALY128"/>
      <c r="ALZ128"/>
      <c r="AMA128"/>
      <c r="AMB128"/>
      <c r="AMC128"/>
      <c r="AMD128"/>
      <c r="AME128"/>
      <c r="AMF128"/>
      <c r="AMG128"/>
      <c r="AMH128"/>
      <c r="AMI128"/>
      <c r="AMJ128"/>
    </row>
    <row r="129" spans="1:1024" x14ac:dyDescent="0.25">
      <c r="A129"/>
      <c r="B129" s="396" t="s">
        <v>441</v>
      </c>
      <c r="C129" s="408">
        <v>29.463785254006499</v>
      </c>
      <c r="D129" s="409">
        <v>30.127565193126301</v>
      </c>
      <c r="E129" s="409">
        <v>30.810455827302199</v>
      </c>
      <c r="F129" s="409">
        <v>30.002742848431499</v>
      </c>
      <c r="G129" s="409">
        <v>32.486609596515102</v>
      </c>
      <c r="H129" s="409">
        <v>33.660883546217697</v>
      </c>
      <c r="I129" s="409">
        <v>35.202406129128498</v>
      </c>
      <c r="J129" s="409">
        <v>36.049465938198601</v>
      </c>
      <c r="K129" s="409">
        <v>38.403135931643703</v>
      </c>
      <c r="L129" s="409">
        <v>38.378330315691997</v>
      </c>
      <c r="M129" s="409">
        <v>38.809088536750899</v>
      </c>
      <c r="N129" s="409">
        <v>40.003522646664699</v>
      </c>
      <c r="O129" s="409">
        <v>41.261944010831897</v>
      </c>
      <c r="P129" s="409">
        <v>41.2781343793432</v>
      </c>
      <c r="Q129" s="414">
        <v>41.264037663564601</v>
      </c>
      <c r="R129" s="426">
        <f>Q129/Q128*R128</f>
        <v>38.943361147499743</v>
      </c>
      <c r="S129" s="426">
        <f>R129/R128*S128</f>
        <v>43.180542555252785</v>
      </c>
      <c r="T129" s="426">
        <f>S129/S128*T128</f>
        <v>45.419356696458408</v>
      </c>
      <c r="U129" s="426">
        <f>T129/T128*U128</f>
        <v>47.961599750176667</v>
      </c>
      <c r="V129" s="426">
        <f>U129/U128*V128</f>
        <v>49.721498384021437</v>
      </c>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c r="GD129"/>
      <c r="GE129"/>
      <c r="GF129"/>
      <c r="GG129"/>
      <c r="GH129"/>
      <c r="GI129"/>
      <c r="GJ129"/>
      <c r="GK129"/>
      <c r="GL129"/>
      <c r="GM129"/>
      <c r="GN129"/>
      <c r="GO129"/>
      <c r="GP129"/>
      <c r="GQ129"/>
      <c r="GR129"/>
      <c r="GS129"/>
      <c r="GT129"/>
      <c r="GU129"/>
      <c r="GV129"/>
      <c r="GW129"/>
      <c r="GX129"/>
      <c r="GY129"/>
      <c r="GZ129"/>
      <c r="HA129"/>
      <c r="HB129"/>
      <c r="HC129"/>
      <c r="HD129"/>
      <c r="HE129"/>
      <c r="HF129"/>
      <c r="HG129"/>
      <c r="HH129"/>
      <c r="HI129"/>
      <c r="HJ129"/>
      <c r="HK129"/>
      <c r="HL129"/>
      <c r="HM129"/>
      <c r="HN129"/>
      <c r="HO129"/>
      <c r="HP129"/>
      <c r="HQ129"/>
      <c r="HR129"/>
      <c r="HS129"/>
      <c r="HT129"/>
      <c r="HU129"/>
      <c r="HV129"/>
      <c r="HW129"/>
      <c r="HX129"/>
      <c r="HY129"/>
      <c r="HZ129"/>
      <c r="IA129"/>
      <c r="IB129"/>
      <c r="IC129"/>
      <c r="ID129"/>
      <c r="IE129"/>
      <c r="IF129"/>
      <c r="IG129"/>
      <c r="IH129"/>
      <c r="II129"/>
      <c r="IJ129"/>
      <c r="IK129"/>
      <c r="IL129"/>
      <c r="IM129"/>
      <c r="IN129"/>
      <c r="IO129"/>
      <c r="IP129"/>
      <c r="IQ129"/>
      <c r="IR129"/>
      <c r="IS129"/>
      <c r="IT129"/>
      <c r="IU129"/>
      <c r="IV129"/>
      <c r="IW129"/>
      <c r="IX129"/>
      <c r="IY129"/>
      <c r="IZ129"/>
      <c r="JA129"/>
      <c r="JB129"/>
      <c r="JC129"/>
      <c r="JD129"/>
      <c r="JE129"/>
      <c r="JF129"/>
      <c r="JG129"/>
      <c r="JH129"/>
      <c r="JI129"/>
      <c r="JJ129"/>
      <c r="JK129"/>
      <c r="JL129"/>
      <c r="JM129"/>
      <c r="JN129"/>
      <c r="JO129"/>
      <c r="JP129"/>
      <c r="JQ129"/>
      <c r="JR129"/>
      <c r="JS129"/>
      <c r="JT129"/>
      <c r="JU129"/>
      <c r="JV129"/>
      <c r="JW129"/>
      <c r="JX129"/>
      <c r="JY129"/>
      <c r="JZ129"/>
      <c r="KA129"/>
      <c r="KB129"/>
      <c r="KC129"/>
      <c r="KD129"/>
      <c r="KE129"/>
      <c r="KF129"/>
      <c r="KG129"/>
      <c r="KH129"/>
      <c r="KI129"/>
      <c r="KJ129"/>
      <c r="KK129"/>
      <c r="KL129"/>
      <c r="KM129"/>
      <c r="KN129"/>
      <c r="KO129"/>
      <c r="KP129"/>
      <c r="KQ129"/>
      <c r="KR129"/>
      <c r="KS129"/>
      <c r="KT129"/>
      <c r="KU129"/>
      <c r="KV129"/>
      <c r="KW129"/>
      <c r="KX129"/>
      <c r="KY129"/>
      <c r="KZ129"/>
      <c r="LA129"/>
      <c r="LB129"/>
      <c r="LC129"/>
      <c r="LD129"/>
      <c r="LE129"/>
      <c r="LF129"/>
      <c r="LG129"/>
      <c r="LH129"/>
      <c r="LI129"/>
      <c r="LJ129"/>
      <c r="LK129"/>
      <c r="LL129"/>
      <c r="LM129"/>
      <c r="LN129"/>
      <c r="LO129"/>
      <c r="LP129"/>
      <c r="LQ129"/>
      <c r="LR129"/>
      <c r="LS129"/>
      <c r="LT129"/>
      <c r="LU129"/>
      <c r="LV129"/>
      <c r="LW129"/>
      <c r="LX129"/>
      <c r="LY129"/>
      <c r="LZ129"/>
      <c r="MA129"/>
      <c r="MB129"/>
      <c r="MC129"/>
      <c r="MD129"/>
      <c r="ME129"/>
      <c r="MF129"/>
      <c r="MG129"/>
      <c r="MH129"/>
      <c r="MI129"/>
      <c r="MJ129"/>
      <c r="MK129"/>
      <c r="ML129"/>
      <c r="MM129"/>
      <c r="MN129"/>
      <c r="MO129"/>
      <c r="MP129"/>
      <c r="MQ129"/>
      <c r="MR129"/>
      <c r="MS129"/>
      <c r="MT129"/>
      <c r="MU129"/>
      <c r="MV129"/>
      <c r="MW129"/>
      <c r="MX129"/>
      <c r="MY129"/>
      <c r="MZ129"/>
      <c r="NA129"/>
      <c r="NB129"/>
      <c r="NC129"/>
      <c r="ND129"/>
      <c r="NE129"/>
      <c r="NF129"/>
      <c r="NG129"/>
      <c r="NH129"/>
      <c r="NI129"/>
      <c r="NJ129"/>
      <c r="NK129"/>
      <c r="NL129"/>
      <c r="NM129"/>
      <c r="NN129"/>
      <c r="NO129"/>
      <c r="NP129"/>
      <c r="NQ129"/>
      <c r="NR129"/>
      <c r="NS129"/>
      <c r="NT129"/>
      <c r="NU129"/>
      <c r="NV129"/>
      <c r="NW129"/>
      <c r="NX129"/>
      <c r="NY129"/>
      <c r="NZ129"/>
      <c r="OA129"/>
      <c r="OB129"/>
      <c r="OC129"/>
      <c r="OD129"/>
      <c r="OE129"/>
      <c r="OF129"/>
      <c r="OG129"/>
      <c r="OH129"/>
      <c r="OI129"/>
      <c r="OJ129"/>
      <c r="OK129"/>
      <c r="OL129"/>
      <c r="OM129"/>
      <c r="ON129"/>
      <c r="OO129"/>
      <c r="OP129"/>
      <c r="OQ129"/>
      <c r="OR129"/>
      <c r="OS129"/>
      <c r="OT129"/>
      <c r="OU129"/>
      <c r="OV129"/>
      <c r="OW129"/>
      <c r="OX129"/>
      <c r="OY129"/>
      <c r="OZ129"/>
      <c r="PA129"/>
      <c r="PB129"/>
      <c r="PC129"/>
      <c r="PD129"/>
      <c r="PE129"/>
      <c r="PF129"/>
      <c r="PG129"/>
      <c r="PH129"/>
      <c r="PI129"/>
      <c r="PJ129"/>
      <c r="PK129"/>
      <c r="PL129"/>
      <c r="PM129"/>
      <c r="PN129"/>
      <c r="PO129"/>
      <c r="PP129"/>
      <c r="PQ129"/>
      <c r="PR129"/>
      <c r="PS129"/>
      <c r="PT129"/>
      <c r="PU129"/>
      <c r="PV129"/>
      <c r="PW129"/>
      <c r="PX129"/>
      <c r="PY129"/>
      <c r="PZ129"/>
      <c r="QA129"/>
      <c r="QB129"/>
      <c r="QC129"/>
      <c r="QD129"/>
      <c r="QE129"/>
      <c r="QF129"/>
      <c r="QG129"/>
      <c r="QH129"/>
      <c r="QI129"/>
      <c r="QJ129"/>
      <c r="QK129"/>
      <c r="QL129"/>
      <c r="QM129"/>
      <c r="QN129"/>
      <c r="QO129"/>
      <c r="QP129"/>
      <c r="QQ129"/>
      <c r="QR129"/>
      <c r="QS129"/>
      <c r="QT129"/>
      <c r="QU129"/>
      <c r="QV129"/>
      <c r="QW129"/>
      <c r="QX129"/>
      <c r="QY129"/>
      <c r="QZ129"/>
      <c r="RA129"/>
      <c r="RB129"/>
      <c r="RC129"/>
      <c r="RD129"/>
      <c r="RE129"/>
      <c r="RF129"/>
      <c r="RG129"/>
      <c r="RH129"/>
      <c r="RI129"/>
      <c r="RJ129"/>
      <c r="RK129"/>
      <c r="RL129"/>
      <c r="RM129"/>
      <c r="RN129"/>
      <c r="RO129"/>
      <c r="RP129"/>
      <c r="RQ129"/>
      <c r="RR129"/>
      <c r="RS129"/>
      <c r="RT129"/>
      <c r="RU129"/>
      <c r="RV129"/>
      <c r="RW129"/>
      <c r="RX129"/>
      <c r="RY129"/>
      <c r="RZ129"/>
      <c r="SA129"/>
      <c r="SB129"/>
      <c r="SC129"/>
      <c r="SD129"/>
      <c r="SE129"/>
      <c r="SF129"/>
      <c r="SG129"/>
      <c r="SH129"/>
      <c r="SI129"/>
      <c r="SJ129"/>
      <c r="SK129"/>
      <c r="SL129"/>
      <c r="SM129"/>
      <c r="SN129"/>
      <c r="SO129"/>
      <c r="SP129"/>
      <c r="SQ129"/>
      <c r="SR129"/>
      <c r="SS129"/>
      <c r="ST129"/>
      <c r="SU129"/>
      <c r="SV129"/>
      <c r="SW129"/>
      <c r="SX129"/>
      <c r="SY129"/>
      <c r="SZ129"/>
      <c r="TA129"/>
      <c r="TB129"/>
      <c r="TC129"/>
      <c r="TD129"/>
      <c r="TE129"/>
      <c r="TF129"/>
      <c r="TG129"/>
      <c r="TH129"/>
      <c r="TI129"/>
      <c r="TJ129"/>
      <c r="TK129"/>
      <c r="TL129"/>
      <c r="TM129"/>
      <c r="TN129"/>
      <c r="TO129"/>
      <c r="TP129"/>
      <c r="TQ129"/>
      <c r="TR129"/>
      <c r="TS129"/>
      <c r="TT129"/>
      <c r="TU129"/>
      <c r="TV129"/>
      <c r="TW129"/>
      <c r="TX129"/>
      <c r="TY129"/>
      <c r="TZ129"/>
      <c r="UA129"/>
      <c r="UB129"/>
      <c r="UC129"/>
      <c r="UD129"/>
      <c r="UE129"/>
      <c r="UF129"/>
      <c r="UG129"/>
      <c r="UH129"/>
      <c r="UI129"/>
      <c r="UJ129"/>
      <c r="UK129"/>
      <c r="UL129"/>
      <c r="UM129"/>
      <c r="UN129"/>
      <c r="UO129"/>
      <c r="UP129"/>
      <c r="UQ129"/>
      <c r="UR129"/>
      <c r="US129"/>
      <c r="UT129"/>
      <c r="UU129"/>
      <c r="UV129"/>
      <c r="UW129"/>
      <c r="UX129"/>
      <c r="UY129"/>
      <c r="UZ129"/>
      <c r="VA129"/>
      <c r="VB129"/>
      <c r="VC129"/>
      <c r="VD129"/>
      <c r="VE129"/>
      <c r="VF129"/>
      <c r="VG129"/>
      <c r="VH129"/>
      <c r="VI129"/>
      <c r="VJ129"/>
      <c r="VK129"/>
      <c r="VL129"/>
      <c r="VM129"/>
      <c r="VN129"/>
      <c r="VO129"/>
      <c r="VP129"/>
      <c r="VQ129"/>
      <c r="VR129"/>
      <c r="VS129"/>
      <c r="VT129"/>
      <c r="VU129"/>
      <c r="VV129"/>
      <c r="VW129"/>
      <c r="VX129"/>
      <c r="VY129"/>
      <c r="VZ129"/>
      <c r="WA129"/>
      <c r="WB129"/>
      <c r="WC129"/>
      <c r="WD129"/>
      <c r="WE129"/>
      <c r="WF129"/>
      <c r="WG129"/>
      <c r="WH129"/>
      <c r="WI129"/>
      <c r="WJ129"/>
      <c r="WK129"/>
      <c r="WL129"/>
      <c r="WM129"/>
      <c r="WN129"/>
      <c r="WO129"/>
      <c r="WP129"/>
      <c r="WQ129"/>
      <c r="WR129"/>
      <c r="WS129"/>
      <c r="WT129"/>
      <c r="WU129"/>
      <c r="WV129"/>
      <c r="WW129"/>
      <c r="WX129"/>
      <c r="WY129"/>
      <c r="WZ129"/>
      <c r="XA129"/>
      <c r="XB129"/>
      <c r="XC129"/>
      <c r="XD129"/>
      <c r="XE129"/>
      <c r="XF129"/>
      <c r="XG129"/>
      <c r="XH129"/>
      <c r="XI129"/>
      <c r="XJ129"/>
      <c r="XK129"/>
      <c r="XL129"/>
      <c r="XM129"/>
      <c r="XN129"/>
      <c r="XO129"/>
      <c r="XP129"/>
      <c r="XQ129"/>
      <c r="XR129"/>
      <c r="XS129"/>
      <c r="XT129"/>
      <c r="XU129"/>
      <c r="XV129"/>
      <c r="XW129"/>
      <c r="XX129"/>
      <c r="XY129"/>
      <c r="XZ129"/>
      <c r="YA129"/>
      <c r="YB129"/>
      <c r="YC129"/>
      <c r="YD129"/>
      <c r="YE129"/>
      <c r="YF129"/>
      <c r="YG129"/>
      <c r="YH129"/>
      <c r="YI129"/>
      <c r="YJ129"/>
      <c r="YK129"/>
      <c r="YL129"/>
      <c r="YM129"/>
      <c r="YN129"/>
      <c r="YO129"/>
      <c r="YP129"/>
      <c r="YQ129"/>
      <c r="YR129"/>
      <c r="YS129"/>
      <c r="YT129"/>
      <c r="YU129"/>
      <c r="YV129"/>
      <c r="YW129"/>
      <c r="YX129"/>
      <c r="YY129"/>
      <c r="YZ129"/>
      <c r="ZA129"/>
      <c r="ZB129"/>
      <c r="ZC129"/>
      <c r="ZD129"/>
      <c r="ZE129"/>
      <c r="ZF129"/>
      <c r="ZG129"/>
      <c r="ZH129"/>
      <c r="ZI129"/>
      <c r="ZJ129"/>
      <c r="ZK129"/>
      <c r="ZL129"/>
      <c r="ZM129"/>
      <c r="ZN129"/>
      <c r="ZO129"/>
      <c r="ZP129"/>
      <c r="ZQ129"/>
      <c r="ZR129"/>
      <c r="ZS129"/>
      <c r="ZT129"/>
      <c r="ZU129"/>
      <c r="ZV129"/>
      <c r="ZW129"/>
      <c r="ZX129"/>
      <c r="ZY129"/>
      <c r="ZZ129"/>
      <c r="AAA129"/>
      <c r="AAB129"/>
      <c r="AAC129"/>
      <c r="AAD129"/>
      <c r="AAE129"/>
      <c r="AAF129"/>
      <c r="AAG129"/>
      <c r="AAH129"/>
      <c r="AAI129"/>
      <c r="AAJ129"/>
      <c r="AAK129"/>
      <c r="AAL129"/>
      <c r="AAM129"/>
      <c r="AAN129"/>
      <c r="AAO129"/>
      <c r="AAP129"/>
      <c r="AAQ129"/>
      <c r="AAR129"/>
      <c r="AAS129"/>
      <c r="AAT129"/>
      <c r="AAU129"/>
      <c r="AAV129"/>
      <c r="AAW129"/>
      <c r="AAX129"/>
      <c r="AAY129"/>
      <c r="AAZ129"/>
      <c r="ABA129"/>
      <c r="ABB129"/>
      <c r="ABC129"/>
      <c r="ABD129"/>
      <c r="ABE129"/>
      <c r="ABF129"/>
      <c r="ABG129"/>
      <c r="ABH129"/>
      <c r="ABI129"/>
      <c r="ABJ129"/>
      <c r="ABK129"/>
      <c r="ABL129"/>
      <c r="ABM129"/>
      <c r="ABN129"/>
      <c r="ABO129"/>
      <c r="ABP129"/>
      <c r="ABQ129"/>
      <c r="ABR129"/>
      <c r="ABS129"/>
      <c r="ABT129"/>
      <c r="ABU129"/>
      <c r="ABV129"/>
      <c r="ABW129"/>
      <c r="ABX129"/>
      <c r="ABY129"/>
      <c r="ABZ129"/>
      <c r="ACA129"/>
      <c r="ACB129"/>
      <c r="ACC129"/>
      <c r="ACD129"/>
      <c r="ACE129"/>
      <c r="ACF129"/>
      <c r="ACG129"/>
      <c r="ACH129"/>
      <c r="ACI129"/>
      <c r="ACJ129"/>
      <c r="ACK129"/>
      <c r="ACL129"/>
      <c r="ACM129"/>
      <c r="ACN129"/>
      <c r="ACO129"/>
      <c r="ACP129"/>
      <c r="ACQ129"/>
      <c r="ACR129"/>
      <c r="ACS129"/>
      <c r="ACT129"/>
      <c r="ACU129"/>
      <c r="ACV129"/>
      <c r="ACW129"/>
      <c r="ACX129"/>
      <c r="ACY129"/>
      <c r="ACZ129"/>
      <c r="ADA129"/>
      <c r="ADB129"/>
      <c r="ADC129"/>
      <c r="ADD129"/>
      <c r="ADE129"/>
      <c r="ADF129"/>
      <c r="ADG129"/>
      <c r="ADH129"/>
      <c r="ADI129"/>
      <c r="ADJ129"/>
      <c r="ADK129"/>
      <c r="ADL129"/>
      <c r="ADM129"/>
      <c r="ADN129"/>
      <c r="ADO129"/>
      <c r="ADP129"/>
      <c r="ADQ129"/>
      <c r="ADR129"/>
      <c r="ADS129"/>
      <c r="ADT129"/>
      <c r="ADU129"/>
      <c r="ADV129"/>
      <c r="ADW129"/>
      <c r="ADX129"/>
      <c r="ADY129"/>
      <c r="ADZ129"/>
      <c r="AEA129"/>
      <c r="AEB129"/>
      <c r="AEC129"/>
      <c r="AED129"/>
      <c r="AEE129"/>
      <c r="AEF129"/>
      <c r="AEG129"/>
      <c r="AEH129"/>
      <c r="AEI129"/>
      <c r="AEJ129"/>
      <c r="AEK129"/>
      <c r="AEL129"/>
      <c r="AEM129"/>
      <c r="AEN129"/>
      <c r="AEO129"/>
      <c r="AEP129"/>
      <c r="AEQ129"/>
      <c r="AER129"/>
      <c r="AES129"/>
      <c r="AET129"/>
      <c r="AEU129"/>
      <c r="AEV129"/>
      <c r="AEW129"/>
      <c r="AEX129"/>
      <c r="AEY129"/>
      <c r="AEZ129"/>
      <c r="AFA129"/>
      <c r="AFB129"/>
      <c r="AFC129"/>
      <c r="AFD129"/>
      <c r="AFE129"/>
      <c r="AFF129"/>
      <c r="AFG129"/>
      <c r="AFH129"/>
      <c r="AFI129"/>
      <c r="AFJ129"/>
      <c r="AFK129"/>
      <c r="AFL129"/>
      <c r="AFM129"/>
      <c r="AFN129"/>
      <c r="AFO129"/>
      <c r="AFP129"/>
      <c r="AFQ129"/>
      <c r="AFR129"/>
      <c r="AFS129"/>
      <c r="AFT129"/>
      <c r="AFU129"/>
      <c r="AFV129"/>
      <c r="AFW129"/>
      <c r="AFX129"/>
      <c r="AFY129"/>
      <c r="AFZ129"/>
      <c r="AGA129"/>
      <c r="AGB129"/>
      <c r="AGC129"/>
      <c r="AGD129"/>
      <c r="AGE129"/>
      <c r="AGF129"/>
      <c r="AGG129"/>
      <c r="AGH129"/>
      <c r="AGI129"/>
      <c r="AGJ129"/>
      <c r="AGK129"/>
      <c r="AGL129"/>
      <c r="AGM129"/>
      <c r="AGN129"/>
      <c r="AGO129"/>
      <c r="AGP129"/>
      <c r="AGQ129"/>
      <c r="AGR129"/>
      <c r="AGS129"/>
      <c r="AGT129"/>
      <c r="AGU129"/>
      <c r="AGV129"/>
      <c r="AGW129"/>
      <c r="AGX129"/>
      <c r="AGY129"/>
      <c r="AGZ129"/>
      <c r="AHA129"/>
      <c r="AHB129"/>
      <c r="AHC129"/>
      <c r="AHD129"/>
      <c r="AHE129"/>
      <c r="AHF129"/>
      <c r="AHG129"/>
      <c r="AHH129"/>
      <c r="AHI129"/>
      <c r="AHJ129"/>
      <c r="AHK129"/>
      <c r="AHL129"/>
      <c r="AHM129"/>
      <c r="AHN129"/>
      <c r="AHO129"/>
      <c r="AHP129"/>
      <c r="AHQ129"/>
      <c r="AHR129"/>
      <c r="AHS129"/>
      <c r="AHT129"/>
      <c r="AHU129"/>
      <c r="AHV129"/>
      <c r="AHW129"/>
      <c r="AHX129"/>
      <c r="AHY129"/>
      <c r="AHZ129"/>
      <c r="AIA129"/>
      <c r="AIB129"/>
      <c r="AIC129"/>
      <c r="AID129"/>
      <c r="AIE129"/>
      <c r="AIF129"/>
      <c r="AIG129"/>
      <c r="AIH129"/>
      <c r="AII129"/>
      <c r="AIJ129"/>
      <c r="AIK129"/>
      <c r="AIL129"/>
      <c r="AIM129"/>
      <c r="AIN129"/>
      <c r="AIO129"/>
      <c r="AIP129"/>
      <c r="AIQ129"/>
      <c r="AIR129"/>
      <c r="AIS129"/>
      <c r="AIT129"/>
      <c r="AIU129"/>
      <c r="AIV129"/>
      <c r="AIW129"/>
      <c r="AIX129"/>
      <c r="AIY129"/>
      <c r="AIZ129"/>
      <c r="AJA129"/>
      <c r="AJB129"/>
      <c r="AJC129"/>
      <c r="AJD129"/>
      <c r="AJE129"/>
      <c r="AJF129"/>
      <c r="AJG129"/>
      <c r="AJH129"/>
      <c r="AJI129"/>
      <c r="AJJ129"/>
      <c r="AJK129"/>
      <c r="AJL129"/>
      <c r="AJM129"/>
      <c r="AJN129"/>
      <c r="AJO129"/>
      <c r="AJP129"/>
      <c r="AJQ129"/>
      <c r="AJR129"/>
      <c r="AJS129"/>
      <c r="AJT129"/>
      <c r="AJU129"/>
      <c r="AJV129"/>
      <c r="AJW129"/>
      <c r="AJX129"/>
      <c r="AJY129"/>
      <c r="AJZ129"/>
      <c r="AKA129"/>
      <c r="AKB129"/>
      <c r="AKC129"/>
      <c r="AKD129"/>
      <c r="AKE129"/>
      <c r="AKF129"/>
      <c r="AKG129"/>
      <c r="AKH129"/>
      <c r="AKI129"/>
      <c r="AKJ129"/>
      <c r="AKK129"/>
      <c r="AKL129"/>
      <c r="AKM129"/>
      <c r="AKN129"/>
      <c r="AKO129"/>
      <c r="AKP129"/>
      <c r="AKQ129"/>
      <c r="AKR129"/>
      <c r="AKS129"/>
      <c r="AKT129"/>
      <c r="AKU129"/>
      <c r="AKV129"/>
      <c r="AKW129"/>
      <c r="AKX129"/>
      <c r="AKY129"/>
      <c r="AKZ129"/>
      <c r="ALA129"/>
      <c r="ALB129"/>
      <c r="ALC129"/>
      <c r="ALD129"/>
      <c r="ALE129"/>
      <c r="ALF129"/>
      <c r="ALG129"/>
      <c r="ALH129"/>
      <c r="ALI129"/>
      <c r="ALJ129"/>
      <c r="ALK129"/>
      <c r="ALL129"/>
      <c r="ALM129"/>
      <c r="ALN129"/>
      <c r="ALO129"/>
      <c r="ALP129"/>
      <c r="ALQ129"/>
      <c r="ALR129"/>
      <c r="ALS129"/>
      <c r="ALT129"/>
      <c r="ALU129"/>
      <c r="ALV129"/>
      <c r="ALW129"/>
      <c r="ALX129"/>
      <c r="ALY129"/>
      <c r="ALZ129"/>
      <c r="AMA129"/>
      <c r="AMB129"/>
      <c r="AMC129"/>
      <c r="AMD129"/>
      <c r="AME129"/>
      <c r="AMF129"/>
      <c r="AMG129"/>
      <c r="AMH129"/>
      <c r="AMI129"/>
      <c r="AMJ129"/>
    </row>
    <row r="130" spans="1:1024" x14ac:dyDescent="0.25">
      <c r="A130"/>
      <c r="B130" s="427" t="s">
        <v>442</v>
      </c>
      <c r="C130" s="421">
        <v>13.538600000000001</v>
      </c>
      <c r="D130" s="422">
        <v>13.864267999999999</v>
      </c>
      <c r="E130" s="422">
        <v>14.043393999999999</v>
      </c>
      <c r="F130" s="422">
        <v>13.340337059142</v>
      </c>
      <c r="G130" s="422">
        <v>14.492594127</v>
      </c>
      <c r="H130" s="422">
        <v>14.879</v>
      </c>
      <c r="I130" s="422">
        <v>15.285088966249999</v>
      </c>
      <c r="J130" s="422">
        <v>15.6046</v>
      </c>
      <c r="K130" s="422">
        <v>16.176600000000001</v>
      </c>
      <c r="L130" s="422">
        <v>15.945391914917</v>
      </c>
      <c r="M130" s="422">
        <v>16.11309653384</v>
      </c>
      <c r="N130" s="422">
        <v>16.605381588379998</v>
      </c>
      <c r="O130" s="422">
        <v>16.945536959264899</v>
      </c>
      <c r="P130" s="422">
        <v>17.146949899279999</v>
      </c>
      <c r="Q130" s="423">
        <v>17.341705616898199</v>
      </c>
      <c r="R130" s="428"/>
      <c r="S130" s="428"/>
      <c r="T130" s="428"/>
      <c r="U130" s="428"/>
      <c r="V130" s="428"/>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L130"/>
      <c r="IM130"/>
      <c r="IN130"/>
      <c r="IO130"/>
      <c r="IP130"/>
      <c r="IQ130"/>
      <c r="IR130"/>
      <c r="IS130"/>
      <c r="IT130"/>
      <c r="IU130"/>
      <c r="IV130"/>
      <c r="IW130"/>
      <c r="IX130"/>
      <c r="IY130"/>
      <c r="IZ130"/>
      <c r="JA130"/>
      <c r="JB130"/>
      <c r="JC130"/>
      <c r="JD130"/>
      <c r="JE130"/>
      <c r="JF130"/>
      <c r="JG130"/>
      <c r="JH130"/>
      <c r="JI130"/>
      <c r="JJ130"/>
      <c r="JK130"/>
      <c r="JL130"/>
      <c r="JM130"/>
      <c r="JN130"/>
      <c r="JO130"/>
      <c r="JP130"/>
      <c r="JQ130"/>
      <c r="JR130"/>
      <c r="JS130"/>
      <c r="JT130"/>
      <c r="JU130"/>
      <c r="JV130"/>
      <c r="JW130"/>
      <c r="JX130"/>
      <c r="JY130"/>
      <c r="JZ130"/>
      <c r="KA130"/>
      <c r="KB130"/>
      <c r="KC130"/>
      <c r="KD130"/>
      <c r="KE130"/>
      <c r="KF130"/>
      <c r="KG130"/>
      <c r="KH130"/>
      <c r="KI130"/>
      <c r="KJ130"/>
      <c r="KK130"/>
      <c r="KL130"/>
      <c r="KM130"/>
      <c r="KN130"/>
      <c r="KO130"/>
      <c r="KP130"/>
      <c r="KQ130"/>
      <c r="KR130"/>
      <c r="KS130"/>
      <c r="KT130"/>
      <c r="KU130"/>
      <c r="KV130"/>
      <c r="KW130"/>
      <c r="KX130"/>
      <c r="KY130"/>
      <c r="KZ130"/>
      <c r="LA130"/>
      <c r="LB130"/>
      <c r="LC130"/>
      <c r="LD130"/>
      <c r="LE130"/>
      <c r="LF130"/>
      <c r="LG130"/>
      <c r="LH130"/>
      <c r="LI130"/>
      <c r="LJ130"/>
      <c r="LK130"/>
      <c r="LL130"/>
      <c r="LM130"/>
      <c r="LN130"/>
      <c r="LO130"/>
      <c r="LP130"/>
      <c r="LQ130"/>
      <c r="LR130"/>
      <c r="LS130"/>
      <c r="LT130"/>
      <c r="LU130"/>
      <c r="LV130"/>
      <c r="LW130"/>
      <c r="LX130"/>
      <c r="LY130"/>
      <c r="LZ130"/>
      <c r="MA130"/>
      <c r="MB130"/>
      <c r="MC130"/>
      <c r="MD130"/>
      <c r="ME130"/>
      <c r="MF130"/>
      <c r="MG130"/>
      <c r="MH130"/>
      <c r="MI130"/>
      <c r="MJ130"/>
      <c r="MK130"/>
      <c r="ML130"/>
      <c r="MM130"/>
      <c r="MN130"/>
      <c r="MO130"/>
      <c r="MP130"/>
      <c r="MQ130"/>
      <c r="MR130"/>
      <c r="MS130"/>
      <c r="MT130"/>
      <c r="MU130"/>
      <c r="MV130"/>
      <c r="MW130"/>
      <c r="MX130"/>
      <c r="MY130"/>
      <c r="MZ130"/>
      <c r="NA130"/>
      <c r="NB130"/>
      <c r="NC130"/>
      <c r="ND130"/>
      <c r="NE130"/>
      <c r="NF130"/>
      <c r="NG130"/>
      <c r="NH130"/>
      <c r="NI130"/>
      <c r="NJ130"/>
      <c r="NK130"/>
      <c r="NL130"/>
      <c r="NM130"/>
      <c r="NN130"/>
      <c r="NO130"/>
      <c r="NP130"/>
      <c r="NQ130"/>
      <c r="NR130"/>
      <c r="NS130"/>
      <c r="NT130"/>
      <c r="NU130"/>
      <c r="NV130"/>
      <c r="NW130"/>
      <c r="NX130"/>
      <c r="NY130"/>
      <c r="NZ130"/>
      <c r="OA130"/>
      <c r="OB130"/>
      <c r="OC130"/>
      <c r="OD130"/>
      <c r="OE130"/>
      <c r="OF130"/>
      <c r="OG130"/>
      <c r="OH130"/>
      <c r="OI130"/>
      <c r="OJ130"/>
      <c r="OK130"/>
      <c r="OL130"/>
      <c r="OM130"/>
      <c r="ON130"/>
      <c r="OO130"/>
      <c r="OP130"/>
      <c r="OQ130"/>
      <c r="OR130"/>
      <c r="OS130"/>
      <c r="OT130"/>
      <c r="OU130"/>
      <c r="OV130"/>
      <c r="OW130"/>
      <c r="OX130"/>
      <c r="OY130"/>
      <c r="OZ130"/>
      <c r="PA130"/>
      <c r="PB130"/>
      <c r="PC130"/>
      <c r="PD130"/>
      <c r="PE130"/>
      <c r="PF130"/>
      <c r="PG130"/>
      <c r="PH130"/>
      <c r="PI130"/>
      <c r="PJ130"/>
      <c r="PK130"/>
      <c r="PL130"/>
      <c r="PM130"/>
      <c r="PN130"/>
      <c r="PO130"/>
      <c r="PP130"/>
      <c r="PQ130"/>
      <c r="PR130"/>
      <c r="PS130"/>
      <c r="PT130"/>
      <c r="PU130"/>
      <c r="PV130"/>
      <c r="PW130"/>
      <c r="PX130"/>
      <c r="PY130"/>
      <c r="PZ130"/>
      <c r="QA130"/>
      <c r="QB130"/>
      <c r="QC130"/>
      <c r="QD130"/>
      <c r="QE130"/>
      <c r="QF130"/>
      <c r="QG130"/>
      <c r="QH130"/>
      <c r="QI130"/>
      <c r="QJ130"/>
      <c r="QK130"/>
      <c r="QL130"/>
      <c r="QM130"/>
      <c r="QN130"/>
      <c r="QO130"/>
      <c r="QP130"/>
      <c r="QQ130"/>
      <c r="QR130"/>
      <c r="QS130"/>
      <c r="QT130"/>
      <c r="QU130"/>
      <c r="QV130"/>
      <c r="QW130"/>
      <c r="QX130"/>
      <c r="QY130"/>
      <c r="QZ130"/>
      <c r="RA130"/>
      <c r="RB130"/>
      <c r="RC130"/>
      <c r="RD130"/>
      <c r="RE130"/>
      <c r="RF130"/>
      <c r="RG130"/>
      <c r="RH130"/>
      <c r="RI130"/>
      <c r="RJ130"/>
      <c r="RK130"/>
      <c r="RL130"/>
      <c r="RM130"/>
      <c r="RN130"/>
      <c r="RO130"/>
      <c r="RP130"/>
      <c r="RQ130"/>
      <c r="RR130"/>
      <c r="RS130"/>
      <c r="RT130"/>
      <c r="RU130"/>
      <c r="RV130"/>
      <c r="RW130"/>
      <c r="RX130"/>
      <c r="RY130"/>
      <c r="RZ130"/>
      <c r="SA130"/>
      <c r="SB130"/>
      <c r="SC130"/>
      <c r="SD130"/>
      <c r="SE130"/>
      <c r="SF130"/>
      <c r="SG130"/>
      <c r="SH130"/>
      <c r="SI130"/>
      <c r="SJ130"/>
      <c r="SK130"/>
      <c r="SL130"/>
      <c r="SM130"/>
      <c r="SN130"/>
      <c r="SO130"/>
      <c r="SP130"/>
      <c r="SQ130"/>
      <c r="SR130"/>
      <c r="SS130"/>
      <c r="ST130"/>
      <c r="SU130"/>
      <c r="SV130"/>
      <c r="SW130"/>
      <c r="SX130"/>
      <c r="SY130"/>
      <c r="SZ130"/>
      <c r="TA130"/>
      <c r="TB130"/>
      <c r="TC130"/>
      <c r="TD130"/>
      <c r="TE130"/>
      <c r="TF130"/>
      <c r="TG130"/>
      <c r="TH130"/>
      <c r="TI130"/>
      <c r="TJ130"/>
      <c r="TK130"/>
      <c r="TL130"/>
      <c r="TM130"/>
      <c r="TN130"/>
      <c r="TO130"/>
      <c r="TP130"/>
      <c r="TQ130"/>
      <c r="TR130"/>
      <c r="TS130"/>
      <c r="TT130"/>
      <c r="TU130"/>
      <c r="TV130"/>
      <c r="TW130"/>
      <c r="TX130"/>
      <c r="TY130"/>
      <c r="TZ130"/>
      <c r="UA130"/>
      <c r="UB130"/>
      <c r="UC130"/>
      <c r="UD130"/>
      <c r="UE130"/>
      <c r="UF130"/>
      <c r="UG130"/>
      <c r="UH130"/>
      <c r="UI130"/>
      <c r="UJ130"/>
      <c r="UK130"/>
      <c r="UL130"/>
      <c r="UM130"/>
      <c r="UN130"/>
      <c r="UO130"/>
      <c r="UP130"/>
      <c r="UQ130"/>
      <c r="UR130"/>
      <c r="US130"/>
      <c r="UT130"/>
      <c r="UU130"/>
      <c r="UV130"/>
      <c r="UW130"/>
      <c r="UX130"/>
      <c r="UY130"/>
      <c r="UZ130"/>
      <c r="VA130"/>
      <c r="VB130"/>
      <c r="VC130"/>
      <c r="VD130"/>
      <c r="VE130"/>
      <c r="VF130"/>
      <c r="VG130"/>
      <c r="VH130"/>
      <c r="VI130"/>
      <c r="VJ130"/>
      <c r="VK130"/>
      <c r="VL130"/>
      <c r="VM130"/>
      <c r="VN130"/>
      <c r="VO130"/>
      <c r="VP130"/>
      <c r="VQ130"/>
      <c r="VR130"/>
      <c r="VS130"/>
      <c r="VT130"/>
      <c r="VU130"/>
      <c r="VV130"/>
      <c r="VW130"/>
      <c r="VX130"/>
      <c r="VY130"/>
      <c r="VZ130"/>
      <c r="WA130"/>
      <c r="WB130"/>
      <c r="WC130"/>
      <c r="WD130"/>
      <c r="WE130"/>
      <c r="WF130"/>
      <c r="WG130"/>
      <c r="WH130"/>
      <c r="WI130"/>
      <c r="WJ130"/>
      <c r="WK130"/>
      <c r="WL130"/>
      <c r="WM130"/>
      <c r="WN130"/>
      <c r="WO130"/>
      <c r="WP130"/>
      <c r="WQ130"/>
      <c r="WR130"/>
      <c r="WS130"/>
      <c r="WT130"/>
      <c r="WU130"/>
      <c r="WV130"/>
      <c r="WW130"/>
      <c r="WX130"/>
      <c r="WY130"/>
      <c r="WZ130"/>
      <c r="XA130"/>
      <c r="XB130"/>
      <c r="XC130"/>
      <c r="XD130"/>
      <c r="XE130"/>
      <c r="XF130"/>
      <c r="XG130"/>
      <c r="XH130"/>
      <c r="XI130"/>
      <c r="XJ130"/>
      <c r="XK130"/>
      <c r="XL130"/>
      <c r="XM130"/>
      <c r="XN130"/>
      <c r="XO130"/>
      <c r="XP130"/>
      <c r="XQ130"/>
      <c r="XR130"/>
      <c r="XS130"/>
      <c r="XT130"/>
      <c r="XU130"/>
      <c r="XV130"/>
      <c r="XW130"/>
      <c r="XX130"/>
      <c r="XY130"/>
      <c r="XZ130"/>
      <c r="YA130"/>
      <c r="YB130"/>
      <c r="YC130"/>
      <c r="YD130"/>
      <c r="YE130"/>
      <c r="YF130"/>
      <c r="YG130"/>
      <c r="YH130"/>
      <c r="YI130"/>
      <c r="YJ130"/>
      <c r="YK130"/>
      <c r="YL130"/>
      <c r="YM130"/>
      <c r="YN130"/>
      <c r="YO130"/>
      <c r="YP130"/>
      <c r="YQ130"/>
      <c r="YR130"/>
      <c r="YS130"/>
      <c r="YT130"/>
      <c r="YU130"/>
      <c r="YV130"/>
      <c r="YW130"/>
      <c r="YX130"/>
      <c r="YY130"/>
      <c r="YZ130"/>
      <c r="ZA130"/>
      <c r="ZB130"/>
      <c r="ZC130"/>
      <c r="ZD130"/>
      <c r="ZE130"/>
      <c r="ZF130"/>
      <c r="ZG130"/>
      <c r="ZH130"/>
      <c r="ZI130"/>
      <c r="ZJ130"/>
      <c r="ZK130"/>
      <c r="ZL130"/>
      <c r="ZM130"/>
      <c r="ZN130"/>
      <c r="ZO130"/>
      <c r="ZP130"/>
      <c r="ZQ130"/>
      <c r="ZR130"/>
      <c r="ZS130"/>
      <c r="ZT130"/>
      <c r="ZU130"/>
      <c r="ZV130"/>
      <c r="ZW130"/>
      <c r="ZX130"/>
      <c r="ZY130"/>
      <c r="ZZ130"/>
      <c r="AAA130"/>
      <c r="AAB130"/>
      <c r="AAC130"/>
      <c r="AAD130"/>
      <c r="AAE130"/>
      <c r="AAF130"/>
      <c r="AAG130"/>
      <c r="AAH130"/>
      <c r="AAI130"/>
      <c r="AAJ130"/>
      <c r="AAK130"/>
      <c r="AAL130"/>
      <c r="AAM130"/>
      <c r="AAN130"/>
      <c r="AAO130"/>
      <c r="AAP130"/>
      <c r="AAQ130"/>
      <c r="AAR130"/>
      <c r="AAS130"/>
      <c r="AAT130"/>
      <c r="AAU130"/>
      <c r="AAV130"/>
      <c r="AAW130"/>
      <c r="AAX130"/>
      <c r="AAY130"/>
      <c r="AAZ130"/>
      <c r="ABA130"/>
      <c r="ABB130"/>
      <c r="ABC130"/>
      <c r="ABD130"/>
      <c r="ABE130"/>
      <c r="ABF130"/>
      <c r="ABG130"/>
      <c r="ABH130"/>
      <c r="ABI130"/>
      <c r="ABJ130"/>
      <c r="ABK130"/>
      <c r="ABL130"/>
      <c r="ABM130"/>
      <c r="ABN130"/>
      <c r="ABO130"/>
      <c r="ABP130"/>
      <c r="ABQ130"/>
      <c r="ABR130"/>
      <c r="ABS130"/>
      <c r="ABT130"/>
      <c r="ABU130"/>
      <c r="ABV130"/>
      <c r="ABW130"/>
      <c r="ABX130"/>
      <c r="ABY130"/>
      <c r="ABZ130"/>
      <c r="ACA130"/>
      <c r="ACB130"/>
      <c r="ACC130"/>
      <c r="ACD130"/>
      <c r="ACE130"/>
      <c r="ACF130"/>
      <c r="ACG130"/>
      <c r="ACH130"/>
      <c r="ACI130"/>
      <c r="ACJ130"/>
      <c r="ACK130"/>
      <c r="ACL130"/>
      <c r="ACM130"/>
      <c r="ACN130"/>
      <c r="ACO130"/>
      <c r="ACP130"/>
      <c r="ACQ130"/>
      <c r="ACR130"/>
      <c r="ACS130"/>
      <c r="ACT130"/>
      <c r="ACU130"/>
      <c r="ACV130"/>
      <c r="ACW130"/>
      <c r="ACX130"/>
      <c r="ACY130"/>
      <c r="ACZ130"/>
      <c r="ADA130"/>
      <c r="ADB130"/>
      <c r="ADC130"/>
      <c r="ADD130"/>
      <c r="ADE130"/>
      <c r="ADF130"/>
      <c r="ADG130"/>
      <c r="ADH130"/>
      <c r="ADI130"/>
      <c r="ADJ130"/>
      <c r="ADK130"/>
      <c r="ADL130"/>
      <c r="ADM130"/>
      <c r="ADN130"/>
      <c r="ADO130"/>
      <c r="ADP130"/>
      <c r="ADQ130"/>
      <c r="ADR130"/>
      <c r="ADS130"/>
      <c r="ADT130"/>
      <c r="ADU130"/>
      <c r="ADV130"/>
      <c r="ADW130"/>
      <c r="ADX130"/>
      <c r="ADY130"/>
      <c r="ADZ130"/>
      <c r="AEA130"/>
      <c r="AEB130"/>
      <c r="AEC130"/>
      <c r="AED130"/>
      <c r="AEE130"/>
      <c r="AEF130"/>
      <c r="AEG130"/>
      <c r="AEH130"/>
      <c r="AEI130"/>
      <c r="AEJ130"/>
      <c r="AEK130"/>
      <c r="AEL130"/>
      <c r="AEM130"/>
      <c r="AEN130"/>
      <c r="AEO130"/>
      <c r="AEP130"/>
      <c r="AEQ130"/>
      <c r="AER130"/>
      <c r="AES130"/>
      <c r="AET130"/>
      <c r="AEU130"/>
      <c r="AEV130"/>
      <c r="AEW130"/>
      <c r="AEX130"/>
      <c r="AEY130"/>
      <c r="AEZ130"/>
      <c r="AFA130"/>
      <c r="AFB130"/>
      <c r="AFC130"/>
      <c r="AFD130"/>
      <c r="AFE130"/>
      <c r="AFF130"/>
      <c r="AFG130"/>
      <c r="AFH130"/>
      <c r="AFI130"/>
      <c r="AFJ130"/>
      <c r="AFK130"/>
      <c r="AFL130"/>
      <c r="AFM130"/>
      <c r="AFN130"/>
      <c r="AFO130"/>
      <c r="AFP130"/>
      <c r="AFQ130"/>
      <c r="AFR130"/>
      <c r="AFS130"/>
      <c r="AFT130"/>
      <c r="AFU130"/>
      <c r="AFV130"/>
      <c r="AFW130"/>
      <c r="AFX130"/>
      <c r="AFY130"/>
      <c r="AFZ130"/>
      <c r="AGA130"/>
      <c r="AGB130"/>
      <c r="AGC130"/>
      <c r="AGD130"/>
      <c r="AGE130"/>
      <c r="AGF130"/>
      <c r="AGG130"/>
      <c r="AGH130"/>
      <c r="AGI130"/>
      <c r="AGJ130"/>
      <c r="AGK130"/>
      <c r="AGL130"/>
      <c r="AGM130"/>
      <c r="AGN130"/>
      <c r="AGO130"/>
      <c r="AGP130"/>
      <c r="AGQ130"/>
      <c r="AGR130"/>
      <c r="AGS130"/>
      <c r="AGT130"/>
      <c r="AGU130"/>
      <c r="AGV130"/>
      <c r="AGW130"/>
      <c r="AGX130"/>
      <c r="AGY130"/>
      <c r="AGZ130"/>
      <c r="AHA130"/>
      <c r="AHB130"/>
      <c r="AHC130"/>
      <c r="AHD130"/>
      <c r="AHE130"/>
      <c r="AHF130"/>
      <c r="AHG130"/>
      <c r="AHH130"/>
      <c r="AHI130"/>
      <c r="AHJ130"/>
      <c r="AHK130"/>
      <c r="AHL130"/>
      <c r="AHM130"/>
      <c r="AHN130"/>
      <c r="AHO130"/>
      <c r="AHP130"/>
      <c r="AHQ130"/>
      <c r="AHR130"/>
      <c r="AHS130"/>
      <c r="AHT130"/>
      <c r="AHU130"/>
      <c r="AHV130"/>
      <c r="AHW130"/>
      <c r="AHX130"/>
      <c r="AHY130"/>
      <c r="AHZ130"/>
      <c r="AIA130"/>
      <c r="AIB130"/>
      <c r="AIC130"/>
      <c r="AID130"/>
      <c r="AIE130"/>
      <c r="AIF130"/>
      <c r="AIG130"/>
      <c r="AIH130"/>
      <c r="AII130"/>
      <c r="AIJ130"/>
      <c r="AIK130"/>
      <c r="AIL130"/>
      <c r="AIM130"/>
      <c r="AIN130"/>
      <c r="AIO130"/>
      <c r="AIP130"/>
      <c r="AIQ130"/>
      <c r="AIR130"/>
      <c r="AIS130"/>
      <c r="AIT130"/>
      <c r="AIU130"/>
      <c r="AIV130"/>
      <c r="AIW130"/>
      <c r="AIX130"/>
      <c r="AIY130"/>
      <c r="AIZ130"/>
      <c r="AJA130"/>
      <c r="AJB130"/>
      <c r="AJC130"/>
      <c r="AJD130"/>
      <c r="AJE130"/>
      <c r="AJF130"/>
      <c r="AJG130"/>
      <c r="AJH130"/>
      <c r="AJI130"/>
      <c r="AJJ130"/>
      <c r="AJK130"/>
      <c r="AJL130"/>
      <c r="AJM130"/>
      <c r="AJN130"/>
      <c r="AJO130"/>
      <c r="AJP130"/>
      <c r="AJQ130"/>
      <c r="AJR130"/>
      <c r="AJS130"/>
      <c r="AJT130"/>
      <c r="AJU130"/>
      <c r="AJV130"/>
      <c r="AJW130"/>
      <c r="AJX130"/>
      <c r="AJY130"/>
      <c r="AJZ130"/>
      <c r="AKA130"/>
      <c r="AKB130"/>
      <c r="AKC130"/>
      <c r="AKD130"/>
      <c r="AKE130"/>
      <c r="AKF130"/>
      <c r="AKG130"/>
      <c r="AKH130"/>
      <c r="AKI130"/>
      <c r="AKJ130"/>
      <c r="AKK130"/>
      <c r="AKL130"/>
      <c r="AKM130"/>
      <c r="AKN130"/>
      <c r="AKO130"/>
      <c r="AKP130"/>
      <c r="AKQ130"/>
      <c r="AKR130"/>
      <c r="AKS130"/>
      <c r="AKT130"/>
      <c r="AKU130"/>
      <c r="AKV130"/>
      <c r="AKW130"/>
      <c r="AKX130"/>
      <c r="AKY130"/>
      <c r="AKZ130"/>
      <c r="ALA130"/>
      <c r="ALB130"/>
      <c r="ALC130"/>
      <c r="ALD130"/>
      <c r="ALE130"/>
      <c r="ALF130"/>
      <c r="ALG130"/>
      <c r="ALH130"/>
      <c r="ALI130"/>
      <c r="ALJ130"/>
      <c r="ALK130"/>
      <c r="ALL130"/>
      <c r="ALM130"/>
      <c r="ALN130"/>
      <c r="ALO130"/>
      <c r="ALP130"/>
      <c r="ALQ130"/>
      <c r="ALR130"/>
      <c r="ALS130"/>
      <c r="ALT130"/>
      <c r="ALU130"/>
      <c r="ALV130"/>
      <c r="ALW130"/>
      <c r="ALX130"/>
      <c r="ALY130"/>
      <c r="ALZ130"/>
      <c r="AMA130"/>
      <c r="AMB130"/>
      <c r="AMC130"/>
      <c r="AMD130"/>
      <c r="AME130"/>
      <c r="AMF130"/>
      <c r="AMG130"/>
      <c r="AMH130"/>
      <c r="AMI130"/>
      <c r="AMJ130"/>
    </row>
    <row r="131" spans="1:1024" x14ac:dyDescent="0.25">
      <c r="A131"/>
      <c r="B131" s="429" t="s">
        <v>443</v>
      </c>
      <c r="C131" s="416">
        <v>8.5350000000000001</v>
      </c>
      <c r="D131" s="410">
        <v>8.8432107700000007</v>
      </c>
      <c r="E131" s="410">
        <v>9.1449926230000003</v>
      </c>
      <c r="F131" s="410">
        <v>9.1224405409999996</v>
      </c>
      <c r="G131" s="410">
        <v>9.6445024230000005</v>
      </c>
      <c r="H131" s="410">
        <v>10.204453087999999</v>
      </c>
      <c r="I131" s="410">
        <v>11.113234479999999</v>
      </c>
      <c r="J131" s="410">
        <v>11.586344625000001</v>
      </c>
      <c r="K131" s="410">
        <v>12.707723219</v>
      </c>
      <c r="L131" s="410">
        <v>12.864482775999999</v>
      </c>
      <c r="M131" s="410">
        <v>12.889646995</v>
      </c>
      <c r="N131" s="410">
        <v>13.467842713</v>
      </c>
      <c r="O131" s="410">
        <v>14.206048078</v>
      </c>
      <c r="P131" s="410">
        <v>14.041726354</v>
      </c>
      <c r="Q131" s="411">
        <v>13.631183258</v>
      </c>
      <c r="R131" s="428"/>
      <c r="S131" s="430"/>
      <c r="T131" s="430"/>
      <c r="U131" s="430"/>
      <c r="V131" s="430"/>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c r="MO131"/>
      <c r="MP131"/>
      <c r="MQ131"/>
      <c r="MR131"/>
      <c r="MS131"/>
      <c r="MT131"/>
      <c r="MU131"/>
      <c r="MV131"/>
      <c r="MW131"/>
      <c r="MX131"/>
      <c r="MY131"/>
      <c r="MZ131"/>
      <c r="NA131"/>
      <c r="NB131"/>
      <c r="NC131"/>
      <c r="ND131"/>
      <c r="NE131"/>
      <c r="NF131"/>
      <c r="NG131"/>
      <c r="NH131"/>
      <c r="NI131"/>
      <c r="NJ131"/>
      <c r="NK131"/>
      <c r="NL131"/>
      <c r="NM131"/>
      <c r="NN131"/>
      <c r="NO131"/>
      <c r="NP131"/>
      <c r="NQ131"/>
      <c r="NR131"/>
      <c r="NS131"/>
      <c r="NT131"/>
      <c r="NU131"/>
      <c r="NV131"/>
      <c r="NW131"/>
      <c r="NX131"/>
      <c r="NY131"/>
      <c r="NZ131"/>
      <c r="OA131"/>
      <c r="OB131"/>
      <c r="OC131"/>
      <c r="OD131"/>
      <c r="OE131"/>
      <c r="OF131"/>
      <c r="OG131"/>
      <c r="OH131"/>
      <c r="OI131"/>
      <c r="OJ131"/>
      <c r="OK131"/>
      <c r="OL131"/>
      <c r="OM131"/>
      <c r="ON131"/>
      <c r="OO131"/>
      <c r="OP131"/>
      <c r="OQ131"/>
      <c r="OR131"/>
      <c r="OS131"/>
      <c r="OT131"/>
      <c r="OU131"/>
      <c r="OV131"/>
      <c r="OW131"/>
      <c r="OX131"/>
      <c r="OY131"/>
      <c r="OZ131"/>
      <c r="PA131"/>
      <c r="PB131"/>
      <c r="PC131"/>
      <c r="PD131"/>
      <c r="PE131"/>
      <c r="PF131"/>
      <c r="PG131"/>
      <c r="PH131"/>
      <c r="PI131"/>
      <c r="PJ131"/>
      <c r="PK131"/>
      <c r="PL131"/>
      <c r="PM131"/>
      <c r="PN131"/>
      <c r="PO131"/>
      <c r="PP131"/>
      <c r="PQ131"/>
      <c r="PR131"/>
      <c r="PS131"/>
      <c r="PT131"/>
      <c r="PU131"/>
      <c r="PV131"/>
      <c r="PW131"/>
      <c r="PX131"/>
      <c r="PY131"/>
      <c r="PZ131"/>
      <c r="QA131"/>
      <c r="QB131"/>
      <c r="QC131"/>
      <c r="QD131"/>
      <c r="QE131"/>
      <c r="QF131"/>
      <c r="QG131"/>
      <c r="QH131"/>
      <c r="QI131"/>
      <c r="QJ131"/>
      <c r="QK131"/>
      <c r="QL131"/>
      <c r="QM131"/>
      <c r="QN131"/>
      <c r="QO131"/>
      <c r="QP131"/>
      <c r="QQ131"/>
      <c r="QR131"/>
      <c r="QS131"/>
      <c r="QT131"/>
      <c r="QU131"/>
      <c r="QV131"/>
      <c r="QW131"/>
      <c r="QX131"/>
      <c r="QY131"/>
      <c r="QZ131"/>
      <c r="RA131"/>
      <c r="RB131"/>
      <c r="RC131"/>
      <c r="RD131"/>
      <c r="RE131"/>
      <c r="RF131"/>
      <c r="RG131"/>
      <c r="RH131"/>
      <c r="RI131"/>
      <c r="RJ131"/>
      <c r="RK131"/>
      <c r="RL131"/>
      <c r="RM131"/>
      <c r="RN131"/>
      <c r="RO131"/>
      <c r="RP131"/>
      <c r="RQ131"/>
      <c r="RR131"/>
      <c r="RS131"/>
      <c r="RT131"/>
      <c r="RU131"/>
      <c r="RV131"/>
      <c r="RW131"/>
      <c r="RX131"/>
      <c r="RY131"/>
      <c r="RZ131"/>
      <c r="SA131"/>
      <c r="SB131"/>
      <c r="SC131"/>
      <c r="SD131"/>
      <c r="SE131"/>
      <c r="SF131"/>
      <c r="SG131"/>
      <c r="SH131"/>
      <c r="SI131"/>
      <c r="SJ131"/>
      <c r="SK131"/>
      <c r="SL131"/>
      <c r="SM131"/>
      <c r="SN131"/>
      <c r="SO131"/>
      <c r="SP131"/>
      <c r="SQ131"/>
      <c r="SR131"/>
      <c r="SS131"/>
      <c r="ST131"/>
      <c r="SU131"/>
      <c r="SV131"/>
      <c r="SW131"/>
      <c r="SX131"/>
      <c r="SY131"/>
      <c r="SZ131"/>
      <c r="TA131"/>
      <c r="TB131"/>
      <c r="TC131"/>
      <c r="TD131"/>
      <c r="TE131"/>
      <c r="TF131"/>
      <c r="TG131"/>
      <c r="TH131"/>
      <c r="TI131"/>
      <c r="TJ131"/>
      <c r="TK131"/>
      <c r="TL131"/>
      <c r="TM131"/>
      <c r="TN131"/>
      <c r="TO131"/>
      <c r="TP131"/>
      <c r="TQ131"/>
      <c r="TR131"/>
      <c r="TS131"/>
      <c r="TT131"/>
      <c r="TU131"/>
      <c r="TV131"/>
      <c r="TW131"/>
      <c r="TX131"/>
      <c r="TY131"/>
      <c r="TZ131"/>
      <c r="UA131"/>
      <c r="UB131"/>
      <c r="UC131"/>
      <c r="UD131"/>
      <c r="UE131"/>
      <c r="UF131"/>
      <c r="UG131"/>
      <c r="UH131"/>
      <c r="UI131"/>
      <c r="UJ131"/>
      <c r="UK131"/>
      <c r="UL131"/>
      <c r="UM131"/>
      <c r="UN131"/>
      <c r="UO131"/>
      <c r="UP131"/>
      <c r="UQ131"/>
      <c r="UR131"/>
      <c r="US131"/>
      <c r="UT131"/>
      <c r="UU131"/>
      <c r="UV131"/>
      <c r="UW131"/>
      <c r="UX131"/>
      <c r="UY131"/>
      <c r="UZ131"/>
      <c r="VA131"/>
      <c r="VB131"/>
      <c r="VC131"/>
      <c r="VD131"/>
      <c r="VE131"/>
      <c r="VF131"/>
      <c r="VG131"/>
      <c r="VH131"/>
      <c r="VI131"/>
      <c r="VJ131"/>
      <c r="VK131"/>
      <c r="VL131"/>
      <c r="VM131"/>
      <c r="VN131"/>
      <c r="VO131"/>
      <c r="VP131"/>
      <c r="VQ131"/>
      <c r="VR131"/>
      <c r="VS131"/>
      <c r="VT131"/>
      <c r="VU131"/>
      <c r="VV131"/>
      <c r="VW131"/>
      <c r="VX131"/>
      <c r="VY131"/>
      <c r="VZ131"/>
      <c r="WA131"/>
      <c r="WB131"/>
      <c r="WC131"/>
      <c r="WD131"/>
      <c r="WE131"/>
      <c r="WF131"/>
      <c r="WG131"/>
      <c r="WH131"/>
      <c r="WI131"/>
      <c r="WJ131"/>
      <c r="WK131"/>
      <c r="WL131"/>
      <c r="WM131"/>
      <c r="WN131"/>
      <c r="WO131"/>
      <c r="WP131"/>
      <c r="WQ131"/>
      <c r="WR131"/>
      <c r="WS131"/>
      <c r="WT131"/>
      <c r="WU131"/>
      <c r="WV131"/>
      <c r="WW131"/>
      <c r="WX131"/>
      <c r="WY131"/>
      <c r="WZ131"/>
      <c r="XA131"/>
      <c r="XB131"/>
      <c r="XC131"/>
      <c r="XD131"/>
      <c r="XE131"/>
      <c r="XF131"/>
      <c r="XG131"/>
      <c r="XH131"/>
      <c r="XI131"/>
      <c r="XJ131"/>
      <c r="XK131"/>
      <c r="XL131"/>
      <c r="XM131"/>
      <c r="XN131"/>
      <c r="XO131"/>
      <c r="XP131"/>
      <c r="XQ131"/>
      <c r="XR131"/>
      <c r="XS131"/>
      <c r="XT131"/>
      <c r="XU131"/>
      <c r="XV131"/>
      <c r="XW131"/>
      <c r="XX131"/>
      <c r="XY131"/>
      <c r="XZ131"/>
      <c r="YA131"/>
      <c r="YB131"/>
      <c r="YC131"/>
      <c r="YD131"/>
      <c r="YE131"/>
      <c r="YF131"/>
      <c r="YG131"/>
      <c r="YH131"/>
      <c r="YI131"/>
      <c r="YJ131"/>
      <c r="YK131"/>
      <c r="YL131"/>
      <c r="YM131"/>
      <c r="YN131"/>
      <c r="YO131"/>
      <c r="YP131"/>
      <c r="YQ131"/>
      <c r="YR131"/>
      <c r="YS131"/>
      <c r="YT131"/>
      <c r="YU131"/>
      <c r="YV131"/>
      <c r="YW131"/>
      <c r="YX131"/>
      <c r="YY131"/>
      <c r="YZ131"/>
      <c r="ZA131"/>
      <c r="ZB131"/>
      <c r="ZC131"/>
      <c r="ZD131"/>
      <c r="ZE131"/>
      <c r="ZF131"/>
      <c r="ZG131"/>
      <c r="ZH131"/>
      <c r="ZI131"/>
      <c r="ZJ131"/>
      <c r="ZK131"/>
      <c r="ZL131"/>
      <c r="ZM131"/>
      <c r="ZN131"/>
      <c r="ZO131"/>
      <c r="ZP131"/>
      <c r="ZQ131"/>
      <c r="ZR131"/>
      <c r="ZS131"/>
      <c r="ZT131"/>
      <c r="ZU131"/>
      <c r="ZV131"/>
      <c r="ZW131"/>
      <c r="ZX131"/>
      <c r="ZY131"/>
      <c r="ZZ131"/>
      <c r="AAA131"/>
      <c r="AAB131"/>
      <c r="AAC131"/>
      <c r="AAD131"/>
      <c r="AAE131"/>
      <c r="AAF131"/>
      <c r="AAG131"/>
      <c r="AAH131"/>
      <c r="AAI131"/>
      <c r="AAJ131"/>
      <c r="AAK131"/>
      <c r="AAL131"/>
      <c r="AAM131"/>
      <c r="AAN131"/>
      <c r="AAO131"/>
      <c r="AAP131"/>
      <c r="AAQ131"/>
      <c r="AAR131"/>
      <c r="AAS131"/>
      <c r="AAT131"/>
      <c r="AAU131"/>
      <c r="AAV131"/>
      <c r="AAW131"/>
      <c r="AAX131"/>
      <c r="AAY131"/>
      <c r="AAZ131"/>
      <c r="ABA131"/>
      <c r="ABB131"/>
      <c r="ABC131"/>
      <c r="ABD131"/>
      <c r="ABE131"/>
      <c r="ABF131"/>
      <c r="ABG131"/>
      <c r="ABH131"/>
      <c r="ABI131"/>
      <c r="ABJ131"/>
      <c r="ABK131"/>
      <c r="ABL131"/>
      <c r="ABM131"/>
      <c r="ABN131"/>
      <c r="ABO131"/>
      <c r="ABP131"/>
      <c r="ABQ131"/>
      <c r="ABR131"/>
      <c r="ABS131"/>
      <c r="ABT131"/>
      <c r="ABU131"/>
      <c r="ABV131"/>
      <c r="ABW131"/>
      <c r="ABX131"/>
      <c r="ABY131"/>
      <c r="ABZ131"/>
      <c r="ACA131"/>
      <c r="ACB131"/>
      <c r="ACC131"/>
      <c r="ACD131"/>
      <c r="ACE131"/>
      <c r="ACF131"/>
      <c r="ACG131"/>
      <c r="ACH131"/>
      <c r="ACI131"/>
      <c r="ACJ131"/>
      <c r="ACK131"/>
      <c r="ACL131"/>
      <c r="ACM131"/>
      <c r="ACN131"/>
      <c r="ACO131"/>
      <c r="ACP131"/>
      <c r="ACQ131"/>
      <c r="ACR131"/>
      <c r="ACS131"/>
      <c r="ACT131"/>
      <c r="ACU131"/>
      <c r="ACV131"/>
      <c r="ACW131"/>
      <c r="ACX131"/>
      <c r="ACY131"/>
      <c r="ACZ131"/>
      <c r="ADA131"/>
      <c r="ADB131"/>
      <c r="ADC131"/>
      <c r="ADD131"/>
      <c r="ADE131"/>
      <c r="ADF131"/>
      <c r="ADG131"/>
      <c r="ADH131"/>
      <c r="ADI131"/>
      <c r="ADJ131"/>
      <c r="ADK131"/>
      <c r="ADL131"/>
      <c r="ADM131"/>
      <c r="ADN131"/>
      <c r="ADO131"/>
      <c r="ADP131"/>
      <c r="ADQ131"/>
      <c r="ADR131"/>
      <c r="ADS131"/>
      <c r="ADT131"/>
      <c r="ADU131"/>
      <c r="ADV131"/>
      <c r="ADW131"/>
      <c r="ADX131"/>
      <c r="ADY131"/>
      <c r="ADZ131"/>
      <c r="AEA131"/>
      <c r="AEB131"/>
      <c r="AEC131"/>
      <c r="AED131"/>
      <c r="AEE131"/>
      <c r="AEF131"/>
      <c r="AEG131"/>
      <c r="AEH131"/>
      <c r="AEI131"/>
      <c r="AEJ131"/>
      <c r="AEK131"/>
      <c r="AEL131"/>
      <c r="AEM131"/>
      <c r="AEN131"/>
      <c r="AEO131"/>
      <c r="AEP131"/>
      <c r="AEQ131"/>
      <c r="AER131"/>
      <c r="AES131"/>
      <c r="AET131"/>
      <c r="AEU131"/>
      <c r="AEV131"/>
      <c r="AEW131"/>
      <c r="AEX131"/>
      <c r="AEY131"/>
      <c r="AEZ131"/>
      <c r="AFA131"/>
      <c r="AFB131"/>
      <c r="AFC131"/>
      <c r="AFD131"/>
      <c r="AFE131"/>
      <c r="AFF131"/>
      <c r="AFG131"/>
      <c r="AFH131"/>
      <c r="AFI131"/>
      <c r="AFJ131"/>
      <c r="AFK131"/>
      <c r="AFL131"/>
      <c r="AFM131"/>
      <c r="AFN131"/>
      <c r="AFO131"/>
      <c r="AFP131"/>
      <c r="AFQ131"/>
      <c r="AFR131"/>
      <c r="AFS131"/>
      <c r="AFT131"/>
      <c r="AFU131"/>
      <c r="AFV131"/>
      <c r="AFW131"/>
      <c r="AFX131"/>
      <c r="AFY131"/>
      <c r="AFZ131"/>
      <c r="AGA131"/>
      <c r="AGB131"/>
      <c r="AGC131"/>
      <c r="AGD131"/>
      <c r="AGE131"/>
      <c r="AGF131"/>
      <c r="AGG131"/>
      <c r="AGH131"/>
      <c r="AGI131"/>
      <c r="AGJ131"/>
      <c r="AGK131"/>
      <c r="AGL131"/>
      <c r="AGM131"/>
      <c r="AGN131"/>
      <c r="AGO131"/>
      <c r="AGP131"/>
      <c r="AGQ131"/>
      <c r="AGR131"/>
      <c r="AGS131"/>
      <c r="AGT131"/>
      <c r="AGU131"/>
      <c r="AGV131"/>
      <c r="AGW131"/>
      <c r="AGX131"/>
      <c r="AGY131"/>
      <c r="AGZ131"/>
      <c r="AHA131"/>
      <c r="AHB131"/>
      <c r="AHC131"/>
      <c r="AHD131"/>
      <c r="AHE131"/>
      <c r="AHF131"/>
      <c r="AHG131"/>
      <c r="AHH131"/>
      <c r="AHI131"/>
      <c r="AHJ131"/>
      <c r="AHK131"/>
      <c r="AHL131"/>
      <c r="AHM131"/>
      <c r="AHN131"/>
      <c r="AHO131"/>
      <c r="AHP131"/>
      <c r="AHQ131"/>
      <c r="AHR131"/>
      <c r="AHS131"/>
      <c r="AHT131"/>
      <c r="AHU131"/>
      <c r="AHV131"/>
      <c r="AHW131"/>
      <c r="AHX131"/>
      <c r="AHY131"/>
      <c r="AHZ131"/>
      <c r="AIA131"/>
      <c r="AIB131"/>
      <c r="AIC131"/>
      <c r="AID131"/>
      <c r="AIE131"/>
      <c r="AIF131"/>
      <c r="AIG131"/>
      <c r="AIH131"/>
      <c r="AII131"/>
      <c r="AIJ131"/>
      <c r="AIK131"/>
      <c r="AIL131"/>
      <c r="AIM131"/>
      <c r="AIN131"/>
      <c r="AIO131"/>
      <c r="AIP131"/>
      <c r="AIQ131"/>
      <c r="AIR131"/>
      <c r="AIS131"/>
      <c r="AIT131"/>
      <c r="AIU131"/>
      <c r="AIV131"/>
      <c r="AIW131"/>
      <c r="AIX131"/>
      <c r="AIY131"/>
      <c r="AIZ131"/>
      <c r="AJA131"/>
      <c r="AJB131"/>
      <c r="AJC131"/>
      <c r="AJD131"/>
      <c r="AJE131"/>
      <c r="AJF131"/>
      <c r="AJG131"/>
      <c r="AJH131"/>
      <c r="AJI131"/>
      <c r="AJJ131"/>
      <c r="AJK131"/>
      <c r="AJL131"/>
      <c r="AJM131"/>
      <c r="AJN131"/>
      <c r="AJO131"/>
      <c r="AJP131"/>
      <c r="AJQ131"/>
      <c r="AJR131"/>
      <c r="AJS131"/>
      <c r="AJT131"/>
      <c r="AJU131"/>
      <c r="AJV131"/>
      <c r="AJW131"/>
      <c r="AJX131"/>
      <c r="AJY131"/>
      <c r="AJZ131"/>
      <c r="AKA131"/>
      <c r="AKB131"/>
      <c r="AKC131"/>
      <c r="AKD131"/>
      <c r="AKE131"/>
      <c r="AKF131"/>
      <c r="AKG131"/>
      <c r="AKH131"/>
      <c r="AKI131"/>
      <c r="AKJ131"/>
      <c r="AKK131"/>
      <c r="AKL131"/>
      <c r="AKM131"/>
      <c r="AKN131"/>
      <c r="AKO131"/>
      <c r="AKP131"/>
      <c r="AKQ131"/>
      <c r="AKR131"/>
      <c r="AKS131"/>
      <c r="AKT131"/>
      <c r="AKU131"/>
      <c r="AKV131"/>
      <c r="AKW131"/>
      <c r="AKX131"/>
      <c r="AKY131"/>
      <c r="AKZ131"/>
      <c r="ALA131"/>
      <c r="ALB131"/>
      <c r="ALC131"/>
      <c r="ALD131"/>
      <c r="ALE131"/>
      <c r="ALF131"/>
      <c r="ALG131"/>
      <c r="ALH131"/>
      <c r="ALI131"/>
      <c r="ALJ131"/>
      <c r="ALK131"/>
      <c r="ALL131"/>
      <c r="ALM131"/>
      <c r="ALN131"/>
      <c r="ALO131"/>
      <c r="ALP131"/>
      <c r="ALQ131"/>
      <c r="ALR131"/>
      <c r="ALS131"/>
      <c r="ALT131"/>
      <c r="ALU131"/>
      <c r="ALV131"/>
      <c r="ALW131"/>
      <c r="ALX131"/>
      <c r="ALY131"/>
      <c r="ALZ131"/>
      <c r="AMA131"/>
      <c r="AMB131"/>
      <c r="AMC131"/>
      <c r="AMD131"/>
      <c r="AME131"/>
      <c r="AMF131"/>
      <c r="AMG131"/>
      <c r="AMH131"/>
      <c r="AMI131"/>
      <c r="AMJ131"/>
    </row>
    <row r="132" spans="1:1024" x14ac:dyDescent="0.25">
      <c r="A132"/>
      <c r="B132" s="427" t="s">
        <v>444</v>
      </c>
      <c r="C132" s="421">
        <v>6.0110000000000001</v>
      </c>
      <c r="D132" s="422">
        <v>6.0810000000000004</v>
      </c>
      <c r="E132" s="422">
        <v>6.1855000000000002</v>
      </c>
      <c r="F132" s="422">
        <v>6.0149999999999997</v>
      </c>
      <c r="G132" s="422">
        <v>6.6783000000000001</v>
      </c>
      <c r="H132" s="422">
        <v>6.8635999999999999</v>
      </c>
      <c r="I132" s="422">
        <v>6.9911911958399999</v>
      </c>
      <c r="J132" s="422">
        <v>6.8860000000000001</v>
      </c>
      <c r="K132" s="422">
        <v>7.3183999999999996</v>
      </c>
      <c r="L132" s="422">
        <v>7.3532999999999999</v>
      </c>
      <c r="M132" s="422">
        <v>7.4857633855200003</v>
      </c>
      <c r="N132" s="422">
        <v>7.5750000000000002</v>
      </c>
      <c r="O132" s="422">
        <v>7.6749999999999998</v>
      </c>
      <c r="P132" s="422">
        <v>7.6045969898400001</v>
      </c>
      <c r="Q132" s="423">
        <v>7.7218023738115296</v>
      </c>
      <c r="R132" s="428"/>
      <c r="S132" s="428"/>
      <c r="T132" s="428"/>
      <c r="U132" s="428"/>
      <c r="V132" s="428"/>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c r="IW132"/>
      <c r="IX132"/>
      <c r="IY132"/>
      <c r="IZ132"/>
      <c r="JA132"/>
      <c r="JB132"/>
      <c r="JC132"/>
      <c r="JD132"/>
      <c r="JE132"/>
      <c r="JF132"/>
      <c r="JG132"/>
      <c r="JH132"/>
      <c r="JI132"/>
      <c r="JJ132"/>
      <c r="JK132"/>
      <c r="JL132"/>
      <c r="JM132"/>
      <c r="JN132"/>
      <c r="JO132"/>
      <c r="JP132"/>
      <c r="JQ132"/>
      <c r="JR132"/>
      <c r="JS132"/>
      <c r="JT132"/>
      <c r="JU132"/>
      <c r="JV132"/>
      <c r="JW132"/>
      <c r="JX132"/>
      <c r="JY132"/>
      <c r="JZ132"/>
      <c r="KA132"/>
      <c r="KB132"/>
      <c r="KC132"/>
      <c r="KD132"/>
      <c r="KE132"/>
      <c r="KF132"/>
      <c r="KG132"/>
      <c r="KH132"/>
      <c r="KI132"/>
      <c r="KJ132"/>
      <c r="KK132"/>
      <c r="KL132"/>
      <c r="KM132"/>
      <c r="KN132"/>
      <c r="KO132"/>
      <c r="KP132"/>
      <c r="KQ132"/>
      <c r="KR132"/>
      <c r="KS132"/>
      <c r="KT132"/>
      <c r="KU132"/>
      <c r="KV132"/>
      <c r="KW132"/>
      <c r="KX132"/>
      <c r="KY132"/>
      <c r="KZ132"/>
      <c r="LA132"/>
      <c r="LB132"/>
      <c r="LC132"/>
      <c r="LD132"/>
      <c r="LE132"/>
      <c r="LF132"/>
      <c r="LG132"/>
      <c r="LH132"/>
      <c r="LI132"/>
      <c r="LJ132"/>
      <c r="LK132"/>
      <c r="LL132"/>
      <c r="LM132"/>
      <c r="LN132"/>
      <c r="LO132"/>
      <c r="LP132"/>
      <c r="LQ132"/>
      <c r="LR132"/>
      <c r="LS132"/>
      <c r="LT132"/>
      <c r="LU132"/>
      <c r="LV132"/>
      <c r="LW132"/>
      <c r="LX132"/>
      <c r="LY132"/>
      <c r="LZ132"/>
      <c r="MA132"/>
      <c r="MB132"/>
      <c r="MC132"/>
      <c r="MD132"/>
      <c r="ME132"/>
      <c r="MF132"/>
      <c r="MG132"/>
      <c r="MH132"/>
      <c r="MI132"/>
      <c r="MJ132"/>
      <c r="MK132"/>
      <c r="ML132"/>
      <c r="MM132"/>
      <c r="MN132"/>
      <c r="MO132"/>
      <c r="MP132"/>
      <c r="MQ132"/>
      <c r="MR132"/>
      <c r="MS132"/>
      <c r="MT132"/>
      <c r="MU132"/>
      <c r="MV132"/>
      <c r="MW132"/>
      <c r="MX132"/>
      <c r="MY132"/>
      <c r="MZ132"/>
      <c r="NA132"/>
      <c r="NB132"/>
      <c r="NC132"/>
      <c r="ND132"/>
      <c r="NE132"/>
      <c r="NF132"/>
      <c r="NG132"/>
      <c r="NH132"/>
      <c r="NI132"/>
      <c r="NJ132"/>
      <c r="NK132"/>
      <c r="NL132"/>
      <c r="NM132"/>
      <c r="NN132"/>
      <c r="NO132"/>
      <c r="NP132"/>
      <c r="NQ132"/>
      <c r="NR132"/>
      <c r="NS132"/>
      <c r="NT132"/>
      <c r="NU132"/>
      <c r="NV132"/>
      <c r="NW132"/>
      <c r="NX132"/>
      <c r="NY132"/>
      <c r="NZ132"/>
      <c r="OA132"/>
      <c r="OB132"/>
      <c r="OC132"/>
      <c r="OD132"/>
      <c r="OE132"/>
      <c r="OF132"/>
      <c r="OG132"/>
      <c r="OH132"/>
      <c r="OI132"/>
      <c r="OJ132"/>
      <c r="OK132"/>
      <c r="OL132"/>
      <c r="OM132"/>
      <c r="ON132"/>
      <c r="OO132"/>
      <c r="OP132"/>
      <c r="OQ132"/>
      <c r="OR132"/>
      <c r="OS132"/>
      <c r="OT132"/>
      <c r="OU132"/>
      <c r="OV132"/>
      <c r="OW132"/>
      <c r="OX132"/>
      <c r="OY132"/>
      <c r="OZ132"/>
      <c r="PA132"/>
      <c r="PB132"/>
      <c r="PC132"/>
      <c r="PD132"/>
      <c r="PE132"/>
      <c r="PF132"/>
      <c r="PG132"/>
      <c r="PH132"/>
      <c r="PI132"/>
      <c r="PJ132"/>
      <c r="PK132"/>
      <c r="PL132"/>
      <c r="PM132"/>
      <c r="PN132"/>
      <c r="PO132"/>
      <c r="PP132"/>
      <c r="PQ132"/>
      <c r="PR132"/>
      <c r="PS132"/>
      <c r="PT132"/>
      <c r="PU132"/>
      <c r="PV132"/>
      <c r="PW132"/>
      <c r="PX132"/>
      <c r="PY132"/>
      <c r="PZ132"/>
      <c r="QA132"/>
      <c r="QB132"/>
      <c r="QC132"/>
      <c r="QD132"/>
      <c r="QE132"/>
      <c r="QF132"/>
      <c r="QG132"/>
      <c r="QH132"/>
      <c r="QI132"/>
      <c r="QJ132"/>
      <c r="QK132"/>
      <c r="QL132"/>
      <c r="QM132"/>
      <c r="QN132"/>
      <c r="QO132"/>
      <c r="QP132"/>
      <c r="QQ132"/>
      <c r="QR132"/>
      <c r="QS132"/>
      <c r="QT132"/>
      <c r="QU132"/>
      <c r="QV132"/>
      <c r="QW132"/>
      <c r="QX132"/>
      <c r="QY132"/>
      <c r="QZ132"/>
      <c r="RA132"/>
      <c r="RB132"/>
      <c r="RC132"/>
      <c r="RD132"/>
      <c r="RE132"/>
      <c r="RF132"/>
      <c r="RG132"/>
      <c r="RH132"/>
      <c r="RI132"/>
      <c r="RJ132"/>
      <c r="RK132"/>
      <c r="RL132"/>
      <c r="RM132"/>
      <c r="RN132"/>
      <c r="RO132"/>
      <c r="RP132"/>
      <c r="RQ132"/>
      <c r="RR132"/>
      <c r="RS132"/>
      <c r="RT132"/>
      <c r="RU132"/>
      <c r="RV132"/>
      <c r="RW132"/>
      <c r="RX132"/>
      <c r="RY132"/>
      <c r="RZ132"/>
      <c r="SA132"/>
      <c r="SB132"/>
      <c r="SC132"/>
      <c r="SD132"/>
      <c r="SE132"/>
      <c r="SF132"/>
      <c r="SG132"/>
      <c r="SH132"/>
      <c r="SI132"/>
      <c r="SJ132"/>
      <c r="SK132"/>
      <c r="SL132"/>
      <c r="SM132"/>
      <c r="SN132"/>
      <c r="SO132"/>
      <c r="SP132"/>
      <c r="SQ132"/>
      <c r="SR132"/>
      <c r="SS132"/>
      <c r="ST132"/>
      <c r="SU132"/>
      <c r="SV132"/>
      <c r="SW132"/>
      <c r="SX132"/>
      <c r="SY132"/>
      <c r="SZ132"/>
      <c r="TA132"/>
      <c r="TB132"/>
      <c r="TC132"/>
      <c r="TD132"/>
      <c r="TE132"/>
      <c r="TF132"/>
      <c r="TG132"/>
      <c r="TH132"/>
      <c r="TI132"/>
      <c r="TJ132"/>
      <c r="TK132"/>
      <c r="TL132"/>
      <c r="TM132"/>
      <c r="TN132"/>
      <c r="TO132"/>
      <c r="TP132"/>
      <c r="TQ132"/>
      <c r="TR132"/>
      <c r="TS132"/>
      <c r="TT132"/>
      <c r="TU132"/>
      <c r="TV132"/>
      <c r="TW132"/>
      <c r="TX132"/>
      <c r="TY132"/>
      <c r="TZ132"/>
      <c r="UA132"/>
      <c r="UB132"/>
      <c r="UC132"/>
      <c r="UD132"/>
      <c r="UE132"/>
      <c r="UF132"/>
      <c r="UG132"/>
      <c r="UH132"/>
      <c r="UI132"/>
      <c r="UJ132"/>
      <c r="UK132"/>
      <c r="UL132"/>
      <c r="UM132"/>
      <c r="UN132"/>
      <c r="UO132"/>
      <c r="UP132"/>
      <c r="UQ132"/>
      <c r="UR132"/>
      <c r="US132"/>
      <c r="UT132"/>
      <c r="UU132"/>
      <c r="UV132"/>
      <c r="UW132"/>
      <c r="UX132"/>
      <c r="UY132"/>
      <c r="UZ132"/>
      <c r="VA132"/>
      <c r="VB132"/>
      <c r="VC132"/>
      <c r="VD132"/>
      <c r="VE132"/>
      <c r="VF132"/>
      <c r="VG132"/>
      <c r="VH132"/>
      <c r="VI132"/>
      <c r="VJ132"/>
      <c r="VK132"/>
      <c r="VL132"/>
      <c r="VM132"/>
      <c r="VN132"/>
      <c r="VO132"/>
      <c r="VP132"/>
      <c r="VQ132"/>
      <c r="VR132"/>
      <c r="VS132"/>
      <c r="VT132"/>
      <c r="VU132"/>
      <c r="VV132"/>
      <c r="VW132"/>
      <c r="VX132"/>
      <c r="VY132"/>
      <c r="VZ132"/>
      <c r="WA132"/>
      <c r="WB132"/>
      <c r="WC132"/>
      <c r="WD132"/>
      <c r="WE132"/>
      <c r="WF132"/>
      <c r="WG132"/>
      <c r="WH132"/>
      <c r="WI132"/>
      <c r="WJ132"/>
      <c r="WK132"/>
      <c r="WL132"/>
      <c r="WM132"/>
      <c r="WN132"/>
      <c r="WO132"/>
      <c r="WP132"/>
      <c r="WQ132"/>
      <c r="WR132"/>
      <c r="WS132"/>
      <c r="WT132"/>
      <c r="WU132"/>
      <c r="WV132"/>
      <c r="WW132"/>
      <c r="WX132"/>
      <c r="WY132"/>
      <c r="WZ132"/>
      <c r="XA132"/>
      <c r="XB132"/>
      <c r="XC132"/>
      <c r="XD132"/>
      <c r="XE132"/>
      <c r="XF132"/>
      <c r="XG132"/>
      <c r="XH132"/>
      <c r="XI132"/>
      <c r="XJ132"/>
      <c r="XK132"/>
      <c r="XL132"/>
      <c r="XM132"/>
      <c r="XN132"/>
      <c r="XO132"/>
      <c r="XP132"/>
      <c r="XQ132"/>
      <c r="XR132"/>
      <c r="XS132"/>
      <c r="XT132"/>
      <c r="XU132"/>
      <c r="XV132"/>
      <c r="XW132"/>
      <c r="XX132"/>
      <c r="XY132"/>
      <c r="XZ132"/>
      <c r="YA132"/>
      <c r="YB132"/>
      <c r="YC132"/>
      <c r="YD132"/>
      <c r="YE132"/>
      <c r="YF132"/>
      <c r="YG132"/>
      <c r="YH132"/>
      <c r="YI132"/>
      <c r="YJ132"/>
      <c r="YK132"/>
      <c r="YL132"/>
      <c r="YM132"/>
      <c r="YN132"/>
      <c r="YO132"/>
      <c r="YP132"/>
      <c r="YQ132"/>
      <c r="YR132"/>
      <c r="YS132"/>
      <c r="YT132"/>
      <c r="YU132"/>
      <c r="YV132"/>
      <c r="YW132"/>
      <c r="YX132"/>
      <c r="YY132"/>
      <c r="YZ132"/>
      <c r="ZA132"/>
      <c r="ZB132"/>
      <c r="ZC132"/>
      <c r="ZD132"/>
      <c r="ZE132"/>
      <c r="ZF132"/>
      <c r="ZG132"/>
      <c r="ZH132"/>
      <c r="ZI132"/>
      <c r="ZJ132"/>
      <c r="ZK132"/>
      <c r="ZL132"/>
      <c r="ZM132"/>
      <c r="ZN132"/>
      <c r="ZO132"/>
      <c r="ZP132"/>
      <c r="ZQ132"/>
      <c r="ZR132"/>
      <c r="ZS132"/>
      <c r="ZT132"/>
      <c r="ZU132"/>
      <c r="ZV132"/>
      <c r="ZW132"/>
      <c r="ZX132"/>
      <c r="ZY132"/>
      <c r="ZZ132"/>
      <c r="AAA132"/>
      <c r="AAB132"/>
      <c r="AAC132"/>
      <c r="AAD132"/>
      <c r="AAE132"/>
      <c r="AAF132"/>
      <c r="AAG132"/>
      <c r="AAH132"/>
      <c r="AAI132"/>
      <c r="AAJ132"/>
      <c r="AAK132"/>
      <c r="AAL132"/>
      <c r="AAM132"/>
      <c r="AAN132"/>
      <c r="AAO132"/>
      <c r="AAP132"/>
      <c r="AAQ132"/>
      <c r="AAR132"/>
      <c r="AAS132"/>
      <c r="AAT132"/>
      <c r="AAU132"/>
      <c r="AAV132"/>
      <c r="AAW132"/>
      <c r="AAX132"/>
      <c r="AAY132"/>
      <c r="AAZ132"/>
      <c r="ABA132"/>
      <c r="ABB132"/>
      <c r="ABC132"/>
      <c r="ABD132"/>
      <c r="ABE132"/>
      <c r="ABF132"/>
      <c r="ABG132"/>
      <c r="ABH132"/>
      <c r="ABI132"/>
      <c r="ABJ132"/>
      <c r="ABK132"/>
      <c r="ABL132"/>
      <c r="ABM132"/>
      <c r="ABN132"/>
      <c r="ABO132"/>
      <c r="ABP132"/>
      <c r="ABQ132"/>
      <c r="ABR132"/>
      <c r="ABS132"/>
      <c r="ABT132"/>
      <c r="ABU132"/>
      <c r="ABV132"/>
      <c r="ABW132"/>
      <c r="ABX132"/>
      <c r="ABY132"/>
      <c r="ABZ132"/>
      <c r="ACA132"/>
      <c r="ACB132"/>
      <c r="ACC132"/>
      <c r="ACD132"/>
      <c r="ACE132"/>
      <c r="ACF132"/>
      <c r="ACG132"/>
      <c r="ACH132"/>
      <c r="ACI132"/>
      <c r="ACJ132"/>
      <c r="ACK132"/>
      <c r="ACL132"/>
      <c r="ACM132"/>
      <c r="ACN132"/>
      <c r="ACO132"/>
      <c r="ACP132"/>
      <c r="ACQ132"/>
      <c r="ACR132"/>
      <c r="ACS132"/>
      <c r="ACT132"/>
      <c r="ACU132"/>
      <c r="ACV132"/>
      <c r="ACW132"/>
      <c r="ACX132"/>
      <c r="ACY132"/>
      <c r="ACZ132"/>
      <c r="ADA132"/>
      <c r="ADB132"/>
      <c r="ADC132"/>
      <c r="ADD132"/>
      <c r="ADE132"/>
      <c r="ADF132"/>
      <c r="ADG132"/>
      <c r="ADH132"/>
      <c r="ADI132"/>
      <c r="ADJ132"/>
      <c r="ADK132"/>
      <c r="ADL132"/>
      <c r="ADM132"/>
      <c r="ADN132"/>
      <c r="ADO132"/>
      <c r="ADP132"/>
      <c r="ADQ132"/>
      <c r="ADR132"/>
      <c r="ADS132"/>
      <c r="ADT132"/>
      <c r="ADU132"/>
      <c r="ADV132"/>
      <c r="ADW132"/>
      <c r="ADX132"/>
      <c r="ADY132"/>
      <c r="ADZ132"/>
      <c r="AEA132"/>
      <c r="AEB132"/>
      <c r="AEC132"/>
      <c r="AED132"/>
      <c r="AEE132"/>
      <c r="AEF132"/>
      <c r="AEG132"/>
      <c r="AEH132"/>
      <c r="AEI132"/>
      <c r="AEJ132"/>
      <c r="AEK132"/>
      <c r="AEL132"/>
      <c r="AEM132"/>
      <c r="AEN132"/>
      <c r="AEO132"/>
      <c r="AEP132"/>
      <c r="AEQ132"/>
      <c r="AER132"/>
      <c r="AES132"/>
      <c r="AET132"/>
      <c r="AEU132"/>
      <c r="AEV132"/>
      <c r="AEW132"/>
      <c r="AEX132"/>
      <c r="AEY132"/>
      <c r="AEZ132"/>
      <c r="AFA132"/>
      <c r="AFB132"/>
      <c r="AFC132"/>
      <c r="AFD132"/>
      <c r="AFE132"/>
      <c r="AFF132"/>
      <c r="AFG132"/>
      <c r="AFH132"/>
      <c r="AFI132"/>
      <c r="AFJ132"/>
      <c r="AFK132"/>
      <c r="AFL132"/>
      <c r="AFM132"/>
      <c r="AFN132"/>
      <c r="AFO132"/>
      <c r="AFP132"/>
      <c r="AFQ132"/>
      <c r="AFR132"/>
      <c r="AFS132"/>
      <c r="AFT132"/>
      <c r="AFU132"/>
      <c r="AFV132"/>
      <c r="AFW132"/>
      <c r="AFX132"/>
      <c r="AFY132"/>
      <c r="AFZ132"/>
      <c r="AGA132"/>
      <c r="AGB132"/>
      <c r="AGC132"/>
      <c r="AGD132"/>
      <c r="AGE132"/>
      <c r="AGF132"/>
      <c r="AGG132"/>
      <c r="AGH132"/>
      <c r="AGI132"/>
      <c r="AGJ132"/>
      <c r="AGK132"/>
      <c r="AGL132"/>
      <c r="AGM132"/>
      <c r="AGN132"/>
      <c r="AGO132"/>
      <c r="AGP132"/>
      <c r="AGQ132"/>
      <c r="AGR132"/>
      <c r="AGS132"/>
      <c r="AGT132"/>
      <c r="AGU132"/>
      <c r="AGV132"/>
      <c r="AGW132"/>
      <c r="AGX132"/>
      <c r="AGY132"/>
      <c r="AGZ132"/>
      <c r="AHA132"/>
      <c r="AHB132"/>
      <c r="AHC132"/>
      <c r="AHD132"/>
      <c r="AHE132"/>
      <c r="AHF132"/>
      <c r="AHG132"/>
      <c r="AHH132"/>
      <c r="AHI132"/>
      <c r="AHJ132"/>
      <c r="AHK132"/>
      <c r="AHL132"/>
      <c r="AHM132"/>
      <c r="AHN132"/>
      <c r="AHO132"/>
      <c r="AHP132"/>
      <c r="AHQ132"/>
      <c r="AHR132"/>
      <c r="AHS132"/>
      <c r="AHT132"/>
      <c r="AHU132"/>
      <c r="AHV132"/>
      <c r="AHW132"/>
      <c r="AHX132"/>
      <c r="AHY132"/>
      <c r="AHZ132"/>
      <c r="AIA132"/>
      <c r="AIB132"/>
      <c r="AIC132"/>
      <c r="AID132"/>
      <c r="AIE132"/>
      <c r="AIF132"/>
      <c r="AIG132"/>
      <c r="AIH132"/>
      <c r="AII132"/>
      <c r="AIJ132"/>
      <c r="AIK132"/>
      <c r="AIL132"/>
      <c r="AIM132"/>
      <c r="AIN132"/>
      <c r="AIO132"/>
      <c r="AIP132"/>
      <c r="AIQ132"/>
      <c r="AIR132"/>
      <c r="AIS132"/>
      <c r="AIT132"/>
      <c r="AIU132"/>
      <c r="AIV132"/>
      <c r="AIW132"/>
      <c r="AIX132"/>
      <c r="AIY132"/>
      <c r="AIZ132"/>
      <c r="AJA132"/>
      <c r="AJB132"/>
      <c r="AJC132"/>
      <c r="AJD132"/>
      <c r="AJE132"/>
      <c r="AJF132"/>
      <c r="AJG132"/>
      <c r="AJH132"/>
      <c r="AJI132"/>
      <c r="AJJ132"/>
      <c r="AJK132"/>
      <c r="AJL132"/>
      <c r="AJM132"/>
      <c r="AJN132"/>
      <c r="AJO132"/>
      <c r="AJP132"/>
      <c r="AJQ132"/>
      <c r="AJR132"/>
      <c r="AJS132"/>
      <c r="AJT132"/>
      <c r="AJU132"/>
      <c r="AJV132"/>
      <c r="AJW132"/>
      <c r="AJX132"/>
      <c r="AJY132"/>
      <c r="AJZ132"/>
      <c r="AKA132"/>
      <c r="AKB132"/>
      <c r="AKC132"/>
      <c r="AKD132"/>
      <c r="AKE132"/>
      <c r="AKF132"/>
      <c r="AKG132"/>
      <c r="AKH132"/>
      <c r="AKI132"/>
      <c r="AKJ132"/>
      <c r="AKK132"/>
      <c r="AKL132"/>
      <c r="AKM132"/>
      <c r="AKN132"/>
      <c r="AKO132"/>
      <c r="AKP132"/>
      <c r="AKQ132"/>
      <c r="AKR132"/>
      <c r="AKS132"/>
      <c r="AKT132"/>
      <c r="AKU132"/>
      <c r="AKV132"/>
      <c r="AKW132"/>
      <c r="AKX132"/>
      <c r="AKY132"/>
      <c r="AKZ132"/>
      <c r="ALA132"/>
      <c r="ALB132"/>
      <c r="ALC132"/>
      <c r="ALD132"/>
      <c r="ALE132"/>
      <c r="ALF132"/>
      <c r="ALG132"/>
      <c r="ALH132"/>
      <c r="ALI132"/>
      <c r="ALJ132"/>
      <c r="ALK132"/>
      <c r="ALL132"/>
      <c r="ALM132"/>
      <c r="ALN132"/>
      <c r="ALO132"/>
      <c r="ALP132"/>
      <c r="ALQ132"/>
      <c r="ALR132"/>
      <c r="ALS132"/>
      <c r="ALT132"/>
      <c r="ALU132"/>
      <c r="ALV132"/>
      <c r="ALW132"/>
      <c r="ALX132"/>
      <c r="ALY132"/>
      <c r="ALZ132"/>
      <c r="AMA132"/>
      <c r="AMB132"/>
      <c r="AMC132"/>
      <c r="AMD132"/>
      <c r="AME132"/>
      <c r="AMF132"/>
      <c r="AMG132"/>
      <c r="AMH132"/>
      <c r="AMI132"/>
      <c r="AMJ132"/>
    </row>
    <row r="133" spans="1:1024" x14ac:dyDescent="0.25">
      <c r="A133"/>
      <c r="B133" s="427" t="s">
        <v>445</v>
      </c>
      <c r="C133" s="421">
        <v>1.3791852540065099</v>
      </c>
      <c r="D133" s="422">
        <v>1.3390864231263</v>
      </c>
      <c r="E133" s="422">
        <v>1.43656920430221</v>
      </c>
      <c r="F133" s="422">
        <v>1.52496524828949</v>
      </c>
      <c r="G133" s="422">
        <v>1.6712130465150901</v>
      </c>
      <c r="H133" s="422">
        <v>1.7138304582177299</v>
      </c>
      <c r="I133" s="422">
        <v>1.81289148703846</v>
      </c>
      <c r="J133" s="422">
        <v>1.9725213131986301</v>
      </c>
      <c r="K133" s="422">
        <v>2.2004127126436899</v>
      </c>
      <c r="L133" s="422">
        <v>2.2151556247749902</v>
      </c>
      <c r="M133" s="422">
        <v>2.3205816223908702</v>
      </c>
      <c r="N133" s="422">
        <v>2.3552983452846799</v>
      </c>
      <c r="O133" s="422">
        <v>2.4353589735669599</v>
      </c>
      <c r="P133" s="422">
        <v>2.4848611362232198</v>
      </c>
      <c r="Q133" s="423">
        <v>2.56934641485481</v>
      </c>
      <c r="R133" s="428"/>
      <c r="S133" s="428"/>
      <c r="T133" s="428"/>
      <c r="U133" s="428"/>
      <c r="V133" s="428"/>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c r="MO133"/>
      <c r="MP133"/>
      <c r="MQ133"/>
      <c r="MR133"/>
      <c r="MS133"/>
      <c r="MT133"/>
      <c r="MU133"/>
      <c r="MV133"/>
      <c r="MW133"/>
      <c r="MX133"/>
      <c r="MY133"/>
      <c r="MZ133"/>
      <c r="NA133"/>
      <c r="NB133"/>
      <c r="NC133"/>
      <c r="ND133"/>
      <c r="NE133"/>
      <c r="NF133"/>
      <c r="NG133"/>
      <c r="NH133"/>
      <c r="NI133"/>
      <c r="NJ133"/>
      <c r="NK133"/>
      <c r="NL133"/>
      <c r="NM133"/>
      <c r="NN133"/>
      <c r="NO133"/>
      <c r="NP133"/>
      <c r="NQ133"/>
      <c r="NR133"/>
      <c r="NS133"/>
      <c r="NT133"/>
      <c r="NU133"/>
      <c r="NV133"/>
      <c r="NW133"/>
      <c r="NX133"/>
      <c r="NY133"/>
      <c r="NZ133"/>
      <c r="OA133"/>
      <c r="OB133"/>
      <c r="OC133"/>
      <c r="OD133"/>
      <c r="OE133"/>
      <c r="OF133"/>
      <c r="OG133"/>
      <c r="OH133"/>
      <c r="OI133"/>
      <c r="OJ133"/>
      <c r="OK133"/>
      <c r="OL133"/>
      <c r="OM133"/>
      <c r="ON133"/>
      <c r="OO133"/>
      <c r="OP133"/>
      <c r="OQ133"/>
      <c r="OR133"/>
      <c r="OS133"/>
      <c r="OT133"/>
      <c r="OU133"/>
      <c r="OV133"/>
      <c r="OW133"/>
      <c r="OX133"/>
      <c r="OY133"/>
      <c r="OZ133"/>
      <c r="PA133"/>
      <c r="PB133"/>
      <c r="PC133"/>
      <c r="PD133"/>
      <c r="PE133"/>
      <c r="PF133"/>
      <c r="PG133"/>
      <c r="PH133"/>
      <c r="PI133"/>
      <c r="PJ133"/>
      <c r="PK133"/>
      <c r="PL133"/>
      <c r="PM133"/>
      <c r="PN133"/>
      <c r="PO133"/>
      <c r="PP133"/>
      <c r="PQ133"/>
      <c r="PR133"/>
      <c r="PS133"/>
      <c r="PT133"/>
      <c r="PU133"/>
      <c r="PV133"/>
      <c r="PW133"/>
      <c r="PX133"/>
      <c r="PY133"/>
      <c r="PZ133"/>
      <c r="QA133"/>
      <c r="QB133"/>
      <c r="QC133"/>
      <c r="QD133"/>
      <c r="QE133"/>
      <c r="QF133"/>
      <c r="QG133"/>
      <c r="QH133"/>
      <c r="QI133"/>
      <c r="QJ133"/>
      <c r="QK133"/>
      <c r="QL133"/>
      <c r="QM133"/>
      <c r="QN133"/>
      <c r="QO133"/>
      <c r="QP133"/>
      <c r="QQ133"/>
      <c r="QR133"/>
      <c r="QS133"/>
      <c r="QT133"/>
      <c r="QU133"/>
      <c r="QV133"/>
      <c r="QW133"/>
      <c r="QX133"/>
      <c r="QY133"/>
      <c r="QZ133"/>
      <c r="RA133"/>
      <c r="RB133"/>
      <c r="RC133"/>
      <c r="RD133"/>
      <c r="RE133"/>
      <c r="RF133"/>
      <c r="RG133"/>
      <c r="RH133"/>
      <c r="RI133"/>
      <c r="RJ133"/>
      <c r="RK133"/>
      <c r="RL133"/>
      <c r="RM133"/>
      <c r="RN133"/>
      <c r="RO133"/>
      <c r="RP133"/>
      <c r="RQ133"/>
      <c r="RR133"/>
      <c r="RS133"/>
      <c r="RT133"/>
      <c r="RU133"/>
      <c r="RV133"/>
      <c r="RW133"/>
      <c r="RX133"/>
      <c r="RY133"/>
      <c r="RZ133"/>
      <c r="SA133"/>
      <c r="SB133"/>
      <c r="SC133"/>
      <c r="SD133"/>
      <c r="SE133"/>
      <c r="SF133"/>
      <c r="SG133"/>
      <c r="SH133"/>
      <c r="SI133"/>
      <c r="SJ133"/>
      <c r="SK133"/>
      <c r="SL133"/>
      <c r="SM133"/>
      <c r="SN133"/>
      <c r="SO133"/>
      <c r="SP133"/>
      <c r="SQ133"/>
      <c r="SR133"/>
      <c r="SS133"/>
      <c r="ST133"/>
      <c r="SU133"/>
      <c r="SV133"/>
      <c r="SW133"/>
      <c r="SX133"/>
      <c r="SY133"/>
      <c r="SZ133"/>
      <c r="TA133"/>
      <c r="TB133"/>
      <c r="TC133"/>
      <c r="TD133"/>
      <c r="TE133"/>
      <c r="TF133"/>
      <c r="TG133"/>
      <c r="TH133"/>
      <c r="TI133"/>
      <c r="TJ133"/>
      <c r="TK133"/>
      <c r="TL133"/>
      <c r="TM133"/>
      <c r="TN133"/>
      <c r="TO133"/>
      <c r="TP133"/>
      <c r="TQ133"/>
      <c r="TR133"/>
      <c r="TS133"/>
      <c r="TT133"/>
      <c r="TU133"/>
      <c r="TV133"/>
      <c r="TW133"/>
      <c r="TX133"/>
      <c r="TY133"/>
      <c r="TZ133"/>
      <c r="UA133"/>
      <c r="UB133"/>
      <c r="UC133"/>
      <c r="UD133"/>
      <c r="UE133"/>
      <c r="UF133"/>
      <c r="UG133"/>
      <c r="UH133"/>
      <c r="UI133"/>
      <c r="UJ133"/>
      <c r="UK133"/>
      <c r="UL133"/>
      <c r="UM133"/>
      <c r="UN133"/>
      <c r="UO133"/>
      <c r="UP133"/>
      <c r="UQ133"/>
      <c r="UR133"/>
      <c r="US133"/>
      <c r="UT133"/>
      <c r="UU133"/>
      <c r="UV133"/>
      <c r="UW133"/>
      <c r="UX133"/>
      <c r="UY133"/>
      <c r="UZ133"/>
      <c r="VA133"/>
      <c r="VB133"/>
      <c r="VC133"/>
      <c r="VD133"/>
      <c r="VE133"/>
      <c r="VF133"/>
      <c r="VG133"/>
      <c r="VH133"/>
      <c r="VI133"/>
      <c r="VJ133"/>
      <c r="VK133"/>
      <c r="VL133"/>
      <c r="VM133"/>
      <c r="VN133"/>
      <c r="VO133"/>
      <c r="VP133"/>
      <c r="VQ133"/>
      <c r="VR133"/>
      <c r="VS133"/>
      <c r="VT133"/>
      <c r="VU133"/>
      <c r="VV133"/>
      <c r="VW133"/>
      <c r="VX133"/>
      <c r="VY133"/>
      <c r="VZ133"/>
      <c r="WA133"/>
      <c r="WB133"/>
      <c r="WC133"/>
      <c r="WD133"/>
      <c r="WE133"/>
      <c r="WF133"/>
      <c r="WG133"/>
      <c r="WH133"/>
      <c r="WI133"/>
      <c r="WJ133"/>
      <c r="WK133"/>
      <c r="WL133"/>
      <c r="WM133"/>
      <c r="WN133"/>
      <c r="WO133"/>
      <c r="WP133"/>
      <c r="WQ133"/>
      <c r="WR133"/>
      <c r="WS133"/>
      <c r="WT133"/>
      <c r="WU133"/>
      <c r="WV133"/>
      <c r="WW133"/>
      <c r="WX133"/>
      <c r="WY133"/>
      <c r="WZ133"/>
      <c r="XA133"/>
      <c r="XB133"/>
      <c r="XC133"/>
      <c r="XD133"/>
      <c r="XE133"/>
      <c r="XF133"/>
      <c r="XG133"/>
      <c r="XH133"/>
      <c r="XI133"/>
      <c r="XJ133"/>
      <c r="XK133"/>
      <c r="XL133"/>
      <c r="XM133"/>
      <c r="XN133"/>
      <c r="XO133"/>
      <c r="XP133"/>
      <c r="XQ133"/>
      <c r="XR133"/>
      <c r="XS133"/>
      <c r="XT133"/>
      <c r="XU133"/>
      <c r="XV133"/>
      <c r="XW133"/>
      <c r="XX133"/>
      <c r="XY133"/>
      <c r="XZ133"/>
      <c r="YA133"/>
      <c r="YB133"/>
      <c r="YC133"/>
      <c r="YD133"/>
      <c r="YE133"/>
      <c r="YF133"/>
      <c r="YG133"/>
      <c r="YH133"/>
      <c r="YI133"/>
      <c r="YJ133"/>
      <c r="YK133"/>
      <c r="YL133"/>
      <c r="YM133"/>
      <c r="YN133"/>
      <c r="YO133"/>
      <c r="YP133"/>
      <c r="YQ133"/>
      <c r="YR133"/>
      <c r="YS133"/>
      <c r="YT133"/>
      <c r="YU133"/>
      <c r="YV133"/>
      <c r="YW133"/>
      <c r="YX133"/>
      <c r="YY133"/>
      <c r="YZ133"/>
      <c r="ZA133"/>
      <c r="ZB133"/>
      <c r="ZC133"/>
      <c r="ZD133"/>
      <c r="ZE133"/>
      <c r="ZF133"/>
      <c r="ZG133"/>
      <c r="ZH133"/>
      <c r="ZI133"/>
      <c r="ZJ133"/>
      <c r="ZK133"/>
      <c r="ZL133"/>
      <c r="ZM133"/>
      <c r="ZN133"/>
      <c r="ZO133"/>
      <c r="ZP133"/>
      <c r="ZQ133"/>
      <c r="ZR133"/>
      <c r="ZS133"/>
      <c r="ZT133"/>
      <c r="ZU133"/>
      <c r="ZV133"/>
      <c r="ZW133"/>
      <c r="ZX133"/>
      <c r="ZY133"/>
      <c r="ZZ133"/>
      <c r="AAA133"/>
      <c r="AAB133"/>
      <c r="AAC133"/>
      <c r="AAD133"/>
      <c r="AAE133"/>
      <c r="AAF133"/>
      <c r="AAG133"/>
      <c r="AAH133"/>
      <c r="AAI133"/>
      <c r="AAJ133"/>
      <c r="AAK133"/>
      <c r="AAL133"/>
      <c r="AAM133"/>
      <c r="AAN133"/>
      <c r="AAO133"/>
      <c r="AAP133"/>
      <c r="AAQ133"/>
      <c r="AAR133"/>
      <c r="AAS133"/>
      <c r="AAT133"/>
      <c r="AAU133"/>
      <c r="AAV133"/>
      <c r="AAW133"/>
      <c r="AAX133"/>
      <c r="AAY133"/>
      <c r="AAZ133"/>
      <c r="ABA133"/>
      <c r="ABB133"/>
      <c r="ABC133"/>
      <c r="ABD133"/>
      <c r="ABE133"/>
      <c r="ABF133"/>
      <c r="ABG133"/>
      <c r="ABH133"/>
      <c r="ABI133"/>
      <c r="ABJ133"/>
      <c r="ABK133"/>
      <c r="ABL133"/>
      <c r="ABM133"/>
      <c r="ABN133"/>
      <c r="ABO133"/>
      <c r="ABP133"/>
      <c r="ABQ133"/>
      <c r="ABR133"/>
      <c r="ABS133"/>
      <c r="ABT133"/>
      <c r="ABU133"/>
      <c r="ABV133"/>
      <c r="ABW133"/>
      <c r="ABX133"/>
      <c r="ABY133"/>
      <c r="ABZ133"/>
      <c r="ACA133"/>
      <c r="ACB133"/>
      <c r="ACC133"/>
      <c r="ACD133"/>
      <c r="ACE133"/>
      <c r="ACF133"/>
      <c r="ACG133"/>
      <c r="ACH133"/>
      <c r="ACI133"/>
      <c r="ACJ133"/>
      <c r="ACK133"/>
      <c r="ACL133"/>
      <c r="ACM133"/>
      <c r="ACN133"/>
      <c r="ACO133"/>
      <c r="ACP133"/>
      <c r="ACQ133"/>
      <c r="ACR133"/>
      <c r="ACS133"/>
      <c r="ACT133"/>
      <c r="ACU133"/>
      <c r="ACV133"/>
      <c r="ACW133"/>
      <c r="ACX133"/>
      <c r="ACY133"/>
      <c r="ACZ133"/>
      <c r="ADA133"/>
      <c r="ADB133"/>
      <c r="ADC133"/>
      <c r="ADD133"/>
      <c r="ADE133"/>
      <c r="ADF133"/>
      <c r="ADG133"/>
      <c r="ADH133"/>
      <c r="ADI133"/>
      <c r="ADJ133"/>
      <c r="ADK133"/>
      <c r="ADL133"/>
      <c r="ADM133"/>
      <c r="ADN133"/>
      <c r="ADO133"/>
      <c r="ADP133"/>
      <c r="ADQ133"/>
      <c r="ADR133"/>
      <c r="ADS133"/>
      <c r="ADT133"/>
      <c r="ADU133"/>
      <c r="ADV133"/>
      <c r="ADW133"/>
      <c r="ADX133"/>
      <c r="ADY133"/>
      <c r="ADZ133"/>
      <c r="AEA133"/>
      <c r="AEB133"/>
      <c r="AEC133"/>
      <c r="AED133"/>
      <c r="AEE133"/>
      <c r="AEF133"/>
      <c r="AEG133"/>
      <c r="AEH133"/>
      <c r="AEI133"/>
      <c r="AEJ133"/>
      <c r="AEK133"/>
      <c r="AEL133"/>
      <c r="AEM133"/>
      <c r="AEN133"/>
      <c r="AEO133"/>
      <c r="AEP133"/>
      <c r="AEQ133"/>
      <c r="AER133"/>
      <c r="AES133"/>
      <c r="AET133"/>
      <c r="AEU133"/>
      <c r="AEV133"/>
      <c r="AEW133"/>
      <c r="AEX133"/>
      <c r="AEY133"/>
      <c r="AEZ133"/>
      <c r="AFA133"/>
      <c r="AFB133"/>
      <c r="AFC133"/>
      <c r="AFD133"/>
      <c r="AFE133"/>
      <c r="AFF133"/>
      <c r="AFG133"/>
      <c r="AFH133"/>
      <c r="AFI133"/>
      <c r="AFJ133"/>
      <c r="AFK133"/>
      <c r="AFL133"/>
      <c r="AFM133"/>
      <c r="AFN133"/>
      <c r="AFO133"/>
      <c r="AFP133"/>
      <c r="AFQ133"/>
      <c r="AFR133"/>
      <c r="AFS133"/>
      <c r="AFT133"/>
      <c r="AFU133"/>
      <c r="AFV133"/>
      <c r="AFW133"/>
      <c r="AFX133"/>
      <c r="AFY133"/>
      <c r="AFZ133"/>
      <c r="AGA133"/>
      <c r="AGB133"/>
      <c r="AGC133"/>
      <c r="AGD133"/>
      <c r="AGE133"/>
      <c r="AGF133"/>
      <c r="AGG133"/>
      <c r="AGH133"/>
      <c r="AGI133"/>
      <c r="AGJ133"/>
      <c r="AGK133"/>
      <c r="AGL133"/>
      <c r="AGM133"/>
      <c r="AGN133"/>
      <c r="AGO133"/>
      <c r="AGP133"/>
      <c r="AGQ133"/>
      <c r="AGR133"/>
      <c r="AGS133"/>
      <c r="AGT133"/>
      <c r="AGU133"/>
      <c r="AGV133"/>
      <c r="AGW133"/>
      <c r="AGX133"/>
      <c r="AGY133"/>
      <c r="AGZ133"/>
      <c r="AHA133"/>
      <c r="AHB133"/>
      <c r="AHC133"/>
      <c r="AHD133"/>
      <c r="AHE133"/>
      <c r="AHF133"/>
      <c r="AHG133"/>
      <c r="AHH133"/>
      <c r="AHI133"/>
      <c r="AHJ133"/>
      <c r="AHK133"/>
      <c r="AHL133"/>
      <c r="AHM133"/>
      <c r="AHN133"/>
      <c r="AHO133"/>
      <c r="AHP133"/>
      <c r="AHQ133"/>
      <c r="AHR133"/>
      <c r="AHS133"/>
      <c r="AHT133"/>
      <c r="AHU133"/>
      <c r="AHV133"/>
      <c r="AHW133"/>
      <c r="AHX133"/>
      <c r="AHY133"/>
      <c r="AHZ133"/>
      <c r="AIA133"/>
      <c r="AIB133"/>
      <c r="AIC133"/>
      <c r="AID133"/>
      <c r="AIE133"/>
      <c r="AIF133"/>
      <c r="AIG133"/>
      <c r="AIH133"/>
      <c r="AII133"/>
      <c r="AIJ133"/>
      <c r="AIK133"/>
      <c r="AIL133"/>
      <c r="AIM133"/>
      <c r="AIN133"/>
      <c r="AIO133"/>
      <c r="AIP133"/>
      <c r="AIQ133"/>
      <c r="AIR133"/>
      <c r="AIS133"/>
      <c r="AIT133"/>
      <c r="AIU133"/>
      <c r="AIV133"/>
      <c r="AIW133"/>
      <c r="AIX133"/>
      <c r="AIY133"/>
      <c r="AIZ133"/>
      <c r="AJA133"/>
      <c r="AJB133"/>
      <c r="AJC133"/>
      <c r="AJD133"/>
      <c r="AJE133"/>
      <c r="AJF133"/>
      <c r="AJG133"/>
      <c r="AJH133"/>
      <c r="AJI133"/>
      <c r="AJJ133"/>
      <c r="AJK133"/>
      <c r="AJL133"/>
      <c r="AJM133"/>
      <c r="AJN133"/>
      <c r="AJO133"/>
      <c r="AJP133"/>
      <c r="AJQ133"/>
      <c r="AJR133"/>
      <c r="AJS133"/>
      <c r="AJT133"/>
      <c r="AJU133"/>
      <c r="AJV133"/>
      <c r="AJW133"/>
      <c r="AJX133"/>
      <c r="AJY133"/>
      <c r="AJZ133"/>
      <c r="AKA133"/>
      <c r="AKB133"/>
      <c r="AKC133"/>
      <c r="AKD133"/>
      <c r="AKE133"/>
      <c r="AKF133"/>
      <c r="AKG133"/>
      <c r="AKH133"/>
      <c r="AKI133"/>
      <c r="AKJ133"/>
      <c r="AKK133"/>
      <c r="AKL133"/>
      <c r="AKM133"/>
      <c r="AKN133"/>
      <c r="AKO133"/>
      <c r="AKP133"/>
      <c r="AKQ133"/>
      <c r="AKR133"/>
      <c r="AKS133"/>
      <c r="AKT133"/>
      <c r="AKU133"/>
      <c r="AKV133"/>
      <c r="AKW133"/>
      <c r="AKX133"/>
      <c r="AKY133"/>
      <c r="AKZ133"/>
      <c r="ALA133"/>
      <c r="ALB133"/>
      <c r="ALC133"/>
      <c r="ALD133"/>
      <c r="ALE133"/>
      <c r="ALF133"/>
      <c r="ALG133"/>
      <c r="ALH133"/>
      <c r="ALI133"/>
      <c r="ALJ133"/>
      <c r="ALK133"/>
      <c r="ALL133"/>
      <c r="ALM133"/>
      <c r="ALN133"/>
      <c r="ALO133"/>
      <c r="ALP133"/>
      <c r="ALQ133"/>
      <c r="ALR133"/>
      <c r="ALS133"/>
      <c r="ALT133"/>
      <c r="ALU133"/>
      <c r="ALV133"/>
      <c r="ALW133"/>
      <c r="ALX133"/>
      <c r="ALY133"/>
      <c r="ALZ133"/>
      <c r="AMA133"/>
      <c r="AMB133"/>
      <c r="AMC133"/>
      <c r="AMD133"/>
      <c r="AME133"/>
      <c r="AMF133"/>
      <c r="AMG133"/>
      <c r="AMH133"/>
      <c r="AMI133"/>
      <c r="AMJ133"/>
    </row>
    <row r="134" spans="1:1024" x14ac:dyDescent="0.25">
      <c r="A134"/>
      <c r="B134" s="396" t="s">
        <v>446</v>
      </c>
      <c r="C134" s="421">
        <v>15.2515938615604</v>
      </c>
      <c r="D134" s="422">
        <v>15.349492970265899</v>
      </c>
      <c r="E134" s="422">
        <v>15.000570962726099</v>
      </c>
      <c r="F134" s="422">
        <v>14.818936796083101</v>
      </c>
      <c r="G134" s="422">
        <v>15.4649726111771</v>
      </c>
      <c r="H134" s="422">
        <v>15.243911882618001</v>
      </c>
      <c r="I134" s="422">
        <v>14.9780096640831</v>
      </c>
      <c r="J134" s="422">
        <v>16.108833626196599</v>
      </c>
      <c r="K134" s="422">
        <v>17.6886585954617</v>
      </c>
      <c r="L134" s="422">
        <v>16.531910406632601</v>
      </c>
      <c r="M134" s="422">
        <v>16.713013424980002</v>
      </c>
      <c r="N134" s="422">
        <v>17.5447739715156</v>
      </c>
      <c r="O134" s="422">
        <v>17.631367840683598</v>
      </c>
      <c r="P134" s="422">
        <v>18.1770698348172</v>
      </c>
      <c r="Q134" s="423">
        <v>18.867741707752199</v>
      </c>
      <c r="R134" s="431">
        <f>R128-R129</f>
        <v>17.806625840968756</v>
      </c>
      <c r="S134" s="431">
        <f>S128-S129</f>
        <v>19.744052445272317</v>
      </c>
      <c r="T134" s="431">
        <f>T128-T129</f>
        <v>20.767737216315197</v>
      </c>
      <c r="U134" s="431">
        <f>U128-U129</f>
        <v>21.930163096374834</v>
      </c>
      <c r="V134" s="431">
        <f>V128-V129</f>
        <v>22.734866531504956</v>
      </c>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c r="JT134"/>
      <c r="JU134"/>
      <c r="JV134"/>
      <c r="JW134"/>
      <c r="JX134"/>
      <c r="JY134"/>
      <c r="JZ134"/>
      <c r="KA134"/>
      <c r="KB134"/>
      <c r="KC134"/>
      <c r="KD134"/>
      <c r="KE134"/>
      <c r="KF134"/>
      <c r="KG134"/>
      <c r="KH134"/>
      <c r="KI134"/>
      <c r="KJ134"/>
      <c r="KK134"/>
      <c r="KL134"/>
      <c r="KM134"/>
      <c r="KN134"/>
      <c r="KO134"/>
      <c r="KP134"/>
      <c r="KQ134"/>
      <c r="KR134"/>
      <c r="KS134"/>
      <c r="KT134"/>
      <c r="KU134"/>
      <c r="KV134"/>
      <c r="KW134"/>
      <c r="KX134"/>
      <c r="KY134"/>
      <c r="KZ134"/>
      <c r="LA134"/>
      <c r="LB134"/>
      <c r="LC134"/>
      <c r="LD134"/>
      <c r="LE134"/>
      <c r="LF134"/>
      <c r="LG134"/>
      <c r="LH134"/>
      <c r="LI134"/>
      <c r="LJ134"/>
      <c r="LK134"/>
      <c r="LL134"/>
      <c r="LM134"/>
      <c r="LN134"/>
      <c r="LO134"/>
      <c r="LP134"/>
      <c r="LQ134"/>
      <c r="LR134"/>
      <c r="LS134"/>
      <c r="LT134"/>
      <c r="LU134"/>
      <c r="LV134"/>
      <c r="LW134"/>
      <c r="LX134"/>
      <c r="LY134"/>
      <c r="LZ134"/>
      <c r="MA134"/>
      <c r="MB134"/>
      <c r="MC134"/>
      <c r="MD134"/>
      <c r="ME134"/>
      <c r="MF134"/>
      <c r="MG134"/>
      <c r="MH134"/>
      <c r="MI134"/>
      <c r="MJ134"/>
      <c r="MK134"/>
      <c r="ML134"/>
      <c r="MM134"/>
      <c r="MN134"/>
      <c r="MO134"/>
      <c r="MP134"/>
      <c r="MQ134"/>
      <c r="MR134"/>
      <c r="MS134"/>
      <c r="MT134"/>
      <c r="MU134"/>
      <c r="MV134"/>
      <c r="MW134"/>
      <c r="MX134"/>
      <c r="MY134"/>
      <c r="MZ134"/>
      <c r="NA134"/>
      <c r="NB134"/>
      <c r="NC134"/>
      <c r="ND134"/>
      <c r="NE134"/>
      <c r="NF134"/>
      <c r="NG134"/>
      <c r="NH134"/>
      <c r="NI134"/>
      <c r="NJ134"/>
      <c r="NK134"/>
      <c r="NL134"/>
      <c r="NM134"/>
      <c r="NN134"/>
      <c r="NO134"/>
      <c r="NP134"/>
      <c r="NQ134"/>
      <c r="NR134"/>
      <c r="NS134"/>
      <c r="NT134"/>
      <c r="NU134"/>
      <c r="NV134"/>
      <c r="NW134"/>
      <c r="NX134"/>
      <c r="NY134"/>
      <c r="NZ134"/>
      <c r="OA134"/>
      <c r="OB134"/>
      <c r="OC134"/>
      <c r="OD134"/>
      <c r="OE134"/>
      <c r="OF134"/>
      <c r="OG134"/>
      <c r="OH134"/>
      <c r="OI134"/>
      <c r="OJ134"/>
      <c r="OK134"/>
      <c r="OL134"/>
      <c r="OM134"/>
      <c r="ON134"/>
      <c r="OO134"/>
      <c r="OP134"/>
      <c r="OQ134"/>
      <c r="OR134"/>
      <c r="OS134"/>
      <c r="OT134"/>
      <c r="OU134"/>
      <c r="OV134"/>
      <c r="OW134"/>
      <c r="OX134"/>
      <c r="OY134"/>
      <c r="OZ134"/>
      <c r="PA134"/>
      <c r="PB134"/>
      <c r="PC134"/>
      <c r="PD134"/>
      <c r="PE134"/>
      <c r="PF134"/>
      <c r="PG134"/>
      <c r="PH134"/>
      <c r="PI134"/>
      <c r="PJ134"/>
      <c r="PK134"/>
      <c r="PL134"/>
      <c r="PM134"/>
      <c r="PN134"/>
      <c r="PO134"/>
      <c r="PP134"/>
      <c r="PQ134"/>
      <c r="PR134"/>
      <c r="PS134"/>
      <c r="PT134"/>
      <c r="PU134"/>
      <c r="PV134"/>
      <c r="PW134"/>
      <c r="PX134"/>
      <c r="PY134"/>
      <c r="PZ134"/>
      <c r="QA134"/>
      <c r="QB134"/>
      <c r="QC134"/>
      <c r="QD134"/>
      <c r="QE134"/>
      <c r="QF134"/>
      <c r="QG134"/>
      <c r="QH134"/>
      <c r="QI134"/>
      <c r="QJ134"/>
      <c r="QK134"/>
      <c r="QL134"/>
      <c r="QM134"/>
      <c r="QN134"/>
      <c r="QO134"/>
      <c r="QP134"/>
      <c r="QQ134"/>
      <c r="QR134"/>
      <c r="QS134"/>
      <c r="QT134"/>
      <c r="QU134"/>
      <c r="QV134"/>
      <c r="QW134"/>
      <c r="QX134"/>
      <c r="QY134"/>
      <c r="QZ134"/>
      <c r="RA134"/>
      <c r="RB134"/>
      <c r="RC134"/>
      <c r="RD134"/>
      <c r="RE134"/>
      <c r="RF134"/>
      <c r="RG134"/>
      <c r="RH134"/>
      <c r="RI134"/>
      <c r="RJ134"/>
      <c r="RK134"/>
      <c r="RL134"/>
      <c r="RM134"/>
      <c r="RN134"/>
      <c r="RO134"/>
      <c r="RP134"/>
      <c r="RQ134"/>
      <c r="RR134"/>
      <c r="RS134"/>
      <c r="RT134"/>
      <c r="RU134"/>
      <c r="RV134"/>
      <c r="RW134"/>
      <c r="RX134"/>
      <c r="RY134"/>
      <c r="RZ134"/>
      <c r="SA134"/>
      <c r="SB134"/>
      <c r="SC134"/>
      <c r="SD134"/>
      <c r="SE134"/>
      <c r="SF134"/>
      <c r="SG134"/>
      <c r="SH134"/>
      <c r="SI134"/>
      <c r="SJ134"/>
      <c r="SK134"/>
      <c r="SL134"/>
      <c r="SM134"/>
      <c r="SN134"/>
      <c r="SO134"/>
      <c r="SP134"/>
      <c r="SQ134"/>
      <c r="SR134"/>
      <c r="SS134"/>
      <c r="ST134"/>
      <c r="SU134"/>
      <c r="SV134"/>
      <c r="SW134"/>
      <c r="SX134"/>
      <c r="SY134"/>
      <c r="SZ134"/>
      <c r="TA134"/>
      <c r="TB134"/>
      <c r="TC134"/>
      <c r="TD134"/>
      <c r="TE134"/>
      <c r="TF134"/>
      <c r="TG134"/>
      <c r="TH134"/>
      <c r="TI134"/>
      <c r="TJ134"/>
      <c r="TK134"/>
      <c r="TL134"/>
      <c r="TM134"/>
      <c r="TN134"/>
      <c r="TO134"/>
      <c r="TP134"/>
      <c r="TQ134"/>
      <c r="TR134"/>
      <c r="TS134"/>
      <c r="TT134"/>
      <c r="TU134"/>
      <c r="TV134"/>
      <c r="TW134"/>
      <c r="TX134"/>
      <c r="TY134"/>
      <c r="TZ134"/>
      <c r="UA134"/>
      <c r="UB134"/>
      <c r="UC134"/>
      <c r="UD134"/>
      <c r="UE134"/>
      <c r="UF134"/>
      <c r="UG134"/>
      <c r="UH134"/>
      <c r="UI134"/>
      <c r="UJ134"/>
      <c r="UK134"/>
      <c r="UL134"/>
      <c r="UM134"/>
      <c r="UN134"/>
      <c r="UO134"/>
      <c r="UP134"/>
      <c r="UQ134"/>
      <c r="UR134"/>
      <c r="US134"/>
      <c r="UT134"/>
      <c r="UU134"/>
      <c r="UV134"/>
      <c r="UW134"/>
      <c r="UX134"/>
      <c r="UY134"/>
      <c r="UZ134"/>
      <c r="VA134"/>
      <c r="VB134"/>
      <c r="VC134"/>
      <c r="VD134"/>
      <c r="VE134"/>
      <c r="VF134"/>
      <c r="VG134"/>
      <c r="VH134"/>
      <c r="VI134"/>
      <c r="VJ134"/>
      <c r="VK134"/>
      <c r="VL134"/>
      <c r="VM134"/>
      <c r="VN134"/>
      <c r="VO134"/>
      <c r="VP134"/>
      <c r="VQ134"/>
      <c r="VR134"/>
      <c r="VS134"/>
      <c r="VT134"/>
      <c r="VU134"/>
      <c r="VV134"/>
      <c r="VW134"/>
      <c r="VX134"/>
      <c r="VY134"/>
      <c r="VZ134"/>
      <c r="WA134"/>
      <c r="WB134"/>
      <c r="WC134"/>
      <c r="WD134"/>
      <c r="WE134"/>
      <c r="WF134"/>
      <c r="WG134"/>
      <c r="WH134"/>
      <c r="WI134"/>
      <c r="WJ134"/>
      <c r="WK134"/>
      <c r="WL134"/>
      <c r="WM134"/>
      <c r="WN134"/>
      <c r="WO134"/>
      <c r="WP134"/>
      <c r="WQ134"/>
      <c r="WR134"/>
      <c r="WS134"/>
      <c r="WT134"/>
      <c r="WU134"/>
      <c r="WV134"/>
      <c r="WW134"/>
      <c r="WX134"/>
      <c r="WY134"/>
      <c r="WZ134"/>
      <c r="XA134"/>
      <c r="XB134"/>
      <c r="XC134"/>
      <c r="XD134"/>
      <c r="XE134"/>
      <c r="XF134"/>
      <c r="XG134"/>
      <c r="XH134"/>
      <c r="XI134"/>
      <c r="XJ134"/>
      <c r="XK134"/>
      <c r="XL134"/>
      <c r="XM134"/>
      <c r="XN134"/>
      <c r="XO134"/>
      <c r="XP134"/>
      <c r="XQ134"/>
      <c r="XR134"/>
      <c r="XS134"/>
      <c r="XT134"/>
      <c r="XU134"/>
      <c r="XV134"/>
      <c r="XW134"/>
      <c r="XX134"/>
      <c r="XY134"/>
      <c r="XZ134"/>
      <c r="YA134"/>
      <c r="YB134"/>
      <c r="YC134"/>
      <c r="YD134"/>
      <c r="YE134"/>
      <c r="YF134"/>
      <c r="YG134"/>
      <c r="YH134"/>
      <c r="YI134"/>
      <c r="YJ134"/>
      <c r="YK134"/>
      <c r="YL134"/>
      <c r="YM134"/>
      <c r="YN134"/>
      <c r="YO134"/>
      <c r="YP134"/>
      <c r="YQ134"/>
      <c r="YR134"/>
      <c r="YS134"/>
      <c r="YT134"/>
      <c r="YU134"/>
      <c r="YV134"/>
      <c r="YW134"/>
      <c r="YX134"/>
      <c r="YY134"/>
      <c r="YZ134"/>
      <c r="ZA134"/>
      <c r="ZB134"/>
      <c r="ZC134"/>
      <c r="ZD134"/>
      <c r="ZE134"/>
      <c r="ZF134"/>
      <c r="ZG134"/>
      <c r="ZH134"/>
      <c r="ZI134"/>
      <c r="ZJ134"/>
      <c r="ZK134"/>
      <c r="ZL134"/>
      <c r="ZM134"/>
      <c r="ZN134"/>
      <c r="ZO134"/>
      <c r="ZP134"/>
      <c r="ZQ134"/>
      <c r="ZR134"/>
      <c r="ZS134"/>
      <c r="ZT134"/>
      <c r="ZU134"/>
      <c r="ZV134"/>
      <c r="ZW134"/>
      <c r="ZX134"/>
      <c r="ZY134"/>
      <c r="ZZ134"/>
      <c r="AAA134"/>
      <c r="AAB134"/>
      <c r="AAC134"/>
      <c r="AAD134"/>
      <c r="AAE134"/>
      <c r="AAF134"/>
      <c r="AAG134"/>
      <c r="AAH134"/>
      <c r="AAI134"/>
      <c r="AAJ134"/>
      <c r="AAK134"/>
      <c r="AAL134"/>
      <c r="AAM134"/>
      <c r="AAN134"/>
      <c r="AAO134"/>
      <c r="AAP134"/>
      <c r="AAQ134"/>
      <c r="AAR134"/>
      <c r="AAS134"/>
      <c r="AAT134"/>
      <c r="AAU134"/>
      <c r="AAV134"/>
      <c r="AAW134"/>
      <c r="AAX134"/>
      <c r="AAY134"/>
      <c r="AAZ134"/>
      <c r="ABA134"/>
      <c r="ABB134"/>
      <c r="ABC134"/>
      <c r="ABD134"/>
      <c r="ABE134"/>
      <c r="ABF134"/>
      <c r="ABG134"/>
      <c r="ABH134"/>
      <c r="ABI134"/>
      <c r="ABJ134"/>
      <c r="ABK134"/>
      <c r="ABL134"/>
      <c r="ABM134"/>
      <c r="ABN134"/>
      <c r="ABO134"/>
      <c r="ABP134"/>
      <c r="ABQ134"/>
      <c r="ABR134"/>
      <c r="ABS134"/>
      <c r="ABT134"/>
      <c r="ABU134"/>
      <c r="ABV134"/>
      <c r="ABW134"/>
      <c r="ABX134"/>
      <c r="ABY134"/>
      <c r="ABZ134"/>
      <c r="ACA134"/>
      <c r="ACB134"/>
      <c r="ACC134"/>
      <c r="ACD134"/>
      <c r="ACE134"/>
      <c r="ACF134"/>
      <c r="ACG134"/>
      <c r="ACH134"/>
      <c r="ACI134"/>
      <c r="ACJ134"/>
      <c r="ACK134"/>
      <c r="ACL134"/>
      <c r="ACM134"/>
      <c r="ACN134"/>
      <c r="ACO134"/>
      <c r="ACP134"/>
      <c r="ACQ134"/>
      <c r="ACR134"/>
      <c r="ACS134"/>
      <c r="ACT134"/>
      <c r="ACU134"/>
      <c r="ACV134"/>
      <c r="ACW134"/>
      <c r="ACX134"/>
      <c r="ACY134"/>
      <c r="ACZ134"/>
      <c r="ADA134"/>
      <c r="ADB134"/>
      <c r="ADC134"/>
      <c r="ADD134"/>
      <c r="ADE134"/>
      <c r="ADF134"/>
      <c r="ADG134"/>
      <c r="ADH134"/>
      <c r="ADI134"/>
      <c r="ADJ134"/>
      <c r="ADK134"/>
      <c r="ADL134"/>
      <c r="ADM134"/>
      <c r="ADN134"/>
      <c r="ADO134"/>
      <c r="ADP134"/>
      <c r="ADQ134"/>
      <c r="ADR134"/>
      <c r="ADS134"/>
      <c r="ADT134"/>
      <c r="ADU134"/>
      <c r="ADV134"/>
      <c r="ADW134"/>
      <c r="ADX134"/>
      <c r="ADY134"/>
      <c r="ADZ134"/>
      <c r="AEA134"/>
      <c r="AEB134"/>
      <c r="AEC134"/>
      <c r="AED134"/>
      <c r="AEE134"/>
      <c r="AEF134"/>
      <c r="AEG134"/>
      <c r="AEH134"/>
      <c r="AEI134"/>
      <c r="AEJ134"/>
      <c r="AEK134"/>
      <c r="AEL134"/>
      <c r="AEM134"/>
      <c r="AEN134"/>
      <c r="AEO134"/>
      <c r="AEP134"/>
      <c r="AEQ134"/>
      <c r="AER134"/>
      <c r="AES134"/>
      <c r="AET134"/>
      <c r="AEU134"/>
      <c r="AEV134"/>
      <c r="AEW134"/>
      <c r="AEX134"/>
      <c r="AEY134"/>
      <c r="AEZ134"/>
      <c r="AFA134"/>
      <c r="AFB134"/>
      <c r="AFC134"/>
      <c r="AFD134"/>
      <c r="AFE134"/>
      <c r="AFF134"/>
      <c r="AFG134"/>
      <c r="AFH134"/>
      <c r="AFI134"/>
      <c r="AFJ134"/>
      <c r="AFK134"/>
      <c r="AFL134"/>
      <c r="AFM134"/>
      <c r="AFN134"/>
      <c r="AFO134"/>
      <c r="AFP134"/>
      <c r="AFQ134"/>
      <c r="AFR134"/>
      <c r="AFS134"/>
      <c r="AFT134"/>
      <c r="AFU134"/>
      <c r="AFV134"/>
      <c r="AFW134"/>
      <c r="AFX134"/>
      <c r="AFY134"/>
      <c r="AFZ134"/>
      <c r="AGA134"/>
      <c r="AGB134"/>
      <c r="AGC134"/>
      <c r="AGD134"/>
      <c r="AGE134"/>
      <c r="AGF134"/>
      <c r="AGG134"/>
      <c r="AGH134"/>
      <c r="AGI134"/>
      <c r="AGJ134"/>
      <c r="AGK134"/>
      <c r="AGL134"/>
      <c r="AGM134"/>
      <c r="AGN134"/>
      <c r="AGO134"/>
      <c r="AGP134"/>
      <c r="AGQ134"/>
      <c r="AGR134"/>
      <c r="AGS134"/>
      <c r="AGT134"/>
      <c r="AGU134"/>
      <c r="AGV134"/>
      <c r="AGW134"/>
      <c r="AGX134"/>
      <c r="AGY134"/>
      <c r="AGZ134"/>
      <c r="AHA134"/>
      <c r="AHB134"/>
      <c r="AHC134"/>
      <c r="AHD134"/>
      <c r="AHE134"/>
      <c r="AHF134"/>
      <c r="AHG134"/>
      <c r="AHH134"/>
      <c r="AHI134"/>
      <c r="AHJ134"/>
      <c r="AHK134"/>
      <c r="AHL134"/>
      <c r="AHM134"/>
      <c r="AHN134"/>
      <c r="AHO134"/>
      <c r="AHP134"/>
      <c r="AHQ134"/>
      <c r="AHR134"/>
      <c r="AHS134"/>
      <c r="AHT134"/>
      <c r="AHU134"/>
      <c r="AHV134"/>
      <c r="AHW134"/>
      <c r="AHX134"/>
      <c r="AHY134"/>
      <c r="AHZ134"/>
      <c r="AIA134"/>
      <c r="AIB134"/>
      <c r="AIC134"/>
      <c r="AID134"/>
      <c r="AIE134"/>
      <c r="AIF134"/>
      <c r="AIG134"/>
      <c r="AIH134"/>
      <c r="AII134"/>
      <c r="AIJ134"/>
      <c r="AIK134"/>
      <c r="AIL134"/>
      <c r="AIM134"/>
      <c r="AIN134"/>
      <c r="AIO134"/>
      <c r="AIP134"/>
      <c r="AIQ134"/>
      <c r="AIR134"/>
      <c r="AIS134"/>
      <c r="AIT134"/>
      <c r="AIU134"/>
      <c r="AIV134"/>
      <c r="AIW134"/>
      <c r="AIX134"/>
      <c r="AIY134"/>
      <c r="AIZ134"/>
      <c r="AJA134"/>
      <c r="AJB134"/>
      <c r="AJC134"/>
      <c r="AJD134"/>
      <c r="AJE134"/>
      <c r="AJF134"/>
      <c r="AJG134"/>
      <c r="AJH134"/>
      <c r="AJI134"/>
      <c r="AJJ134"/>
      <c r="AJK134"/>
      <c r="AJL134"/>
      <c r="AJM134"/>
      <c r="AJN134"/>
      <c r="AJO134"/>
      <c r="AJP134"/>
      <c r="AJQ134"/>
      <c r="AJR134"/>
      <c r="AJS134"/>
      <c r="AJT134"/>
      <c r="AJU134"/>
      <c r="AJV134"/>
      <c r="AJW134"/>
      <c r="AJX134"/>
      <c r="AJY134"/>
      <c r="AJZ134"/>
      <c r="AKA134"/>
      <c r="AKB134"/>
      <c r="AKC134"/>
      <c r="AKD134"/>
      <c r="AKE134"/>
      <c r="AKF134"/>
      <c r="AKG134"/>
      <c r="AKH134"/>
      <c r="AKI134"/>
      <c r="AKJ134"/>
      <c r="AKK134"/>
      <c r="AKL134"/>
      <c r="AKM134"/>
      <c r="AKN134"/>
      <c r="AKO134"/>
      <c r="AKP134"/>
      <c r="AKQ134"/>
      <c r="AKR134"/>
      <c r="AKS134"/>
      <c r="AKT134"/>
      <c r="AKU134"/>
      <c r="AKV134"/>
      <c r="AKW134"/>
      <c r="AKX134"/>
      <c r="AKY134"/>
      <c r="AKZ134"/>
      <c r="ALA134"/>
      <c r="ALB134"/>
      <c r="ALC134"/>
      <c r="ALD134"/>
      <c r="ALE134"/>
      <c r="ALF134"/>
      <c r="ALG134"/>
      <c r="ALH134"/>
      <c r="ALI134"/>
      <c r="ALJ134"/>
      <c r="ALK134"/>
      <c r="ALL134"/>
      <c r="ALM134"/>
      <c r="ALN134"/>
      <c r="ALO134"/>
      <c r="ALP134"/>
      <c r="ALQ134"/>
      <c r="ALR134"/>
      <c r="ALS134"/>
      <c r="ALT134"/>
      <c r="ALU134"/>
      <c r="ALV134"/>
      <c r="ALW134"/>
      <c r="ALX134"/>
      <c r="ALY134"/>
      <c r="ALZ134"/>
      <c r="AMA134"/>
      <c r="AMB134"/>
      <c r="AMC134"/>
      <c r="AMD134"/>
      <c r="AME134"/>
      <c r="AMF134"/>
      <c r="AMG134"/>
      <c r="AMH134"/>
      <c r="AMI134"/>
      <c r="AMJ134"/>
    </row>
    <row r="135" spans="1:1024" x14ac:dyDescent="0.25">
      <c r="A135"/>
      <c r="B135" s="429" t="s">
        <v>447</v>
      </c>
      <c r="C135" s="416">
        <v>0.12470000000000001</v>
      </c>
      <c r="D135" s="410">
        <v>0.129</v>
      </c>
      <c r="E135" s="410">
        <v>0.1414</v>
      </c>
      <c r="F135" s="410">
        <v>0.13819999999999999</v>
      </c>
      <c r="G135" s="410">
        <v>0.15540000000000001</v>
      </c>
      <c r="H135" s="410">
        <v>0.1716</v>
      </c>
      <c r="I135" s="410">
        <v>0.17955378</v>
      </c>
      <c r="J135" s="410">
        <v>0.256604412</v>
      </c>
      <c r="K135" s="410">
        <v>0.283913892</v>
      </c>
      <c r="L135" s="410">
        <v>0.282159143</v>
      </c>
      <c r="M135" s="410">
        <v>0.33385789500000002</v>
      </c>
      <c r="N135" s="410">
        <v>0.349501589</v>
      </c>
      <c r="O135" s="410">
        <v>0.35522008500000002</v>
      </c>
      <c r="P135" s="410">
        <v>0.61549211000000004</v>
      </c>
      <c r="Q135" s="411">
        <v>0.74439545100000004</v>
      </c>
      <c r="R135" s="432"/>
      <c r="S135" s="432"/>
      <c r="T135" s="432"/>
      <c r="U135" s="432"/>
      <c r="V135" s="432"/>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c r="IW135"/>
      <c r="IX135"/>
      <c r="IY135"/>
      <c r="IZ135"/>
      <c r="JA135"/>
      <c r="JB135"/>
      <c r="JC135"/>
      <c r="JD135"/>
      <c r="JE135"/>
      <c r="JF135"/>
      <c r="JG135"/>
      <c r="JH135"/>
      <c r="JI135"/>
      <c r="JJ135"/>
      <c r="JK135"/>
      <c r="JL135"/>
      <c r="JM135"/>
      <c r="JN135"/>
      <c r="JO135"/>
      <c r="JP135"/>
      <c r="JQ135"/>
      <c r="JR135"/>
      <c r="JS135"/>
      <c r="JT135"/>
      <c r="JU135"/>
      <c r="JV135"/>
      <c r="JW135"/>
      <c r="JX135"/>
      <c r="JY135"/>
      <c r="JZ135"/>
      <c r="KA135"/>
      <c r="KB135"/>
      <c r="KC135"/>
      <c r="KD135"/>
      <c r="KE135"/>
      <c r="KF135"/>
      <c r="KG135"/>
      <c r="KH135"/>
      <c r="KI135"/>
      <c r="KJ135"/>
      <c r="KK135"/>
      <c r="KL135"/>
      <c r="KM135"/>
      <c r="KN135"/>
      <c r="KO135"/>
      <c r="KP135"/>
      <c r="KQ135"/>
      <c r="KR135"/>
      <c r="KS135"/>
      <c r="KT135"/>
      <c r="KU135"/>
      <c r="KV135"/>
      <c r="KW135"/>
      <c r="KX135"/>
      <c r="KY135"/>
      <c r="KZ135"/>
      <c r="LA135"/>
      <c r="LB135"/>
      <c r="LC135"/>
      <c r="LD135"/>
      <c r="LE135"/>
      <c r="LF135"/>
      <c r="LG135"/>
      <c r="LH135"/>
      <c r="LI135"/>
      <c r="LJ135"/>
      <c r="LK135"/>
      <c r="LL135"/>
      <c r="LM135"/>
      <c r="LN135"/>
      <c r="LO135"/>
      <c r="LP135"/>
      <c r="LQ135"/>
      <c r="LR135"/>
      <c r="LS135"/>
      <c r="LT135"/>
      <c r="LU135"/>
      <c r="LV135"/>
      <c r="LW135"/>
      <c r="LX135"/>
      <c r="LY135"/>
      <c r="LZ135"/>
      <c r="MA135"/>
      <c r="MB135"/>
      <c r="MC135"/>
      <c r="MD135"/>
      <c r="ME135"/>
      <c r="MF135"/>
      <c r="MG135"/>
      <c r="MH135"/>
      <c r="MI135"/>
      <c r="MJ135"/>
      <c r="MK135"/>
      <c r="ML135"/>
      <c r="MM135"/>
      <c r="MN135"/>
      <c r="MO135"/>
      <c r="MP135"/>
      <c r="MQ135"/>
      <c r="MR135"/>
      <c r="MS135"/>
      <c r="MT135"/>
      <c r="MU135"/>
      <c r="MV135"/>
      <c r="MW135"/>
      <c r="MX135"/>
      <c r="MY135"/>
      <c r="MZ135"/>
      <c r="NA135"/>
      <c r="NB135"/>
      <c r="NC135"/>
      <c r="ND135"/>
      <c r="NE135"/>
      <c r="NF135"/>
      <c r="NG135"/>
      <c r="NH135"/>
      <c r="NI135"/>
      <c r="NJ135"/>
      <c r="NK135"/>
      <c r="NL135"/>
      <c r="NM135"/>
      <c r="NN135"/>
      <c r="NO135"/>
      <c r="NP135"/>
      <c r="NQ135"/>
      <c r="NR135"/>
      <c r="NS135"/>
      <c r="NT135"/>
      <c r="NU135"/>
      <c r="NV135"/>
      <c r="NW135"/>
      <c r="NX135"/>
      <c r="NY135"/>
      <c r="NZ135"/>
      <c r="OA135"/>
      <c r="OB135"/>
      <c r="OC135"/>
      <c r="OD135"/>
      <c r="OE135"/>
      <c r="OF135"/>
      <c r="OG135"/>
      <c r="OH135"/>
      <c r="OI135"/>
      <c r="OJ135"/>
      <c r="OK135"/>
      <c r="OL135"/>
      <c r="OM135"/>
      <c r="ON135"/>
      <c r="OO135"/>
      <c r="OP135"/>
      <c r="OQ135"/>
      <c r="OR135"/>
      <c r="OS135"/>
      <c r="OT135"/>
      <c r="OU135"/>
      <c r="OV135"/>
      <c r="OW135"/>
      <c r="OX135"/>
      <c r="OY135"/>
      <c r="OZ135"/>
      <c r="PA135"/>
      <c r="PB135"/>
      <c r="PC135"/>
      <c r="PD135"/>
      <c r="PE135"/>
      <c r="PF135"/>
      <c r="PG135"/>
      <c r="PH135"/>
      <c r="PI135"/>
      <c r="PJ135"/>
      <c r="PK135"/>
      <c r="PL135"/>
      <c r="PM135"/>
      <c r="PN135"/>
      <c r="PO135"/>
      <c r="PP135"/>
      <c r="PQ135"/>
      <c r="PR135"/>
      <c r="PS135"/>
      <c r="PT135"/>
      <c r="PU135"/>
      <c r="PV135"/>
      <c r="PW135"/>
      <c r="PX135"/>
      <c r="PY135"/>
      <c r="PZ135"/>
      <c r="QA135"/>
      <c r="QB135"/>
      <c r="QC135"/>
      <c r="QD135"/>
      <c r="QE135"/>
      <c r="QF135"/>
      <c r="QG135"/>
      <c r="QH135"/>
      <c r="QI135"/>
      <c r="QJ135"/>
      <c r="QK135"/>
      <c r="QL135"/>
      <c r="QM135"/>
      <c r="QN135"/>
      <c r="QO135"/>
      <c r="QP135"/>
      <c r="QQ135"/>
      <c r="QR135"/>
      <c r="QS135"/>
      <c r="QT135"/>
      <c r="QU135"/>
      <c r="QV135"/>
      <c r="QW135"/>
      <c r="QX135"/>
      <c r="QY135"/>
      <c r="QZ135"/>
      <c r="RA135"/>
      <c r="RB135"/>
      <c r="RC135"/>
      <c r="RD135"/>
      <c r="RE135"/>
      <c r="RF135"/>
      <c r="RG135"/>
      <c r="RH135"/>
      <c r="RI135"/>
      <c r="RJ135"/>
      <c r="RK135"/>
      <c r="RL135"/>
      <c r="RM135"/>
      <c r="RN135"/>
      <c r="RO135"/>
      <c r="RP135"/>
      <c r="RQ135"/>
      <c r="RR135"/>
      <c r="RS135"/>
      <c r="RT135"/>
      <c r="RU135"/>
      <c r="RV135"/>
      <c r="RW135"/>
      <c r="RX135"/>
      <c r="RY135"/>
      <c r="RZ135"/>
      <c r="SA135"/>
      <c r="SB135"/>
      <c r="SC135"/>
      <c r="SD135"/>
      <c r="SE135"/>
      <c r="SF135"/>
      <c r="SG135"/>
      <c r="SH135"/>
      <c r="SI135"/>
      <c r="SJ135"/>
      <c r="SK135"/>
      <c r="SL135"/>
      <c r="SM135"/>
      <c r="SN135"/>
      <c r="SO135"/>
      <c r="SP135"/>
      <c r="SQ135"/>
      <c r="SR135"/>
      <c r="SS135"/>
      <c r="ST135"/>
      <c r="SU135"/>
      <c r="SV135"/>
      <c r="SW135"/>
      <c r="SX135"/>
      <c r="SY135"/>
      <c r="SZ135"/>
      <c r="TA135"/>
      <c r="TB135"/>
      <c r="TC135"/>
      <c r="TD135"/>
      <c r="TE135"/>
      <c r="TF135"/>
      <c r="TG135"/>
      <c r="TH135"/>
      <c r="TI135"/>
      <c r="TJ135"/>
      <c r="TK135"/>
      <c r="TL135"/>
      <c r="TM135"/>
      <c r="TN135"/>
      <c r="TO135"/>
      <c r="TP135"/>
      <c r="TQ135"/>
      <c r="TR135"/>
      <c r="TS135"/>
      <c r="TT135"/>
      <c r="TU135"/>
      <c r="TV135"/>
      <c r="TW135"/>
      <c r="TX135"/>
      <c r="TY135"/>
      <c r="TZ135"/>
      <c r="UA135"/>
      <c r="UB135"/>
      <c r="UC135"/>
      <c r="UD135"/>
      <c r="UE135"/>
      <c r="UF135"/>
      <c r="UG135"/>
      <c r="UH135"/>
      <c r="UI135"/>
      <c r="UJ135"/>
      <c r="UK135"/>
      <c r="UL135"/>
      <c r="UM135"/>
      <c r="UN135"/>
      <c r="UO135"/>
      <c r="UP135"/>
      <c r="UQ135"/>
      <c r="UR135"/>
      <c r="US135"/>
      <c r="UT135"/>
      <c r="UU135"/>
      <c r="UV135"/>
      <c r="UW135"/>
      <c r="UX135"/>
      <c r="UY135"/>
      <c r="UZ135"/>
      <c r="VA135"/>
      <c r="VB135"/>
      <c r="VC135"/>
      <c r="VD135"/>
      <c r="VE135"/>
      <c r="VF135"/>
      <c r="VG135"/>
      <c r="VH135"/>
      <c r="VI135"/>
      <c r="VJ135"/>
      <c r="VK135"/>
      <c r="VL135"/>
      <c r="VM135"/>
      <c r="VN135"/>
      <c r="VO135"/>
      <c r="VP135"/>
      <c r="VQ135"/>
      <c r="VR135"/>
      <c r="VS135"/>
      <c r="VT135"/>
      <c r="VU135"/>
      <c r="VV135"/>
      <c r="VW135"/>
      <c r="VX135"/>
      <c r="VY135"/>
      <c r="VZ135"/>
      <c r="WA135"/>
      <c r="WB135"/>
      <c r="WC135"/>
      <c r="WD135"/>
      <c r="WE135"/>
      <c r="WF135"/>
      <c r="WG135"/>
      <c r="WH135"/>
      <c r="WI135"/>
      <c r="WJ135"/>
      <c r="WK135"/>
      <c r="WL135"/>
      <c r="WM135"/>
      <c r="WN135"/>
      <c r="WO135"/>
      <c r="WP135"/>
      <c r="WQ135"/>
      <c r="WR135"/>
      <c r="WS135"/>
      <c r="WT135"/>
      <c r="WU135"/>
      <c r="WV135"/>
      <c r="WW135"/>
      <c r="WX135"/>
      <c r="WY135"/>
      <c r="WZ135"/>
      <c r="XA135"/>
      <c r="XB135"/>
      <c r="XC135"/>
      <c r="XD135"/>
      <c r="XE135"/>
      <c r="XF135"/>
      <c r="XG135"/>
      <c r="XH135"/>
      <c r="XI135"/>
      <c r="XJ135"/>
      <c r="XK135"/>
      <c r="XL135"/>
      <c r="XM135"/>
      <c r="XN135"/>
      <c r="XO135"/>
      <c r="XP135"/>
      <c r="XQ135"/>
      <c r="XR135"/>
      <c r="XS135"/>
      <c r="XT135"/>
      <c r="XU135"/>
      <c r="XV135"/>
      <c r="XW135"/>
      <c r="XX135"/>
      <c r="XY135"/>
      <c r="XZ135"/>
      <c r="YA135"/>
      <c r="YB135"/>
      <c r="YC135"/>
      <c r="YD135"/>
      <c r="YE135"/>
      <c r="YF135"/>
      <c r="YG135"/>
      <c r="YH135"/>
      <c r="YI135"/>
      <c r="YJ135"/>
      <c r="YK135"/>
      <c r="YL135"/>
      <c r="YM135"/>
      <c r="YN135"/>
      <c r="YO135"/>
      <c r="YP135"/>
      <c r="YQ135"/>
      <c r="YR135"/>
      <c r="YS135"/>
      <c r="YT135"/>
      <c r="YU135"/>
      <c r="YV135"/>
      <c r="YW135"/>
      <c r="YX135"/>
      <c r="YY135"/>
      <c r="YZ135"/>
      <c r="ZA135"/>
      <c r="ZB135"/>
      <c r="ZC135"/>
      <c r="ZD135"/>
      <c r="ZE135"/>
      <c r="ZF135"/>
      <c r="ZG135"/>
      <c r="ZH135"/>
      <c r="ZI135"/>
      <c r="ZJ135"/>
      <c r="ZK135"/>
      <c r="ZL135"/>
      <c r="ZM135"/>
      <c r="ZN135"/>
      <c r="ZO135"/>
      <c r="ZP135"/>
      <c r="ZQ135"/>
      <c r="ZR135"/>
      <c r="ZS135"/>
      <c r="ZT135"/>
      <c r="ZU135"/>
      <c r="ZV135"/>
      <c r="ZW135"/>
      <c r="ZX135"/>
      <c r="ZY135"/>
      <c r="ZZ135"/>
      <c r="AAA135"/>
      <c r="AAB135"/>
      <c r="AAC135"/>
      <c r="AAD135"/>
      <c r="AAE135"/>
      <c r="AAF135"/>
      <c r="AAG135"/>
      <c r="AAH135"/>
      <c r="AAI135"/>
      <c r="AAJ135"/>
      <c r="AAK135"/>
      <c r="AAL135"/>
      <c r="AAM135"/>
      <c r="AAN135"/>
      <c r="AAO135"/>
      <c r="AAP135"/>
      <c r="AAQ135"/>
      <c r="AAR135"/>
      <c r="AAS135"/>
      <c r="AAT135"/>
      <c r="AAU135"/>
      <c r="AAV135"/>
      <c r="AAW135"/>
      <c r="AAX135"/>
      <c r="AAY135"/>
      <c r="AAZ135"/>
      <c r="ABA135"/>
      <c r="ABB135"/>
      <c r="ABC135"/>
      <c r="ABD135"/>
      <c r="ABE135"/>
      <c r="ABF135"/>
      <c r="ABG135"/>
      <c r="ABH135"/>
      <c r="ABI135"/>
      <c r="ABJ135"/>
      <c r="ABK135"/>
      <c r="ABL135"/>
      <c r="ABM135"/>
      <c r="ABN135"/>
      <c r="ABO135"/>
      <c r="ABP135"/>
      <c r="ABQ135"/>
      <c r="ABR135"/>
      <c r="ABS135"/>
      <c r="ABT135"/>
      <c r="ABU135"/>
      <c r="ABV135"/>
      <c r="ABW135"/>
      <c r="ABX135"/>
      <c r="ABY135"/>
      <c r="ABZ135"/>
      <c r="ACA135"/>
      <c r="ACB135"/>
      <c r="ACC135"/>
      <c r="ACD135"/>
      <c r="ACE135"/>
      <c r="ACF135"/>
      <c r="ACG135"/>
      <c r="ACH135"/>
      <c r="ACI135"/>
      <c r="ACJ135"/>
      <c r="ACK135"/>
      <c r="ACL135"/>
      <c r="ACM135"/>
      <c r="ACN135"/>
      <c r="ACO135"/>
      <c r="ACP135"/>
      <c r="ACQ135"/>
      <c r="ACR135"/>
      <c r="ACS135"/>
      <c r="ACT135"/>
      <c r="ACU135"/>
      <c r="ACV135"/>
      <c r="ACW135"/>
      <c r="ACX135"/>
      <c r="ACY135"/>
      <c r="ACZ135"/>
      <c r="ADA135"/>
      <c r="ADB135"/>
      <c r="ADC135"/>
      <c r="ADD135"/>
      <c r="ADE135"/>
      <c r="ADF135"/>
      <c r="ADG135"/>
      <c r="ADH135"/>
      <c r="ADI135"/>
      <c r="ADJ135"/>
      <c r="ADK135"/>
      <c r="ADL135"/>
      <c r="ADM135"/>
      <c r="ADN135"/>
      <c r="ADO135"/>
      <c r="ADP135"/>
      <c r="ADQ135"/>
      <c r="ADR135"/>
      <c r="ADS135"/>
      <c r="ADT135"/>
      <c r="ADU135"/>
      <c r="ADV135"/>
      <c r="ADW135"/>
      <c r="ADX135"/>
      <c r="ADY135"/>
      <c r="ADZ135"/>
      <c r="AEA135"/>
      <c r="AEB135"/>
      <c r="AEC135"/>
      <c r="AED135"/>
      <c r="AEE135"/>
      <c r="AEF135"/>
      <c r="AEG135"/>
      <c r="AEH135"/>
      <c r="AEI135"/>
      <c r="AEJ135"/>
      <c r="AEK135"/>
      <c r="AEL135"/>
      <c r="AEM135"/>
      <c r="AEN135"/>
      <c r="AEO135"/>
      <c r="AEP135"/>
      <c r="AEQ135"/>
      <c r="AER135"/>
      <c r="AES135"/>
      <c r="AET135"/>
      <c r="AEU135"/>
      <c r="AEV135"/>
      <c r="AEW135"/>
      <c r="AEX135"/>
      <c r="AEY135"/>
      <c r="AEZ135"/>
      <c r="AFA135"/>
      <c r="AFB135"/>
      <c r="AFC135"/>
      <c r="AFD135"/>
      <c r="AFE135"/>
      <c r="AFF135"/>
      <c r="AFG135"/>
      <c r="AFH135"/>
      <c r="AFI135"/>
      <c r="AFJ135"/>
      <c r="AFK135"/>
      <c r="AFL135"/>
      <c r="AFM135"/>
      <c r="AFN135"/>
      <c r="AFO135"/>
      <c r="AFP135"/>
      <c r="AFQ135"/>
      <c r="AFR135"/>
      <c r="AFS135"/>
      <c r="AFT135"/>
      <c r="AFU135"/>
      <c r="AFV135"/>
      <c r="AFW135"/>
      <c r="AFX135"/>
      <c r="AFY135"/>
      <c r="AFZ135"/>
      <c r="AGA135"/>
      <c r="AGB135"/>
      <c r="AGC135"/>
      <c r="AGD135"/>
      <c r="AGE135"/>
      <c r="AGF135"/>
      <c r="AGG135"/>
      <c r="AGH135"/>
      <c r="AGI135"/>
      <c r="AGJ135"/>
      <c r="AGK135"/>
      <c r="AGL135"/>
      <c r="AGM135"/>
      <c r="AGN135"/>
      <c r="AGO135"/>
      <c r="AGP135"/>
      <c r="AGQ135"/>
      <c r="AGR135"/>
      <c r="AGS135"/>
      <c r="AGT135"/>
      <c r="AGU135"/>
      <c r="AGV135"/>
      <c r="AGW135"/>
      <c r="AGX135"/>
      <c r="AGY135"/>
      <c r="AGZ135"/>
      <c r="AHA135"/>
      <c r="AHB135"/>
      <c r="AHC135"/>
      <c r="AHD135"/>
      <c r="AHE135"/>
      <c r="AHF135"/>
      <c r="AHG135"/>
      <c r="AHH135"/>
      <c r="AHI135"/>
      <c r="AHJ135"/>
      <c r="AHK135"/>
      <c r="AHL135"/>
      <c r="AHM135"/>
      <c r="AHN135"/>
      <c r="AHO135"/>
      <c r="AHP135"/>
      <c r="AHQ135"/>
      <c r="AHR135"/>
      <c r="AHS135"/>
      <c r="AHT135"/>
      <c r="AHU135"/>
      <c r="AHV135"/>
      <c r="AHW135"/>
      <c r="AHX135"/>
      <c r="AHY135"/>
      <c r="AHZ135"/>
      <c r="AIA135"/>
      <c r="AIB135"/>
      <c r="AIC135"/>
      <c r="AID135"/>
      <c r="AIE135"/>
      <c r="AIF135"/>
      <c r="AIG135"/>
      <c r="AIH135"/>
      <c r="AII135"/>
      <c r="AIJ135"/>
      <c r="AIK135"/>
      <c r="AIL135"/>
      <c r="AIM135"/>
      <c r="AIN135"/>
      <c r="AIO135"/>
      <c r="AIP135"/>
      <c r="AIQ135"/>
      <c r="AIR135"/>
      <c r="AIS135"/>
      <c r="AIT135"/>
      <c r="AIU135"/>
      <c r="AIV135"/>
      <c r="AIW135"/>
      <c r="AIX135"/>
      <c r="AIY135"/>
      <c r="AIZ135"/>
      <c r="AJA135"/>
      <c r="AJB135"/>
      <c r="AJC135"/>
      <c r="AJD135"/>
      <c r="AJE135"/>
      <c r="AJF135"/>
      <c r="AJG135"/>
      <c r="AJH135"/>
      <c r="AJI135"/>
      <c r="AJJ135"/>
      <c r="AJK135"/>
      <c r="AJL135"/>
      <c r="AJM135"/>
      <c r="AJN135"/>
      <c r="AJO135"/>
      <c r="AJP135"/>
      <c r="AJQ135"/>
      <c r="AJR135"/>
      <c r="AJS135"/>
      <c r="AJT135"/>
      <c r="AJU135"/>
      <c r="AJV135"/>
      <c r="AJW135"/>
      <c r="AJX135"/>
      <c r="AJY135"/>
      <c r="AJZ135"/>
      <c r="AKA135"/>
      <c r="AKB135"/>
      <c r="AKC135"/>
      <c r="AKD135"/>
      <c r="AKE135"/>
      <c r="AKF135"/>
      <c r="AKG135"/>
      <c r="AKH135"/>
      <c r="AKI135"/>
      <c r="AKJ135"/>
      <c r="AKK135"/>
      <c r="AKL135"/>
      <c r="AKM135"/>
      <c r="AKN135"/>
      <c r="AKO135"/>
      <c r="AKP135"/>
      <c r="AKQ135"/>
      <c r="AKR135"/>
      <c r="AKS135"/>
      <c r="AKT135"/>
      <c r="AKU135"/>
      <c r="AKV135"/>
      <c r="AKW135"/>
      <c r="AKX135"/>
      <c r="AKY135"/>
      <c r="AKZ135"/>
      <c r="ALA135"/>
      <c r="ALB135"/>
      <c r="ALC135"/>
      <c r="ALD135"/>
      <c r="ALE135"/>
      <c r="ALF135"/>
      <c r="ALG135"/>
      <c r="ALH135"/>
      <c r="ALI135"/>
      <c r="ALJ135"/>
      <c r="ALK135"/>
      <c r="ALL135"/>
      <c r="ALM135"/>
      <c r="ALN135"/>
      <c r="ALO135"/>
      <c r="ALP135"/>
      <c r="ALQ135"/>
      <c r="ALR135"/>
      <c r="ALS135"/>
      <c r="ALT135"/>
      <c r="ALU135"/>
      <c r="ALV135"/>
      <c r="ALW135"/>
      <c r="ALX135"/>
      <c r="ALY135"/>
      <c r="ALZ135"/>
      <c r="AMA135"/>
      <c r="AMB135"/>
      <c r="AMC135"/>
      <c r="AMD135"/>
      <c r="AME135"/>
      <c r="AMF135"/>
      <c r="AMG135"/>
      <c r="AMH135"/>
      <c r="AMI135"/>
      <c r="AMJ135"/>
    </row>
    <row r="136" spans="1:1024" x14ac:dyDescent="0.25">
      <c r="A136"/>
      <c r="B136" s="429" t="s">
        <v>448</v>
      </c>
      <c r="C136" s="416">
        <v>5.4111438615604204</v>
      </c>
      <c r="D136" s="410">
        <v>5.3716429702658797</v>
      </c>
      <c r="E136" s="410">
        <v>5.3490459627260698</v>
      </c>
      <c r="F136" s="410">
        <v>5.6460117960830898</v>
      </c>
      <c r="G136" s="410">
        <v>5.71599261117714</v>
      </c>
      <c r="H136" s="410">
        <v>5.7506718826180299</v>
      </c>
      <c r="I136" s="410">
        <v>5.9490820947614402</v>
      </c>
      <c r="J136" s="410">
        <v>6.2451388431168899</v>
      </c>
      <c r="K136" s="410">
        <v>6.4866412373299402</v>
      </c>
      <c r="L136" s="410">
        <v>6.5557552214969297</v>
      </c>
      <c r="M136" s="410">
        <v>6.6479361684960701</v>
      </c>
      <c r="N136" s="410">
        <v>6.9819872091791</v>
      </c>
      <c r="O136" s="410">
        <v>7.22400146315508</v>
      </c>
      <c r="P136" s="410">
        <v>7.42617723832943</v>
      </c>
      <c r="Q136" s="411">
        <v>7.6984893411817401</v>
      </c>
      <c r="R136" s="433"/>
      <c r="S136" s="433"/>
      <c r="T136" s="433"/>
      <c r="U136" s="433"/>
      <c r="V136" s="433"/>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c r="IZ136"/>
      <c r="JA136"/>
      <c r="JB136"/>
      <c r="JC136"/>
      <c r="JD136"/>
      <c r="JE136"/>
      <c r="JF136"/>
      <c r="JG136"/>
      <c r="JH136"/>
      <c r="JI136"/>
      <c r="JJ136"/>
      <c r="JK136"/>
      <c r="JL136"/>
      <c r="JM136"/>
      <c r="JN136"/>
      <c r="JO136"/>
      <c r="JP136"/>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c r="MO136"/>
      <c r="MP136"/>
      <c r="MQ136"/>
      <c r="MR136"/>
      <c r="MS136"/>
      <c r="MT136"/>
      <c r="MU136"/>
      <c r="MV136"/>
      <c r="MW136"/>
      <c r="MX136"/>
      <c r="MY136"/>
      <c r="MZ136"/>
      <c r="NA136"/>
      <c r="NB136"/>
      <c r="NC136"/>
      <c r="ND136"/>
      <c r="NE136"/>
      <c r="NF136"/>
      <c r="NG136"/>
      <c r="NH136"/>
      <c r="NI136"/>
      <c r="NJ136"/>
      <c r="NK136"/>
      <c r="NL136"/>
      <c r="NM136"/>
      <c r="NN136"/>
      <c r="NO136"/>
      <c r="NP136"/>
      <c r="NQ136"/>
      <c r="NR136"/>
      <c r="NS136"/>
      <c r="NT136"/>
      <c r="NU136"/>
      <c r="NV136"/>
      <c r="NW136"/>
      <c r="NX136"/>
      <c r="NY136"/>
      <c r="NZ136"/>
      <c r="OA136"/>
      <c r="OB136"/>
      <c r="OC136"/>
      <c r="OD136"/>
      <c r="OE136"/>
      <c r="OF136"/>
      <c r="OG136"/>
      <c r="OH136"/>
      <c r="OI136"/>
      <c r="OJ136"/>
      <c r="OK136"/>
      <c r="OL136"/>
      <c r="OM136"/>
      <c r="ON136"/>
      <c r="OO136"/>
      <c r="OP136"/>
      <c r="OQ136"/>
      <c r="OR136"/>
      <c r="OS136"/>
      <c r="OT136"/>
      <c r="OU136"/>
      <c r="OV136"/>
      <c r="OW136"/>
      <c r="OX136"/>
      <c r="OY136"/>
      <c r="OZ136"/>
      <c r="PA136"/>
      <c r="PB136"/>
      <c r="PC136"/>
      <c r="PD136"/>
      <c r="PE136"/>
      <c r="PF136"/>
      <c r="PG136"/>
      <c r="PH136"/>
      <c r="PI136"/>
      <c r="PJ136"/>
      <c r="PK136"/>
      <c r="PL136"/>
      <c r="PM136"/>
      <c r="PN136"/>
      <c r="PO136"/>
      <c r="PP136"/>
      <c r="PQ136"/>
      <c r="PR136"/>
      <c r="PS136"/>
      <c r="PT136"/>
      <c r="PU136"/>
      <c r="PV136"/>
      <c r="PW136"/>
      <c r="PX136"/>
      <c r="PY136"/>
      <c r="PZ136"/>
      <c r="QA136"/>
      <c r="QB136"/>
      <c r="QC136"/>
      <c r="QD136"/>
      <c r="QE136"/>
      <c r="QF136"/>
      <c r="QG136"/>
      <c r="QH136"/>
      <c r="QI136"/>
      <c r="QJ136"/>
      <c r="QK136"/>
      <c r="QL136"/>
      <c r="QM136"/>
      <c r="QN136"/>
      <c r="QO136"/>
      <c r="QP136"/>
      <c r="QQ136"/>
      <c r="QR136"/>
      <c r="QS136"/>
      <c r="QT136"/>
      <c r="QU136"/>
      <c r="QV136"/>
      <c r="QW136"/>
      <c r="QX136"/>
      <c r="QY136"/>
      <c r="QZ136"/>
      <c r="RA136"/>
      <c r="RB136"/>
      <c r="RC136"/>
      <c r="RD136"/>
      <c r="RE136"/>
      <c r="RF136"/>
      <c r="RG136"/>
      <c r="RH136"/>
      <c r="RI136"/>
      <c r="RJ136"/>
      <c r="RK136"/>
      <c r="RL136"/>
      <c r="RM136"/>
      <c r="RN136"/>
      <c r="RO136"/>
      <c r="RP136"/>
      <c r="RQ136"/>
      <c r="RR136"/>
      <c r="RS136"/>
      <c r="RT136"/>
      <c r="RU136"/>
      <c r="RV136"/>
      <c r="RW136"/>
      <c r="RX136"/>
      <c r="RY136"/>
      <c r="RZ136"/>
      <c r="SA136"/>
      <c r="SB136"/>
      <c r="SC136"/>
      <c r="SD136"/>
      <c r="SE136"/>
      <c r="SF136"/>
      <c r="SG136"/>
      <c r="SH136"/>
      <c r="SI136"/>
      <c r="SJ136"/>
      <c r="SK136"/>
      <c r="SL136"/>
      <c r="SM136"/>
      <c r="SN136"/>
      <c r="SO136"/>
      <c r="SP136"/>
      <c r="SQ136"/>
      <c r="SR136"/>
      <c r="SS136"/>
      <c r="ST136"/>
      <c r="SU136"/>
      <c r="SV136"/>
      <c r="SW136"/>
      <c r="SX136"/>
      <c r="SY136"/>
      <c r="SZ136"/>
      <c r="TA136"/>
      <c r="TB136"/>
      <c r="TC136"/>
      <c r="TD136"/>
      <c r="TE136"/>
      <c r="TF136"/>
      <c r="TG136"/>
      <c r="TH136"/>
      <c r="TI136"/>
      <c r="TJ136"/>
      <c r="TK136"/>
      <c r="TL136"/>
      <c r="TM136"/>
      <c r="TN136"/>
      <c r="TO136"/>
      <c r="TP136"/>
      <c r="TQ136"/>
      <c r="TR136"/>
      <c r="TS136"/>
      <c r="TT136"/>
      <c r="TU136"/>
      <c r="TV136"/>
      <c r="TW136"/>
      <c r="TX136"/>
      <c r="TY136"/>
      <c r="TZ136"/>
      <c r="UA136"/>
      <c r="UB136"/>
      <c r="UC136"/>
      <c r="UD136"/>
      <c r="UE136"/>
      <c r="UF136"/>
      <c r="UG136"/>
      <c r="UH136"/>
      <c r="UI136"/>
      <c r="UJ136"/>
      <c r="UK136"/>
      <c r="UL136"/>
      <c r="UM136"/>
      <c r="UN136"/>
      <c r="UO136"/>
      <c r="UP136"/>
      <c r="UQ136"/>
      <c r="UR136"/>
      <c r="US136"/>
      <c r="UT136"/>
      <c r="UU136"/>
      <c r="UV136"/>
      <c r="UW136"/>
      <c r="UX136"/>
      <c r="UY136"/>
      <c r="UZ136"/>
      <c r="VA136"/>
      <c r="VB136"/>
      <c r="VC136"/>
      <c r="VD136"/>
      <c r="VE136"/>
      <c r="VF136"/>
      <c r="VG136"/>
      <c r="VH136"/>
      <c r="VI136"/>
      <c r="VJ136"/>
      <c r="VK136"/>
      <c r="VL136"/>
      <c r="VM136"/>
      <c r="VN136"/>
      <c r="VO136"/>
      <c r="VP136"/>
      <c r="VQ136"/>
      <c r="VR136"/>
      <c r="VS136"/>
      <c r="VT136"/>
      <c r="VU136"/>
      <c r="VV136"/>
      <c r="VW136"/>
      <c r="VX136"/>
      <c r="VY136"/>
      <c r="VZ136"/>
      <c r="WA136"/>
      <c r="WB136"/>
      <c r="WC136"/>
      <c r="WD136"/>
      <c r="WE136"/>
      <c r="WF136"/>
      <c r="WG136"/>
      <c r="WH136"/>
      <c r="WI136"/>
      <c r="WJ136"/>
      <c r="WK136"/>
      <c r="WL136"/>
      <c r="WM136"/>
      <c r="WN136"/>
      <c r="WO136"/>
      <c r="WP136"/>
      <c r="WQ136"/>
      <c r="WR136"/>
      <c r="WS136"/>
      <c r="WT136"/>
      <c r="WU136"/>
      <c r="WV136"/>
      <c r="WW136"/>
      <c r="WX136"/>
      <c r="WY136"/>
      <c r="WZ136"/>
      <c r="XA136"/>
      <c r="XB136"/>
      <c r="XC136"/>
      <c r="XD136"/>
      <c r="XE136"/>
      <c r="XF136"/>
      <c r="XG136"/>
      <c r="XH136"/>
      <c r="XI136"/>
      <c r="XJ136"/>
      <c r="XK136"/>
      <c r="XL136"/>
      <c r="XM136"/>
      <c r="XN136"/>
      <c r="XO136"/>
      <c r="XP136"/>
      <c r="XQ136"/>
      <c r="XR136"/>
      <c r="XS136"/>
      <c r="XT136"/>
      <c r="XU136"/>
      <c r="XV136"/>
      <c r="XW136"/>
      <c r="XX136"/>
      <c r="XY136"/>
      <c r="XZ136"/>
      <c r="YA136"/>
      <c r="YB136"/>
      <c r="YC136"/>
      <c r="YD136"/>
      <c r="YE136"/>
      <c r="YF136"/>
      <c r="YG136"/>
      <c r="YH136"/>
      <c r="YI136"/>
      <c r="YJ136"/>
      <c r="YK136"/>
      <c r="YL136"/>
      <c r="YM136"/>
      <c r="YN136"/>
      <c r="YO136"/>
      <c r="YP136"/>
      <c r="YQ136"/>
      <c r="YR136"/>
      <c r="YS136"/>
      <c r="YT136"/>
      <c r="YU136"/>
      <c r="YV136"/>
      <c r="YW136"/>
      <c r="YX136"/>
      <c r="YY136"/>
      <c r="YZ136"/>
      <c r="ZA136"/>
      <c r="ZB136"/>
      <c r="ZC136"/>
      <c r="ZD136"/>
      <c r="ZE136"/>
      <c r="ZF136"/>
      <c r="ZG136"/>
      <c r="ZH136"/>
      <c r="ZI136"/>
      <c r="ZJ136"/>
      <c r="ZK136"/>
      <c r="ZL136"/>
      <c r="ZM136"/>
      <c r="ZN136"/>
      <c r="ZO136"/>
      <c r="ZP136"/>
      <c r="ZQ136"/>
      <c r="ZR136"/>
      <c r="ZS136"/>
      <c r="ZT136"/>
      <c r="ZU136"/>
      <c r="ZV136"/>
      <c r="ZW136"/>
      <c r="ZX136"/>
      <c r="ZY136"/>
      <c r="ZZ136"/>
      <c r="AAA136"/>
      <c r="AAB136"/>
      <c r="AAC136"/>
      <c r="AAD136"/>
      <c r="AAE136"/>
      <c r="AAF136"/>
      <c r="AAG136"/>
      <c r="AAH136"/>
      <c r="AAI136"/>
      <c r="AAJ136"/>
      <c r="AAK136"/>
      <c r="AAL136"/>
      <c r="AAM136"/>
      <c r="AAN136"/>
      <c r="AAO136"/>
      <c r="AAP136"/>
      <c r="AAQ136"/>
      <c r="AAR136"/>
      <c r="AAS136"/>
      <c r="AAT136"/>
      <c r="AAU136"/>
      <c r="AAV136"/>
      <c r="AAW136"/>
      <c r="AAX136"/>
      <c r="AAY136"/>
      <c r="AAZ136"/>
      <c r="ABA136"/>
      <c r="ABB136"/>
      <c r="ABC136"/>
      <c r="ABD136"/>
      <c r="ABE136"/>
      <c r="ABF136"/>
      <c r="ABG136"/>
      <c r="ABH136"/>
      <c r="ABI136"/>
      <c r="ABJ136"/>
      <c r="ABK136"/>
      <c r="ABL136"/>
      <c r="ABM136"/>
      <c r="ABN136"/>
      <c r="ABO136"/>
      <c r="ABP136"/>
      <c r="ABQ136"/>
      <c r="ABR136"/>
      <c r="ABS136"/>
      <c r="ABT136"/>
      <c r="ABU136"/>
      <c r="ABV136"/>
      <c r="ABW136"/>
      <c r="ABX136"/>
      <c r="ABY136"/>
      <c r="ABZ136"/>
      <c r="ACA136"/>
      <c r="ACB136"/>
      <c r="ACC136"/>
      <c r="ACD136"/>
      <c r="ACE136"/>
      <c r="ACF136"/>
      <c r="ACG136"/>
      <c r="ACH136"/>
      <c r="ACI136"/>
      <c r="ACJ136"/>
      <c r="ACK136"/>
      <c r="ACL136"/>
      <c r="ACM136"/>
      <c r="ACN136"/>
      <c r="ACO136"/>
      <c r="ACP136"/>
      <c r="ACQ136"/>
      <c r="ACR136"/>
      <c r="ACS136"/>
      <c r="ACT136"/>
      <c r="ACU136"/>
      <c r="ACV136"/>
      <c r="ACW136"/>
      <c r="ACX136"/>
      <c r="ACY136"/>
      <c r="ACZ136"/>
      <c r="ADA136"/>
      <c r="ADB136"/>
      <c r="ADC136"/>
      <c r="ADD136"/>
      <c r="ADE136"/>
      <c r="ADF136"/>
      <c r="ADG136"/>
      <c r="ADH136"/>
      <c r="ADI136"/>
      <c r="ADJ136"/>
      <c r="ADK136"/>
      <c r="ADL136"/>
      <c r="ADM136"/>
      <c r="ADN136"/>
      <c r="ADO136"/>
      <c r="ADP136"/>
      <c r="ADQ136"/>
      <c r="ADR136"/>
      <c r="ADS136"/>
      <c r="ADT136"/>
      <c r="ADU136"/>
      <c r="ADV136"/>
      <c r="ADW136"/>
      <c r="ADX136"/>
      <c r="ADY136"/>
      <c r="ADZ136"/>
      <c r="AEA136"/>
      <c r="AEB136"/>
      <c r="AEC136"/>
      <c r="AED136"/>
      <c r="AEE136"/>
      <c r="AEF136"/>
      <c r="AEG136"/>
      <c r="AEH136"/>
      <c r="AEI136"/>
      <c r="AEJ136"/>
      <c r="AEK136"/>
      <c r="AEL136"/>
      <c r="AEM136"/>
      <c r="AEN136"/>
      <c r="AEO136"/>
      <c r="AEP136"/>
      <c r="AEQ136"/>
      <c r="AER136"/>
      <c r="AES136"/>
      <c r="AET136"/>
      <c r="AEU136"/>
      <c r="AEV136"/>
      <c r="AEW136"/>
      <c r="AEX136"/>
      <c r="AEY136"/>
      <c r="AEZ136"/>
      <c r="AFA136"/>
      <c r="AFB136"/>
      <c r="AFC136"/>
      <c r="AFD136"/>
      <c r="AFE136"/>
      <c r="AFF136"/>
      <c r="AFG136"/>
      <c r="AFH136"/>
      <c r="AFI136"/>
      <c r="AFJ136"/>
      <c r="AFK136"/>
      <c r="AFL136"/>
      <c r="AFM136"/>
      <c r="AFN136"/>
      <c r="AFO136"/>
      <c r="AFP136"/>
      <c r="AFQ136"/>
      <c r="AFR136"/>
      <c r="AFS136"/>
      <c r="AFT136"/>
      <c r="AFU136"/>
      <c r="AFV136"/>
      <c r="AFW136"/>
      <c r="AFX136"/>
      <c r="AFY136"/>
      <c r="AFZ136"/>
      <c r="AGA136"/>
      <c r="AGB136"/>
      <c r="AGC136"/>
      <c r="AGD136"/>
      <c r="AGE136"/>
      <c r="AGF136"/>
      <c r="AGG136"/>
      <c r="AGH136"/>
      <c r="AGI136"/>
      <c r="AGJ136"/>
      <c r="AGK136"/>
      <c r="AGL136"/>
      <c r="AGM136"/>
      <c r="AGN136"/>
      <c r="AGO136"/>
      <c r="AGP136"/>
      <c r="AGQ136"/>
      <c r="AGR136"/>
      <c r="AGS136"/>
      <c r="AGT136"/>
      <c r="AGU136"/>
      <c r="AGV136"/>
      <c r="AGW136"/>
      <c r="AGX136"/>
      <c r="AGY136"/>
      <c r="AGZ136"/>
      <c r="AHA136"/>
      <c r="AHB136"/>
      <c r="AHC136"/>
      <c r="AHD136"/>
      <c r="AHE136"/>
      <c r="AHF136"/>
      <c r="AHG136"/>
      <c r="AHH136"/>
      <c r="AHI136"/>
      <c r="AHJ136"/>
      <c r="AHK136"/>
      <c r="AHL136"/>
      <c r="AHM136"/>
      <c r="AHN136"/>
      <c r="AHO136"/>
      <c r="AHP136"/>
      <c r="AHQ136"/>
      <c r="AHR136"/>
      <c r="AHS136"/>
      <c r="AHT136"/>
      <c r="AHU136"/>
      <c r="AHV136"/>
      <c r="AHW136"/>
      <c r="AHX136"/>
      <c r="AHY136"/>
      <c r="AHZ136"/>
      <c r="AIA136"/>
      <c r="AIB136"/>
      <c r="AIC136"/>
      <c r="AID136"/>
      <c r="AIE136"/>
      <c r="AIF136"/>
      <c r="AIG136"/>
      <c r="AIH136"/>
      <c r="AII136"/>
      <c r="AIJ136"/>
      <c r="AIK136"/>
      <c r="AIL136"/>
      <c r="AIM136"/>
      <c r="AIN136"/>
      <c r="AIO136"/>
      <c r="AIP136"/>
      <c r="AIQ136"/>
      <c r="AIR136"/>
      <c r="AIS136"/>
      <c r="AIT136"/>
      <c r="AIU136"/>
      <c r="AIV136"/>
      <c r="AIW136"/>
      <c r="AIX136"/>
      <c r="AIY136"/>
      <c r="AIZ136"/>
      <c r="AJA136"/>
      <c r="AJB136"/>
      <c r="AJC136"/>
      <c r="AJD136"/>
      <c r="AJE136"/>
      <c r="AJF136"/>
      <c r="AJG136"/>
      <c r="AJH136"/>
      <c r="AJI136"/>
      <c r="AJJ136"/>
      <c r="AJK136"/>
      <c r="AJL136"/>
      <c r="AJM136"/>
      <c r="AJN136"/>
      <c r="AJO136"/>
      <c r="AJP136"/>
      <c r="AJQ136"/>
      <c r="AJR136"/>
      <c r="AJS136"/>
      <c r="AJT136"/>
      <c r="AJU136"/>
      <c r="AJV136"/>
      <c r="AJW136"/>
      <c r="AJX136"/>
      <c r="AJY136"/>
      <c r="AJZ136"/>
      <c r="AKA136"/>
      <c r="AKB136"/>
      <c r="AKC136"/>
      <c r="AKD136"/>
      <c r="AKE136"/>
      <c r="AKF136"/>
      <c r="AKG136"/>
      <c r="AKH136"/>
      <c r="AKI136"/>
      <c r="AKJ136"/>
      <c r="AKK136"/>
      <c r="AKL136"/>
      <c r="AKM136"/>
      <c r="AKN136"/>
      <c r="AKO136"/>
      <c r="AKP136"/>
      <c r="AKQ136"/>
      <c r="AKR136"/>
      <c r="AKS136"/>
      <c r="AKT136"/>
      <c r="AKU136"/>
      <c r="AKV136"/>
      <c r="AKW136"/>
      <c r="AKX136"/>
      <c r="AKY136"/>
      <c r="AKZ136"/>
      <c r="ALA136"/>
      <c r="ALB136"/>
      <c r="ALC136"/>
      <c r="ALD136"/>
      <c r="ALE136"/>
      <c r="ALF136"/>
      <c r="ALG136"/>
      <c r="ALH136"/>
      <c r="ALI136"/>
      <c r="ALJ136"/>
      <c r="ALK136"/>
      <c r="ALL136"/>
      <c r="ALM136"/>
      <c r="ALN136"/>
      <c r="ALO136"/>
      <c r="ALP136"/>
      <c r="ALQ136"/>
      <c r="ALR136"/>
      <c r="ALS136"/>
      <c r="ALT136"/>
      <c r="ALU136"/>
      <c r="ALV136"/>
      <c r="ALW136"/>
      <c r="ALX136"/>
      <c r="ALY136"/>
      <c r="ALZ136"/>
      <c r="AMA136"/>
      <c r="AMB136"/>
      <c r="AMC136"/>
      <c r="AMD136"/>
      <c r="AME136"/>
      <c r="AMF136"/>
      <c r="AMG136"/>
      <c r="AMH136"/>
      <c r="AMI136"/>
      <c r="AMJ136"/>
    </row>
    <row r="137" spans="1:1024" x14ac:dyDescent="0.25">
      <c r="A137"/>
      <c r="B137" s="429" t="s">
        <v>449</v>
      </c>
      <c r="C137" s="416">
        <v>3.7021000000000002</v>
      </c>
      <c r="D137" s="410">
        <v>3.7919</v>
      </c>
      <c r="E137" s="410">
        <v>3.9146999999999998</v>
      </c>
      <c r="F137" s="410">
        <v>3.9064000000000001</v>
      </c>
      <c r="G137" s="410">
        <v>4.0442</v>
      </c>
      <c r="H137" s="410">
        <v>4.0221999999999998</v>
      </c>
      <c r="I137" s="410">
        <v>4.0821725249999998</v>
      </c>
      <c r="J137" s="410">
        <v>4.0784621410000002</v>
      </c>
      <c r="K137" s="410">
        <v>4.27432108</v>
      </c>
      <c r="L137" s="410">
        <v>4.3025921246190402</v>
      </c>
      <c r="M137" s="410">
        <v>4.3138690740779504</v>
      </c>
      <c r="N137" s="410">
        <v>4.5023362389999999</v>
      </c>
      <c r="O137" s="410">
        <v>4.6188091619999998</v>
      </c>
      <c r="P137" s="410">
        <v>4.6752182729999996</v>
      </c>
      <c r="Q137" s="411">
        <v>4.9324868190000002</v>
      </c>
      <c r="R137" s="432"/>
      <c r="S137" s="432"/>
      <c r="T137" s="432"/>
      <c r="U137" s="432"/>
      <c r="V137" s="432"/>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c r="JT137"/>
      <c r="JU137"/>
      <c r="JV137"/>
      <c r="JW137"/>
      <c r="JX137"/>
      <c r="JY137"/>
      <c r="JZ137"/>
      <c r="KA137"/>
      <c r="KB137"/>
      <c r="KC137"/>
      <c r="KD137"/>
      <c r="KE137"/>
      <c r="KF137"/>
      <c r="KG137"/>
      <c r="KH137"/>
      <c r="KI137"/>
      <c r="KJ137"/>
      <c r="KK137"/>
      <c r="KL137"/>
      <c r="KM137"/>
      <c r="KN137"/>
      <c r="KO137"/>
      <c r="KP137"/>
      <c r="KQ137"/>
      <c r="KR137"/>
      <c r="KS137"/>
      <c r="KT137"/>
      <c r="KU137"/>
      <c r="KV137"/>
      <c r="KW137"/>
      <c r="KX137"/>
      <c r="KY137"/>
      <c r="KZ137"/>
      <c r="LA137"/>
      <c r="LB137"/>
      <c r="LC137"/>
      <c r="LD137"/>
      <c r="LE137"/>
      <c r="LF137"/>
      <c r="LG137"/>
      <c r="LH137"/>
      <c r="LI137"/>
      <c r="LJ137"/>
      <c r="LK137"/>
      <c r="LL137"/>
      <c r="LM137"/>
      <c r="LN137"/>
      <c r="LO137"/>
      <c r="LP137"/>
      <c r="LQ137"/>
      <c r="LR137"/>
      <c r="LS137"/>
      <c r="LT137"/>
      <c r="LU137"/>
      <c r="LV137"/>
      <c r="LW137"/>
      <c r="LX137"/>
      <c r="LY137"/>
      <c r="LZ137"/>
      <c r="MA137"/>
      <c r="MB137"/>
      <c r="MC137"/>
      <c r="MD137"/>
      <c r="ME137"/>
      <c r="MF137"/>
      <c r="MG137"/>
      <c r="MH137"/>
      <c r="MI137"/>
      <c r="MJ137"/>
      <c r="MK137"/>
      <c r="ML137"/>
      <c r="MM137"/>
      <c r="MN137"/>
      <c r="MO137"/>
      <c r="MP137"/>
      <c r="MQ137"/>
      <c r="MR137"/>
      <c r="MS137"/>
      <c r="MT137"/>
      <c r="MU137"/>
      <c r="MV137"/>
      <c r="MW137"/>
      <c r="MX137"/>
      <c r="MY137"/>
      <c r="MZ137"/>
      <c r="NA137"/>
      <c r="NB137"/>
      <c r="NC137"/>
      <c r="ND137"/>
      <c r="NE137"/>
      <c r="NF137"/>
      <c r="NG137"/>
      <c r="NH137"/>
      <c r="NI137"/>
      <c r="NJ137"/>
      <c r="NK137"/>
      <c r="NL137"/>
      <c r="NM137"/>
      <c r="NN137"/>
      <c r="NO137"/>
      <c r="NP137"/>
      <c r="NQ137"/>
      <c r="NR137"/>
      <c r="NS137"/>
      <c r="NT137"/>
      <c r="NU137"/>
      <c r="NV137"/>
      <c r="NW137"/>
      <c r="NX137"/>
      <c r="NY137"/>
      <c r="NZ137"/>
      <c r="OA137"/>
      <c r="OB137"/>
      <c r="OC137"/>
      <c r="OD137"/>
      <c r="OE137"/>
      <c r="OF137"/>
      <c r="OG137"/>
      <c r="OH137"/>
      <c r="OI137"/>
      <c r="OJ137"/>
      <c r="OK137"/>
      <c r="OL137"/>
      <c r="OM137"/>
      <c r="ON137"/>
      <c r="OO137"/>
      <c r="OP137"/>
      <c r="OQ137"/>
      <c r="OR137"/>
      <c r="OS137"/>
      <c r="OT137"/>
      <c r="OU137"/>
      <c r="OV137"/>
      <c r="OW137"/>
      <c r="OX137"/>
      <c r="OY137"/>
      <c r="OZ137"/>
      <c r="PA137"/>
      <c r="PB137"/>
      <c r="PC137"/>
      <c r="PD137"/>
      <c r="PE137"/>
      <c r="PF137"/>
      <c r="PG137"/>
      <c r="PH137"/>
      <c r="PI137"/>
      <c r="PJ137"/>
      <c r="PK137"/>
      <c r="PL137"/>
      <c r="PM137"/>
      <c r="PN137"/>
      <c r="PO137"/>
      <c r="PP137"/>
      <c r="PQ137"/>
      <c r="PR137"/>
      <c r="PS137"/>
      <c r="PT137"/>
      <c r="PU137"/>
      <c r="PV137"/>
      <c r="PW137"/>
      <c r="PX137"/>
      <c r="PY137"/>
      <c r="PZ137"/>
      <c r="QA137"/>
      <c r="QB137"/>
      <c r="QC137"/>
      <c r="QD137"/>
      <c r="QE137"/>
      <c r="QF137"/>
      <c r="QG137"/>
      <c r="QH137"/>
      <c r="QI137"/>
      <c r="QJ137"/>
      <c r="QK137"/>
      <c r="QL137"/>
      <c r="QM137"/>
      <c r="QN137"/>
      <c r="QO137"/>
      <c r="QP137"/>
      <c r="QQ137"/>
      <c r="QR137"/>
      <c r="QS137"/>
      <c r="QT137"/>
      <c r="QU137"/>
      <c r="QV137"/>
      <c r="QW137"/>
      <c r="QX137"/>
      <c r="QY137"/>
      <c r="QZ137"/>
      <c r="RA137"/>
      <c r="RB137"/>
      <c r="RC137"/>
      <c r="RD137"/>
      <c r="RE137"/>
      <c r="RF137"/>
      <c r="RG137"/>
      <c r="RH137"/>
      <c r="RI137"/>
      <c r="RJ137"/>
      <c r="RK137"/>
      <c r="RL137"/>
      <c r="RM137"/>
      <c r="RN137"/>
      <c r="RO137"/>
      <c r="RP137"/>
      <c r="RQ137"/>
      <c r="RR137"/>
      <c r="RS137"/>
      <c r="RT137"/>
      <c r="RU137"/>
      <c r="RV137"/>
      <c r="RW137"/>
      <c r="RX137"/>
      <c r="RY137"/>
      <c r="RZ137"/>
      <c r="SA137"/>
      <c r="SB137"/>
      <c r="SC137"/>
      <c r="SD137"/>
      <c r="SE137"/>
      <c r="SF137"/>
      <c r="SG137"/>
      <c r="SH137"/>
      <c r="SI137"/>
      <c r="SJ137"/>
      <c r="SK137"/>
      <c r="SL137"/>
      <c r="SM137"/>
      <c r="SN137"/>
      <c r="SO137"/>
      <c r="SP137"/>
      <c r="SQ137"/>
      <c r="SR137"/>
      <c r="SS137"/>
      <c r="ST137"/>
      <c r="SU137"/>
      <c r="SV137"/>
      <c r="SW137"/>
      <c r="SX137"/>
      <c r="SY137"/>
      <c r="SZ137"/>
      <c r="TA137"/>
      <c r="TB137"/>
      <c r="TC137"/>
      <c r="TD137"/>
      <c r="TE137"/>
      <c r="TF137"/>
      <c r="TG137"/>
      <c r="TH137"/>
      <c r="TI137"/>
      <c r="TJ137"/>
      <c r="TK137"/>
      <c r="TL137"/>
      <c r="TM137"/>
      <c r="TN137"/>
      <c r="TO137"/>
      <c r="TP137"/>
      <c r="TQ137"/>
      <c r="TR137"/>
      <c r="TS137"/>
      <c r="TT137"/>
      <c r="TU137"/>
      <c r="TV137"/>
      <c r="TW137"/>
      <c r="TX137"/>
      <c r="TY137"/>
      <c r="TZ137"/>
      <c r="UA137"/>
      <c r="UB137"/>
      <c r="UC137"/>
      <c r="UD137"/>
      <c r="UE137"/>
      <c r="UF137"/>
      <c r="UG137"/>
      <c r="UH137"/>
      <c r="UI137"/>
      <c r="UJ137"/>
      <c r="UK137"/>
      <c r="UL137"/>
      <c r="UM137"/>
      <c r="UN137"/>
      <c r="UO137"/>
      <c r="UP137"/>
      <c r="UQ137"/>
      <c r="UR137"/>
      <c r="US137"/>
      <c r="UT137"/>
      <c r="UU137"/>
      <c r="UV137"/>
      <c r="UW137"/>
      <c r="UX137"/>
      <c r="UY137"/>
      <c r="UZ137"/>
      <c r="VA137"/>
      <c r="VB137"/>
      <c r="VC137"/>
      <c r="VD137"/>
      <c r="VE137"/>
      <c r="VF137"/>
      <c r="VG137"/>
      <c r="VH137"/>
      <c r="VI137"/>
      <c r="VJ137"/>
      <c r="VK137"/>
      <c r="VL137"/>
      <c r="VM137"/>
      <c r="VN137"/>
      <c r="VO137"/>
      <c r="VP137"/>
      <c r="VQ137"/>
      <c r="VR137"/>
      <c r="VS137"/>
      <c r="VT137"/>
      <c r="VU137"/>
      <c r="VV137"/>
      <c r="VW137"/>
      <c r="VX137"/>
      <c r="VY137"/>
      <c r="VZ137"/>
      <c r="WA137"/>
      <c r="WB137"/>
      <c r="WC137"/>
      <c r="WD137"/>
      <c r="WE137"/>
      <c r="WF137"/>
      <c r="WG137"/>
      <c r="WH137"/>
      <c r="WI137"/>
      <c r="WJ137"/>
      <c r="WK137"/>
      <c r="WL137"/>
      <c r="WM137"/>
      <c r="WN137"/>
      <c r="WO137"/>
      <c r="WP137"/>
      <c r="WQ137"/>
      <c r="WR137"/>
      <c r="WS137"/>
      <c r="WT137"/>
      <c r="WU137"/>
      <c r="WV137"/>
      <c r="WW137"/>
      <c r="WX137"/>
      <c r="WY137"/>
      <c r="WZ137"/>
      <c r="XA137"/>
      <c r="XB137"/>
      <c r="XC137"/>
      <c r="XD137"/>
      <c r="XE137"/>
      <c r="XF137"/>
      <c r="XG137"/>
      <c r="XH137"/>
      <c r="XI137"/>
      <c r="XJ137"/>
      <c r="XK137"/>
      <c r="XL137"/>
      <c r="XM137"/>
      <c r="XN137"/>
      <c r="XO137"/>
      <c r="XP137"/>
      <c r="XQ137"/>
      <c r="XR137"/>
      <c r="XS137"/>
      <c r="XT137"/>
      <c r="XU137"/>
      <c r="XV137"/>
      <c r="XW137"/>
      <c r="XX137"/>
      <c r="XY137"/>
      <c r="XZ137"/>
      <c r="YA137"/>
      <c r="YB137"/>
      <c r="YC137"/>
      <c r="YD137"/>
      <c r="YE137"/>
      <c r="YF137"/>
      <c r="YG137"/>
      <c r="YH137"/>
      <c r="YI137"/>
      <c r="YJ137"/>
      <c r="YK137"/>
      <c r="YL137"/>
      <c r="YM137"/>
      <c r="YN137"/>
      <c r="YO137"/>
      <c r="YP137"/>
      <c r="YQ137"/>
      <c r="YR137"/>
      <c r="YS137"/>
      <c r="YT137"/>
      <c r="YU137"/>
      <c r="YV137"/>
      <c r="YW137"/>
      <c r="YX137"/>
      <c r="YY137"/>
      <c r="YZ137"/>
      <c r="ZA137"/>
      <c r="ZB137"/>
      <c r="ZC137"/>
      <c r="ZD137"/>
      <c r="ZE137"/>
      <c r="ZF137"/>
      <c r="ZG137"/>
      <c r="ZH137"/>
      <c r="ZI137"/>
      <c r="ZJ137"/>
      <c r="ZK137"/>
      <c r="ZL137"/>
      <c r="ZM137"/>
      <c r="ZN137"/>
      <c r="ZO137"/>
      <c r="ZP137"/>
      <c r="ZQ137"/>
      <c r="ZR137"/>
      <c r="ZS137"/>
      <c r="ZT137"/>
      <c r="ZU137"/>
      <c r="ZV137"/>
      <c r="ZW137"/>
      <c r="ZX137"/>
      <c r="ZY137"/>
      <c r="ZZ137"/>
      <c r="AAA137"/>
      <c r="AAB137"/>
      <c r="AAC137"/>
      <c r="AAD137"/>
      <c r="AAE137"/>
      <c r="AAF137"/>
      <c r="AAG137"/>
      <c r="AAH137"/>
      <c r="AAI137"/>
      <c r="AAJ137"/>
      <c r="AAK137"/>
      <c r="AAL137"/>
      <c r="AAM137"/>
      <c r="AAN137"/>
      <c r="AAO137"/>
      <c r="AAP137"/>
      <c r="AAQ137"/>
      <c r="AAR137"/>
      <c r="AAS137"/>
      <c r="AAT137"/>
      <c r="AAU137"/>
      <c r="AAV137"/>
      <c r="AAW137"/>
      <c r="AAX137"/>
      <c r="AAY137"/>
      <c r="AAZ137"/>
      <c r="ABA137"/>
      <c r="ABB137"/>
      <c r="ABC137"/>
      <c r="ABD137"/>
      <c r="ABE137"/>
      <c r="ABF137"/>
      <c r="ABG137"/>
      <c r="ABH137"/>
      <c r="ABI137"/>
      <c r="ABJ137"/>
      <c r="ABK137"/>
      <c r="ABL137"/>
      <c r="ABM137"/>
      <c r="ABN137"/>
      <c r="ABO137"/>
      <c r="ABP137"/>
      <c r="ABQ137"/>
      <c r="ABR137"/>
      <c r="ABS137"/>
      <c r="ABT137"/>
      <c r="ABU137"/>
      <c r="ABV137"/>
      <c r="ABW137"/>
      <c r="ABX137"/>
      <c r="ABY137"/>
      <c r="ABZ137"/>
      <c r="ACA137"/>
      <c r="ACB137"/>
      <c r="ACC137"/>
      <c r="ACD137"/>
      <c r="ACE137"/>
      <c r="ACF137"/>
      <c r="ACG137"/>
      <c r="ACH137"/>
      <c r="ACI137"/>
      <c r="ACJ137"/>
      <c r="ACK137"/>
      <c r="ACL137"/>
      <c r="ACM137"/>
      <c r="ACN137"/>
      <c r="ACO137"/>
      <c r="ACP137"/>
      <c r="ACQ137"/>
      <c r="ACR137"/>
      <c r="ACS137"/>
      <c r="ACT137"/>
      <c r="ACU137"/>
      <c r="ACV137"/>
      <c r="ACW137"/>
      <c r="ACX137"/>
      <c r="ACY137"/>
      <c r="ACZ137"/>
      <c r="ADA137"/>
      <c r="ADB137"/>
      <c r="ADC137"/>
      <c r="ADD137"/>
      <c r="ADE137"/>
      <c r="ADF137"/>
      <c r="ADG137"/>
      <c r="ADH137"/>
      <c r="ADI137"/>
      <c r="ADJ137"/>
      <c r="ADK137"/>
      <c r="ADL137"/>
      <c r="ADM137"/>
      <c r="ADN137"/>
      <c r="ADO137"/>
      <c r="ADP137"/>
      <c r="ADQ137"/>
      <c r="ADR137"/>
      <c r="ADS137"/>
      <c r="ADT137"/>
      <c r="ADU137"/>
      <c r="ADV137"/>
      <c r="ADW137"/>
      <c r="ADX137"/>
      <c r="ADY137"/>
      <c r="ADZ137"/>
      <c r="AEA137"/>
      <c r="AEB137"/>
      <c r="AEC137"/>
      <c r="AED137"/>
      <c r="AEE137"/>
      <c r="AEF137"/>
      <c r="AEG137"/>
      <c r="AEH137"/>
      <c r="AEI137"/>
      <c r="AEJ137"/>
      <c r="AEK137"/>
      <c r="AEL137"/>
      <c r="AEM137"/>
      <c r="AEN137"/>
      <c r="AEO137"/>
      <c r="AEP137"/>
      <c r="AEQ137"/>
      <c r="AER137"/>
      <c r="AES137"/>
      <c r="AET137"/>
      <c r="AEU137"/>
      <c r="AEV137"/>
      <c r="AEW137"/>
      <c r="AEX137"/>
      <c r="AEY137"/>
      <c r="AEZ137"/>
      <c r="AFA137"/>
      <c r="AFB137"/>
      <c r="AFC137"/>
      <c r="AFD137"/>
      <c r="AFE137"/>
      <c r="AFF137"/>
      <c r="AFG137"/>
      <c r="AFH137"/>
      <c r="AFI137"/>
      <c r="AFJ137"/>
      <c r="AFK137"/>
      <c r="AFL137"/>
      <c r="AFM137"/>
      <c r="AFN137"/>
      <c r="AFO137"/>
      <c r="AFP137"/>
      <c r="AFQ137"/>
      <c r="AFR137"/>
      <c r="AFS137"/>
      <c r="AFT137"/>
      <c r="AFU137"/>
      <c r="AFV137"/>
      <c r="AFW137"/>
      <c r="AFX137"/>
      <c r="AFY137"/>
      <c r="AFZ137"/>
      <c r="AGA137"/>
      <c r="AGB137"/>
      <c r="AGC137"/>
      <c r="AGD137"/>
      <c r="AGE137"/>
      <c r="AGF137"/>
      <c r="AGG137"/>
      <c r="AGH137"/>
      <c r="AGI137"/>
      <c r="AGJ137"/>
      <c r="AGK137"/>
      <c r="AGL137"/>
      <c r="AGM137"/>
      <c r="AGN137"/>
      <c r="AGO137"/>
      <c r="AGP137"/>
      <c r="AGQ137"/>
      <c r="AGR137"/>
      <c r="AGS137"/>
      <c r="AGT137"/>
      <c r="AGU137"/>
      <c r="AGV137"/>
      <c r="AGW137"/>
      <c r="AGX137"/>
      <c r="AGY137"/>
      <c r="AGZ137"/>
      <c r="AHA137"/>
      <c r="AHB137"/>
      <c r="AHC137"/>
      <c r="AHD137"/>
      <c r="AHE137"/>
      <c r="AHF137"/>
      <c r="AHG137"/>
      <c r="AHH137"/>
      <c r="AHI137"/>
      <c r="AHJ137"/>
      <c r="AHK137"/>
      <c r="AHL137"/>
      <c r="AHM137"/>
      <c r="AHN137"/>
      <c r="AHO137"/>
      <c r="AHP137"/>
      <c r="AHQ137"/>
      <c r="AHR137"/>
      <c r="AHS137"/>
      <c r="AHT137"/>
      <c r="AHU137"/>
      <c r="AHV137"/>
      <c r="AHW137"/>
      <c r="AHX137"/>
      <c r="AHY137"/>
      <c r="AHZ137"/>
      <c r="AIA137"/>
      <c r="AIB137"/>
      <c r="AIC137"/>
      <c r="AID137"/>
      <c r="AIE137"/>
      <c r="AIF137"/>
      <c r="AIG137"/>
      <c r="AIH137"/>
      <c r="AII137"/>
      <c r="AIJ137"/>
      <c r="AIK137"/>
      <c r="AIL137"/>
      <c r="AIM137"/>
      <c r="AIN137"/>
      <c r="AIO137"/>
      <c r="AIP137"/>
      <c r="AIQ137"/>
      <c r="AIR137"/>
      <c r="AIS137"/>
      <c r="AIT137"/>
      <c r="AIU137"/>
      <c r="AIV137"/>
      <c r="AIW137"/>
      <c r="AIX137"/>
      <c r="AIY137"/>
      <c r="AIZ137"/>
      <c r="AJA137"/>
      <c r="AJB137"/>
      <c r="AJC137"/>
      <c r="AJD137"/>
      <c r="AJE137"/>
      <c r="AJF137"/>
      <c r="AJG137"/>
      <c r="AJH137"/>
      <c r="AJI137"/>
      <c r="AJJ137"/>
      <c r="AJK137"/>
      <c r="AJL137"/>
      <c r="AJM137"/>
      <c r="AJN137"/>
      <c r="AJO137"/>
      <c r="AJP137"/>
      <c r="AJQ137"/>
      <c r="AJR137"/>
      <c r="AJS137"/>
      <c r="AJT137"/>
      <c r="AJU137"/>
      <c r="AJV137"/>
      <c r="AJW137"/>
      <c r="AJX137"/>
      <c r="AJY137"/>
      <c r="AJZ137"/>
      <c r="AKA137"/>
      <c r="AKB137"/>
      <c r="AKC137"/>
      <c r="AKD137"/>
      <c r="AKE137"/>
      <c r="AKF137"/>
      <c r="AKG137"/>
      <c r="AKH137"/>
      <c r="AKI137"/>
      <c r="AKJ137"/>
      <c r="AKK137"/>
      <c r="AKL137"/>
      <c r="AKM137"/>
      <c r="AKN137"/>
      <c r="AKO137"/>
      <c r="AKP137"/>
      <c r="AKQ137"/>
      <c r="AKR137"/>
      <c r="AKS137"/>
      <c r="AKT137"/>
      <c r="AKU137"/>
      <c r="AKV137"/>
      <c r="AKW137"/>
      <c r="AKX137"/>
      <c r="AKY137"/>
      <c r="AKZ137"/>
      <c r="ALA137"/>
      <c r="ALB137"/>
      <c r="ALC137"/>
      <c r="ALD137"/>
      <c r="ALE137"/>
      <c r="ALF137"/>
      <c r="ALG137"/>
      <c r="ALH137"/>
      <c r="ALI137"/>
      <c r="ALJ137"/>
      <c r="ALK137"/>
      <c r="ALL137"/>
      <c r="ALM137"/>
      <c r="ALN137"/>
      <c r="ALO137"/>
      <c r="ALP137"/>
      <c r="ALQ137"/>
      <c r="ALR137"/>
      <c r="ALS137"/>
      <c r="ALT137"/>
      <c r="ALU137"/>
      <c r="ALV137"/>
      <c r="ALW137"/>
      <c r="ALX137"/>
      <c r="ALY137"/>
      <c r="ALZ137"/>
      <c r="AMA137"/>
      <c r="AMB137"/>
      <c r="AMC137"/>
      <c r="AMD137"/>
      <c r="AME137"/>
      <c r="AMF137"/>
      <c r="AMG137"/>
      <c r="AMH137"/>
      <c r="AMI137"/>
      <c r="AMJ137"/>
    </row>
    <row r="138" spans="1:1024" x14ac:dyDescent="0.25">
      <c r="A138"/>
      <c r="B138" s="434" t="s">
        <v>450</v>
      </c>
      <c r="C138" s="435">
        <v>0.84570000000000001</v>
      </c>
      <c r="D138" s="436">
        <v>0.83179999999999998</v>
      </c>
      <c r="E138" s="436">
        <v>0.84330000000000005</v>
      </c>
      <c r="F138" s="436">
        <v>0.81589999999999996</v>
      </c>
      <c r="G138" s="436">
        <v>0.82720000000000005</v>
      </c>
      <c r="H138" s="436">
        <v>0.78500000000000003</v>
      </c>
      <c r="I138" s="436">
        <v>0.76842456999999997</v>
      </c>
      <c r="J138" s="436">
        <v>0.763035609</v>
      </c>
      <c r="K138" s="436">
        <v>0.80061403399999997</v>
      </c>
      <c r="L138" s="436">
        <v>0.78214213099999996</v>
      </c>
      <c r="M138" s="436">
        <v>0.771160187</v>
      </c>
      <c r="N138" s="436">
        <v>0.81880755699999996</v>
      </c>
      <c r="O138" s="436">
        <v>0.85699718300000005</v>
      </c>
      <c r="P138" s="436">
        <v>0.83347378500000002</v>
      </c>
      <c r="Q138" s="437">
        <v>0.88169800300000001</v>
      </c>
      <c r="R138" s="438"/>
      <c r="S138" s="438"/>
      <c r="T138" s="438"/>
      <c r="U138" s="438"/>
      <c r="V138" s="4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row>
    <row r="139" spans="1:1024" x14ac:dyDescent="0.25">
      <c r="A139"/>
      <c r="B139" s="434" t="s">
        <v>451</v>
      </c>
      <c r="C139" s="435">
        <v>1.6274</v>
      </c>
      <c r="D139" s="436">
        <v>1.6620999999999999</v>
      </c>
      <c r="E139" s="436">
        <v>1.6903999999999999</v>
      </c>
      <c r="F139" s="436">
        <v>1.6975</v>
      </c>
      <c r="G139" s="436">
        <v>1.7869999999999999</v>
      </c>
      <c r="H139" s="436">
        <v>1.8071999999999999</v>
      </c>
      <c r="I139" s="436">
        <v>1.8327479550000001</v>
      </c>
      <c r="J139" s="436">
        <v>1.796081313</v>
      </c>
      <c r="K139" s="436">
        <v>1.8934658259999999</v>
      </c>
      <c r="L139" s="436">
        <v>1.8674096609999999</v>
      </c>
      <c r="M139" s="436">
        <v>1.828804911</v>
      </c>
      <c r="N139" s="436">
        <v>1.8484357629999999</v>
      </c>
      <c r="O139" s="436">
        <v>1.855271787</v>
      </c>
      <c r="P139" s="436">
        <v>1.873411862</v>
      </c>
      <c r="Q139" s="437">
        <v>2.0171963559999999</v>
      </c>
      <c r="R139" s="438"/>
      <c r="S139" s="438"/>
      <c r="T139" s="438"/>
      <c r="U139" s="438"/>
      <c r="V139" s="438"/>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c r="IZ139"/>
      <c r="JA139"/>
      <c r="JB139"/>
      <c r="JC139"/>
      <c r="JD139"/>
      <c r="JE139"/>
      <c r="JF139"/>
      <c r="JG139"/>
      <c r="JH139"/>
      <c r="JI139"/>
      <c r="JJ139"/>
      <c r="JK139"/>
      <c r="JL139"/>
      <c r="JM139"/>
      <c r="JN139"/>
      <c r="JO139"/>
      <c r="JP139"/>
      <c r="JQ139"/>
      <c r="JR139"/>
      <c r="JS139"/>
      <c r="JT139"/>
      <c r="JU139"/>
      <c r="JV139"/>
      <c r="JW139"/>
      <c r="JX139"/>
      <c r="JY139"/>
      <c r="JZ139"/>
      <c r="KA139"/>
      <c r="KB139"/>
      <c r="KC139"/>
      <c r="KD139"/>
      <c r="KE139"/>
      <c r="KF139"/>
      <c r="KG139"/>
      <c r="KH139"/>
      <c r="KI139"/>
      <c r="KJ139"/>
      <c r="KK139"/>
      <c r="KL139"/>
      <c r="KM139"/>
      <c r="KN139"/>
      <c r="KO139"/>
      <c r="KP139"/>
      <c r="KQ139"/>
      <c r="KR139"/>
      <c r="KS139"/>
      <c r="KT139"/>
      <c r="KU139"/>
      <c r="KV139"/>
      <c r="KW139"/>
      <c r="KX139"/>
      <c r="KY139"/>
      <c r="KZ139"/>
      <c r="LA139"/>
      <c r="LB139"/>
      <c r="LC139"/>
      <c r="LD139"/>
      <c r="LE139"/>
      <c r="LF139"/>
      <c r="LG139"/>
      <c r="LH139"/>
      <c r="LI139"/>
      <c r="LJ139"/>
      <c r="LK139"/>
      <c r="LL139"/>
      <c r="LM139"/>
      <c r="LN139"/>
      <c r="LO139"/>
      <c r="LP139"/>
      <c r="LQ139"/>
      <c r="LR139"/>
      <c r="LS139"/>
      <c r="LT139"/>
      <c r="LU139"/>
      <c r="LV139"/>
      <c r="LW139"/>
      <c r="LX139"/>
      <c r="LY139"/>
      <c r="LZ139"/>
      <c r="MA139"/>
      <c r="MB139"/>
      <c r="MC139"/>
      <c r="MD139"/>
      <c r="ME139"/>
      <c r="MF139"/>
      <c r="MG139"/>
      <c r="MH139"/>
      <c r="MI139"/>
      <c r="MJ139"/>
      <c r="MK139"/>
      <c r="ML139"/>
      <c r="MM139"/>
      <c r="MN139"/>
      <c r="MO139"/>
      <c r="MP139"/>
      <c r="MQ139"/>
      <c r="MR139"/>
      <c r="MS139"/>
      <c r="MT139"/>
      <c r="MU139"/>
      <c r="MV139"/>
      <c r="MW139"/>
      <c r="MX139"/>
      <c r="MY139"/>
      <c r="MZ139"/>
      <c r="NA139"/>
      <c r="NB139"/>
      <c r="NC139"/>
      <c r="ND139"/>
      <c r="NE139"/>
      <c r="NF139"/>
      <c r="NG139"/>
      <c r="NH139"/>
      <c r="NI139"/>
      <c r="NJ139"/>
      <c r="NK139"/>
      <c r="NL139"/>
      <c r="NM139"/>
      <c r="NN139"/>
      <c r="NO139"/>
      <c r="NP139"/>
      <c r="NQ139"/>
      <c r="NR139"/>
      <c r="NS139"/>
      <c r="NT139"/>
      <c r="NU139"/>
      <c r="NV139"/>
      <c r="NW139"/>
      <c r="NX139"/>
      <c r="NY139"/>
      <c r="NZ139"/>
      <c r="OA139"/>
      <c r="OB139"/>
      <c r="OC139"/>
      <c r="OD139"/>
      <c r="OE139"/>
      <c r="OF139"/>
      <c r="OG139"/>
      <c r="OH139"/>
      <c r="OI139"/>
      <c r="OJ139"/>
      <c r="OK139"/>
      <c r="OL139"/>
      <c r="OM139"/>
      <c r="ON139"/>
      <c r="OO139"/>
      <c r="OP139"/>
      <c r="OQ139"/>
      <c r="OR139"/>
      <c r="OS139"/>
      <c r="OT139"/>
      <c r="OU139"/>
      <c r="OV139"/>
      <c r="OW139"/>
      <c r="OX139"/>
      <c r="OY139"/>
      <c r="OZ139"/>
      <c r="PA139"/>
      <c r="PB139"/>
      <c r="PC139"/>
      <c r="PD139"/>
      <c r="PE139"/>
      <c r="PF139"/>
      <c r="PG139"/>
      <c r="PH139"/>
      <c r="PI139"/>
      <c r="PJ139"/>
      <c r="PK139"/>
      <c r="PL139"/>
      <c r="PM139"/>
      <c r="PN139"/>
      <c r="PO139"/>
      <c r="PP139"/>
      <c r="PQ139"/>
      <c r="PR139"/>
      <c r="PS139"/>
      <c r="PT139"/>
      <c r="PU139"/>
      <c r="PV139"/>
      <c r="PW139"/>
      <c r="PX139"/>
      <c r="PY139"/>
      <c r="PZ139"/>
      <c r="QA139"/>
      <c r="QB139"/>
      <c r="QC139"/>
      <c r="QD139"/>
      <c r="QE139"/>
      <c r="QF139"/>
      <c r="QG139"/>
      <c r="QH139"/>
      <c r="QI139"/>
      <c r="QJ139"/>
      <c r="QK139"/>
      <c r="QL139"/>
      <c r="QM139"/>
      <c r="QN139"/>
      <c r="QO139"/>
      <c r="QP139"/>
      <c r="QQ139"/>
      <c r="QR139"/>
      <c r="QS139"/>
      <c r="QT139"/>
      <c r="QU139"/>
      <c r="QV139"/>
      <c r="QW139"/>
      <c r="QX139"/>
      <c r="QY139"/>
      <c r="QZ139"/>
      <c r="RA139"/>
      <c r="RB139"/>
      <c r="RC139"/>
      <c r="RD139"/>
      <c r="RE139"/>
      <c r="RF139"/>
      <c r="RG139"/>
      <c r="RH139"/>
      <c r="RI139"/>
      <c r="RJ139"/>
      <c r="RK139"/>
      <c r="RL139"/>
      <c r="RM139"/>
      <c r="RN139"/>
      <c r="RO139"/>
      <c r="RP139"/>
      <c r="RQ139"/>
      <c r="RR139"/>
      <c r="RS139"/>
      <c r="RT139"/>
      <c r="RU139"/>
      <c r="RV139"/>
      <c r="RW139"/>
      <c r="RX139"/>
      <c r="RY139"/>
      <c r="RZ139"/>
      <c r="SA139"/>
      <c r="SB139"/>
      <c r="SC139"/>
      <c r="SD139"/>
      <c r="SE139"/>
      <c r="SF139"/>
      <c r="SG139"/>
      <c r="SH139"/>
      <c r="SI139"/>
      <c r="SJ139"/>
      <c r="SK139"/>
      <c r="SL139"/>
      <c r="SM139"/>
      <c r="SN139"/>
      <c r="SO139"/>
      <c r="SP139"/>
      <c r="SQ139"/>
      <c r="SR139"/>
      <c r="SS139"/>
      <c r="ST139"/>
      <c r="SU139"/>
      <c r="SV139"/>
      <c r="SW139"/>
      <c r="SX139"/>
      <c r="SY139"/>
      <c r="SZ139"/>
      <c r="TA139"/>
      <c r="TB139"/>
      <c r="TC139"/>
      <c r="TD139"/>
      <c r="TE139"/>
      <c r="TF139"/>
      <c r="TG139"/>
      <c r="TH139"/>
      <c r="TI139"/>
      <c r="TJ139"/>
      <c r="TK139"/>
      <c r="TL139"/>
      <c r="TM139"/>
      <c r="TN139"/>
      <c r="TO139"/>
      <c r="TP139"/>
      <c r="TQ139"/>
      <c r="TR139"/>
      <c r="TS139"/>
      <c r="TT139"/>
      <c r="TU139"/>
      <c r="TV139"/>
      <c r="TW139"/>
      <c r="TX139"/>
      <c r="TY139"/>
      <c r="TZ139"/>
      <c r="UA139"/>
      <c r="UB139"/>
      <c r="UC139"/>
      <c r="UD139"/>
      <c r="UE139"/>
      <c r="UF139"/>
      <c r="UG139"/>
      <c r="UH139"/>
      <c r="UI139"/>
      <c r="UJ139"/>
      <c r="UK139"/>
      <c r="UL139"/>
      <c r="UM139"/>
      <c r="UN139"/>
      <c r="UO139"/>
      <c r="UP139"/>
      <c r="UQ139"/>
      <c r="UR139"/>
      <c r="US139"/>
      <c r="UT139"/>
      <c r="UU139"/>
      <c r="UV139"/>
      <c r="UW139"/>
      <c r="UX139"/>
      <c r="UY139"/>
      <c r="UZ139"/>
      <c r="VA139"/>
      <c r="VB139"/>
      <c r="VC139"/>
      <c r="VD139"/>
      <c r="VE139"/>
      <c r="VF139"/>
      <c r="VG139"/>
      <c r="VH139"/>
      <c r="VI139"/>
      <c r="VJ139"/>
      <c r="VK139"/>
      <c r="VL139"/>
      <c r="VM139"/>
      <c r="VN139"/>
      <c r="VO139"/>
      <c r="VP139"/>
      <c r="VQ139"/>
      <c r="VR139"/>
      <c r="VS139"/>
      <c r="VT139"/>
      <c r="VU139"/>
      <c r="VV139"/>
      <c r="VW139"/>
      <c r="VX139"/>
      <c r="VY139"/>
      <c r="VZ139"/>
      <c r="WA139"/>
      <c r="WB139"/>
      <c r="WC139"/>
      <c r="WD139"/>
      <c r="WE139"/>
      <c r="WF139"/>
      <c r="WG139"/>
      <c r="WH139"/>
      <c r="WI139"/>
      <c r="WJ139"/>
      <c r="WK139"/>
      <c r="WL139"/>
      <c r="WM139"/>
      <c r="WN139"/>
      <c r="WO139"/>
      <c r="WP139"/>
      <c r="WQ139"/>
      <c r="WR139"/>
      <c r="WS139"/>
      <c r="WT139"/>
      <c r="WU139"/>
      <c r="WV139"/>
      <c r="WW139"/>
      <c r="WX139"/>
      <c r="WY139"/>
      <c r="WZ139"/>
      <c r="XA139"/>
      <c r="XB139"/>
      <c r="XC139"/>
      <c r="XD139"/>
      <c r="XE139"/>
      <c r="XF139"/>
      <c r="XG139"/>
      <c r="XH139"/>
      <c r="XI139"/>
      <c r="XJ139"/>
      <c r="XK139"/>
      <c r="XL139"/>
      <c r="XM139"/>
      <c r="XN139"/>
      <c r="XO139"/>
      <c r="XP139"/>
      <c r="XQ139"/>
      <c r="XR139"/>
      <c r="XS139"/>
      <c r="XT139"/>
      <c r="XU139"/>
      <c r="XV139"/>
      <c r="XW139"/>
      <c r="XX139"/>
      <c r="XY139"/>
      <c r="XZ139"/>
      <c r="YA139"/>
      <c r="YB139"/>
      <c r="YC139"/>
      <c r="YD139"/>
      <c r="YE139"/>
      <c r="YF139"/>
      <c r="YG139"/>
      <c r="YH139"/>
      <c r="YI139"/>
      <c r="YJ139"/>
      <c r="YK139"/>
      <c r="YL139"/>
      <c r="YM139"/>
      <c r="YN139"/>
      <c r="YO139"/>
      <c r="YP139"/>
      <c r="YQ139"/>
      <c r="YR139"/>
      <c r="YS139"/>
      <c r="YT139"/>
      <c r="YU139"/>
      <c r="YV139"/>
      <c r="YW139"/>
      <c r="YX139"/>
      <c r="YY139"/>
      <c r="YZ139"/>
      <c r="ZA139"/>
      <c r="ZB139"/>
      <c r="ZC139"/>
      <c r="ZD139"/>
      <c r="ZE139"/>
      <c r="ZF139"/>
      <c r="ZG139"/>
      <c r="ZH139"/>
      <c r="ZI139"/>
      <c r="ZJ139"/>
      <c r="ZK139"/>
      <c r="ZL139"/>
      <c r="ZM139"/>
      <c r="ZN139"/>
      <c r="ZO139"/>
      <c r="ZP139"/>
      <c r="ZQ139"/>
      <c r="ZR139"/>
      <c r="ZS139"/>
      <c r="ZT139"/>
      <c r="ZU139"/>
      <c r="ZV139"/>
      <c r="ZW139"/>
      <c r="ZX139"/>
      <c r="ZY139"/>
      <c r="ZZ139"/>
      <c r="AAA139"/>
      <c r="AAB139"/>
      <c r="AAC139"/>
      <c r="AAD139"/>
      <c r="AAE139"/>
      <c r="AAF139"/>
      <c r="AAG139"/>
      <c r="AAH139"/>
      <c r="AAI139"/>
      <c r="AAJ139"/>
      <c r="AAK139"/>
      <c r="AAL139"/>
      <c r="AAM139"/>
      <c r="AAN139"/>
      <c r="AAO139"/>
      <c r="AAP139"/>
      <c r="AAQ139"/>
      <c r="AAR139"/>
      <c r="AAS139"/>
      <c r="AAT139"/>
      <c r="AAU139"/>
      <c r="AAV139"/>
      <c r="AAW139"/>
      <c r="AAX139"/>
      <c r="AAY139"/>
      <c r="AAZ139"/>
      <c r="ABA139"/>
      <c r="ABB139"/>
      <c r="ABC139"/>
      <c r="ABD139"/>
      <c r="ABE139"/>
      <c r="ABF139"/>
      <c r="ABG139"/>
      <c r="ABH139"/>
      <c r="ABI139"/>
      <c r="ABJ139"/>
      <c r="ABK139"/>
      <c r="ABL139"/>
      <c r="ABM139"/>
      <c r="ABN139"/>
      <c r="ABO139"/>
      <c r="ABP139"/>
      <c r="ABQ139"/>
      <c r="ABR139"/>
      <c r="ABS139"/>
      <c r="ABT139"/>
      <c r="ABU139"/>
      <c r="ABV139"/>
      <c r="ABW139"/>
      <c r="ABX139"/>
      <c r="ABY139"/>
      <c r="ABZ139"/>
      <c r="ACA139"/>
      <c r="ACB139"/>
      <c r="ACC139"/>
      <c r="ACD139"/>
      <c r="ACE139"/>
      <c r="ACF139"/>
      <c r="ACG139"/>
      <c r="ACH139"/>
      <c r="ACI139"/>
      <c r="ACJ139"/>
      <c r="ACK139"/>
      <c r="ACL139"/>
      <c r="ACM139"/>
      <c r="ACN139"/>
      <c r="ACO139"/>
      <c r="ACP139"/>
      <c r="ACQ139"/>
      <c r="ACR139"/>
      <c r="ACS139"/>
      <c r="ACT139"/>
      <c r="ACU139"/>
      <c r="ACV139"/>
      <c r="ACW139"/>
      <c r="ACX139"/>
      <c r="ACY139"/>
      <c r="ACZ139"/>
      <c r="ADA139"/>
      <c r="ADB139"/>
      <c r="ADC139"/>
      <c r="ADD139"/>
      <c r="ADE139"/>
      <c r="ADF139"/>
      <c r="ADG139"/>
      <c r="ADH139"/>
      <c r="ADI139"/>
      <c r="ADJ139"/>
      <c r="ADK139"/>
      <c r="ADL139"/>
      <c r="ADM139"/>
      <c r="ADN139"/>
      <c r="ADO139"/>
      <c r="ADP139"/>
      <c r="ADQ139"/>
      <c r="ADR139"/>
      <c r="ADS139"/>
      <c r="ADT139"/>
      <c r="ADU139"/>
      <c r="ADV139"/>
      <c r="ADW139"/>
      <c r="ADX139"/>
      <c r="ADY139"/>
      <c r="ADZ139"/>
      <c r="AEA139"/>
      <c r="AEB139"/>
      <c r="AEC139"/>
      <c r="AED139"/>
      <c r="AEE139"/>
      <c r="AEF139"/>
      <c r="AEG139"/>
      <c r="AEH139"/>
      <c r="AEI139"/>
      <c r="AEJ139"/>
      <c r="AEK139"/>
      <c r="AEL139"/>
      <c r="AEM139"/>
      <c r="AEN139"/>
      <c r="AEO139"/>
      <c r="AEP139"/>
      <c r="AEQ139"/>
      <c r="AER139"/>
      <c r="AES139"/>
      <c r="AET139"/>
      <c r="AEU139"/>
      <c r="AEV139"/>
      <c r="AEW139"/>
      <c r="AEX139"/>
      <c r="AEY139"/>
      <c r="AEZ139"/>
      <c r="AFA139"/>
      <c r="AFB139"/>
      <c r="AFC139"/>
      <c r="AFD139"/>
      <c r="AFE139"/>
      <c r="AFF139"/>
      <c r="AFG139"/>
      <c r="AFH139"/>
      <c r="AFI139"/>
      <c r="AFJ139"/>
      <c r="AFK139"/>
      <c r="AFL139"/>
      <c r="AFM139"/>
      <c r="AFN139"/>
      <c r="AFO139"/>
      <c r="AFP139"/>
      <c r="AFQ139"/>
      <c r="AFR139"/>
      <c r="AFS139"/>
      <c r="AFT139"/>
      <c r="AFU139"/>
      <c r="AFV139"/>
      <c r="AFW139"/>
      <c r="AFX139"/>
      <c r="AFY139"/>
      <c r="AFZ139"/>
      <c r="AGA139"/>
      <c r="AGB139"/>
      <c r="AGC139"/>
      <c r="AGD139"/>
      <c r="AGE139"/>
      <c r="AGF139"/>
      <c r="AGG139"/>
      <c r="AGH139"/>
      <c r="AGI139"/>
      <c r="AGJ139"/>
      <c r="AGK139"/>
      <c r="AGL139"/>
      <c r="AGM139"/>
      <c r="AGN139"/>
      <c r="AGO139"/>
      <c r="AGP139"/>
      <c r="AGQ139"/>
      <c r="AGR139"/>
      <c r="AGS139"/>
      <c r="AGT139"/>
      <c r="AGU139"/>
      <c r="AGV139"/>
      <c r="AGW139"/>
      <c r="AGX139"/>
      <c r="AGY139"/>
      <c r="AGZ139"/>
      <c r="AHA139"/>
      <c r="AHB139"/>
      <c r="AHC139"/>
      <c r="AHD139"/>
      <c r="AHE139"/>
      <c r="AHF139"/>
      <c r="AHG139"/>
      <c r="AHH139"/>
      <c r="AHI139"/>
      <c r="AHJ139"/>
      <c r="AHK139"/>
      <c r="AHL139"/>
      <c r="AHM139"/>
      <c r="AHN139"/>
      <c r="AHO139"/>
      <c r="AHP139"/>
      <c r="AHQ139"/>
      <c r="AHR139"/>
      <c r="AHS139"/>
      <c r="AHT139"/>
      <c r="AHU139"/>
      <c r="AHV139"/>
      <c r="AHW139"/>
      <c r="AHX139"/>
      <c r="AHY139"/>
      <c r="AHZ139"/>
      <c r="AIA139"/>
      <c r="AIB139"/>
      <c r="AIC139"/>
      <c r="AID139"/>
      <c r="AIE139"/>
      <c r="AIF139"/>
      <c r="AIG139"/>
      <c r="AIH139"/>
      <c r="AII139"/>
      <c r="AIJ139"/>
      <c r="AIK139"/>
      <c r="AIL139"/>
      <c r="AIM139"/>
      <c r="AIN139"/>
      <c r="AIO139"/>
      <c r="AIP139"/>
      <c r="AIQ139"/>
      <c r="AIR139"/>
      <c r="AIS139"/>
      <c r="AIT139"/>
      <c r="AIU139"/>
      <c r="AIV139"/>
      <c r="AIW139"/>
      <c r="AIX139"/>
      <c r="AIY139"/>
      <c r="AIZ139"/>
      <c r="AJA139"/>
      <c r="AJB139"/>
      <c r="AJC139"/>
      <c r="AJD139"/>
      <c r="AJE139"/>
      <c r="AJF139"/>
      <c r="AJG139"/>
      <c r="AJH139"/>
      <c r="AJI139"/>
      <c r="AJJ139"/>
      <c r="AJK139"/>
      <c r="AJL139"/>
      <c r="AJM139"/>
      <c r="AJN139"/>
      <c r="AJO139"/>
      <c r="AJP139"/>
      <c r="AJQ139"/>
      <c r="AJR139"/>
      <c r="AJS139"/>
      <c r="AJT139"/>
      <c r="AJU139"/>
      <c r="AJV139"/>
      <c r="AJW139"/>
      <c r="AJX139"/>
      <c r="AJY139"/>
      <c r="AJZ139"/>
      <c r="AKA139"/>
      <c r="AKB139"/>
      <c r="AKC139"/>
      <c r="AKD139"/>
      <c r="AKE139"/>
      <c r="AKF139"/>
      <c r="AKG139"/>
      <c r="AKH139"/>
      <c r="AKI139"/>
      <c r="AKJ139"/>
      <c r="AKK139"/>
      <c r="AKL139"/>
      <c r="AKM139"/>
      <c r="AKN139"/>
      <c r="AKO139"/>
      <c r="AKP139"/>
      <c r="AKQ139"/>
      <c r="AKR139"/>
      <c r="AKS139"/>
      <c r="AKT139"/>
      <c r="AKU139"/>
      <c r="AKV139"/>
      <c r="AKW139"/>
      <c r="AKX139"/>
      <c r="AKY139"/>
      <c r="AKZ139"/>
      <c r="ALA139"/>
      <c r="ALB139"/>
      <c r="ALC139"/>
      <c r="ALD139"/>
      <c r="ALE139"/>
      <c r="ALF139"/>
      <c r="ALG139"/>
      <c r="ALH139"/>
      <c r="ALI139"/>
      <c r="ALJ139"/>
      <c r="ALK139"/>
      <c r="ALL139"/>
      <c r="ALM139"/>
      <c r="ALN139"/>
      <c r="ALO139"/>
      <c r="ALP139"/>
      <c r="ALQ139"/>
      <c r="ALR139"/>
      <c r="ALS139"/>
      <c r="ALT139"/>
      <c r="ALU139"/>
      <c r="ALV139"/>
      <c r="ALW139"/>
      <c r="ALX139"/>
      <c r="ALY139"/>
      <c r="ALZ139"/>
      <c r="AMA139"/>
      <c r="AMB139"/>
      <c r="AMC139"/>
      <c r="AMD139"/>
      <c r="AME139"/>
      <c r="AMF139"/>
      <c r="AMG139"/>
      <c r="AMH139"/>
      <c r="AMI139"/>
      <c r="AMJ139"/>
    </row>
    <row r="140" spans="1:1024" x14ac:dyDescent="0.25">
      <c r="A140"/>
      <c r="B140" s="434" t="s">
        <v>452</v>
      </c>
      <c r="C140" s="435">
        <v>1.2290000000000001</v>
      </c>
      <c r="D140" s="436">
        <v>1.298</v>
      </c>
      <c r="E140" s="436">
        <v>1.381</v>
      </c>
      <c r="F140" s="436">
        <v>1.393</v>
      </c>
      <c r="G140" s="436">
        <v>1.43</v>
      </c>
      <c r="H140" s="436">
        <v>1.43</v>
      </c>
      <c r="I140" s="436">
        <v>1.4810000000000001</v>
      </c>
      <c r="J140" s="436">
        <v>1.518</v>
      </c>
      <c r="K140" s="436">
        <v>1.56</v>
      </c>
      <c r="L140" s="436">
        <v>1.6122824966190401</v>
      </c>
      <c r="M140" s="436">
        <v>1.67065086107795</v>
      </c>
      <c r="N140" s="436">
        <v>1.79</v>
      </c>
      <c r="O140" s="436">
        <v>1.859</v>
      </c>
      <c r="P140" s="436">
        <v>1.919</v>
      </c>
      <c r="Q140" s="437">
        <v>1.9790000000000001</v>
      </c>
      <c r="R140" s="438"/>
      <c r="S140" s="438"/>
      <c r="T140" s="438"/>
      <c r="U140" s="438"/>
      <c r="V140" s="438"/>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c r="JT140"/>
      <c r="JU140"/>
      <c r="JV140"/>
      <c r="JW140"/>
      <c r="JX140"/>
      <c r="JY140"/>
      <c r="JZ140"/>
      <c r="KA140"/>
      <c r="KB140"/>
      <c r="KC140"/>
      <c r="KD140"/>
      <c r="KE140"/>
      <c r="KF140"/>
      <c r="KG140"/>
      <c r="KH140"/>
      <c r="KI140"/>
      <c r="KJ140"/>
      <c r="KK140"/>
      <c r="KL140"/>
      <c r="KM140"/>
      <c r="KN140"/>
      <c r="KO140"/>
      <c r="KP140"/>
      <c r="KQ140"/>
      <c r="KR140"/>
      <c r="KS140"/>
      <c r="KT140"/>
      <c r="KU140"/>
      <c r="KV140"/>
      <c r="KW140"/>
      <c r="KX140"/>
      <c r="KY140"/>
      <c r="KZ140"/>
      <c r="LA140"/>
      <c r="LB140"/>
      <c r="LC140"/>
      <c r="LD140"/>
      <c r="LE140"/>
      <c r="LF140"/>
      <c r="LG140"/>
      <c r="LH140"/>
      <c r="LI140"/>
      <c r="LJ140"/>
      <c r="LK140"/>
      <c r="LL140"/>
      <c r="LM140"/>
      <c r="LN140"/>
      <c r="LO140"/>
      <c r="LP140"/>
      <c r="LQ140"/>
      <c r="LR140"/>
      <c r="LS140"/>
      <c r="LT140"/>
      <c r="LU140"/>
      <c r="LV140"/>
      <c r="LW140"/>
      <c r="LX140"/>
      <c r="LY140"/>
      <c r="LZ140"/>
      <c r="MA140"/>
      <c r="MB140"/>
      <c r="MC140"/>
      <c r="MD140"/>
      <c r="ME140"/>
      <c r="MF140"/>
      <c r="MG140"/>
      <c r="MH140"/>
      <c r="MI140"/>
      <c r="MJ140"/>
      <c r="MK140"/>
      <c r="ML140"/>
      <c r="MM140"/>
      <c r="MN140"/>
      <c r="MO140"/>
      <c r="MP140"/>
      <c r="MQ140"/>
      <c r="MR140"/>
      <c r="MS140"/>
      <c r="MT140"/>
      <c r="MU140"/>
      <c r="MV140"/>
      <c r="MW140"/>
      <c r="MX140"/>
      <c r="MY140"/>
      <c r="MZ140"/>
      <c r="NA140"/>
      <c r="NB140"/>
      <c r="NC140"/>
      <c r="ND140"/>
      <c r="NE140"/>
      <c r="NF140"/>
      <c r="NG140"/>
      <c r="NH140"/>
      <c r="NI140"/>
      <c r="NJ140"/>
      <c r="NK140"/>
      <c r="NL140"/>
      <c r="NM140"/>
      <c r="NN140"/>
      <c r="NO140"/>
      <c r="NP140"/>
      <c r="NQ140"/>
      <c r="NR140"/>
      <c r="NS140"/>
      <c r="NT140"/>
      <c r="NU140"/>
      <c r="NV140"/>
      <c r="NW140"/>
      <c r="NX140"/>
      <c r="NY140"/>
      <c r="NZ140"/>
      <c r="OA140"/>
      <c r="OB140"/>
      <c r="OC140"/>
      <c r="OD140"/>
      <c r="OE140"/>
      <c r="OF140"/>
      <c r="OG140"/>
      <c r="OH140"/>
      <c r="OI140"/>
      <c r="OJ140"/>
      <c r="OK140"/>
      <c r="OL140"/>
      <c r="OM140"/>
      <c r="ON140"/>
      <c r="OO140"/>
      <c r="OP140"/>
      <c r="OQ140"/>
      <c r="OR140"/>
      <c r="OS140"/>
      <c r="OT140"/>
      <c r="OU140"/>
      <c r="OV140"/>
      <c r="OW140"/>
      <c r="OX140"/>
      <c r="OY140"/>
      <c r="OZ140"/>
      <c r="PA140"/>
      <c r="PB140"/>
      <c r="PC140"/>
      <c r="PD140"/>
      <c r="PE140"/>
      <c r="PF140"/>
      <c r="PG140"/>
      <c r="PH140"/>
      <c r="PI140"/>
      <c r="PJ140"/>
      <c r="PK140"/>
      <c r="PL140"/>
      <c r="PM140"/>
      <c r="PN140"/>
      <c r="PO140"/>
      <c r="PP140"/>
      <c r="PQ140"/>
      <c r="PR140"/>
      <c r="PS140"/>
      <c r="PT140"/>
      <c r="PU140"/>
      <c r="PV140"/>
      <c r="PW140"/>
      <c r="PX140"/>
      <c r="PY140"/>
      <c r="PZ140"/>
      <c r="QA140"/>
      <c r="QB140"/>
      <c r="QC140"/>
      <c r="QD140"/>
      <c r="QE140"/>
      <c r="QF140"/>
      <c r="QG140"/>
      <c r="QH140"/>
      <c r="QI140"/>
      <c r="QJ140"/>
      <c r="QK140"/>
      <c r="QL140"/>
      <c r="QM140"/>
      <c r="QN140"/>
      <c r="QO140"/>
      <c r="QP140"/>
      <c r="QQ140"/>
      <c r="QR140"/>
      <c r="QS140"/>
      <c r="QT140"/>
      <c r="QU140"/>
      <c r="QV140"/>
      <c r="QW140"/>
      <c r="QX140"/>
      <c r="QY140"/>
      <c r="QZ140"/>
      <c r="RA140"/>
      <c r="RB140"/>
      <c r="RC140"/>
      <c r="RD140"/>
      <c r="RE140"/>
      <c r="RF140"/>
      <c r="RG140"/>
      <c r="RH140"/>
      <c r="RI140"/>
      <c r="RJ140"/>
      <c r="RK140"/>
      <c r="RL140"/>
      <c r="RM140"/>
      <c r="RN140"/>
      <c r="RO140"/>
      <c r="RP140"/>
      <c r="RQ140"/>
      <c r="RR140"/>
      <c r="RS140"/>
      <c r="RT140"/>
      <c r="RU140"/>
      <c r="RV140"/>
      <c r="RW140"/>
      <c r="RX140"/>
      <c r="RY140"/>
      <c r="RZ140"/>
      <c r="SA140"/>
      <c r="SB140"/>
      <c r="SC140"/>
      <c r="SD140"/>
      <c r="SE140"/>
      <c r="SF140"/>
      <c r="SG140"/>
      <c r="SH140"/>
      <c r="SI140"/>
      <c r="SJ140"/>
      <c r="SK140"/>
      <c r="SL140"/>
      <c r="SM140"/>
      <c r="SN140"/>
      <c r="SO140"/>
      <c r="SP140"/>
      <c r="SQ140"/>
      <c r="SR140"/>
      <c r="SS140"/>
      <c r="ST140"/>
      <c r="SU140"/>
      <c r="SV140"/>
      <c r="SW140"/>
      <c r="SX140"/>
      <c r="SY140"/>
      <c r="SZ140"/>
      <c r="TA140"/>
      <c r="TB140"/>
      <c r="TC140"/>
      <c r="TD140"/>
      <c r="TE140"/>
      <c r="TF140"/>
      <c r="TG140"/>
      <c r="TH140"/>
      <c r="TI140"/>
      <c r="TJ140"/>
      <c r="TK140"/>
      <c r="TL140"/>
      <c r="TM140"/>
      <c r="TN140"/>
      <c r="TO140"/>
      <c r="TP140"/>
      <c r="TQ140"/>
      <c r="TR140"/>
      <c r="TS140"/>
      <c r="TT140"/>
      <c r="TU140"/>
      <c r="TV140"/>
      <c r="TW140"/>
      <c r="TX140"/>
      <c r="TY140"/>
      <c r="TZ140"/>
      <c r="UA140"/>
      <c r="UB140"/>
      <c r="UC140"/>
      <c r="UD140"/>
      <c r="UE140"/>
      <c r="UF140"/>
      <c r="UG140"/>
      <c r="UH140"/>
      <c r="UI140"/>
      <c r="UJ140"/>
      <c r="UK140"/>
      <c r="UL140"/>
      <c r="UM140"/>
      <c r="UN140"/>
      <c r="UO140"/>
      <c r="UP140"/>
      <c r="UQ140"/>
      <c r="UR140"/>
      <c r="US140"/>
      <c r="UT140"/>
      <c r="UU140"/>
      <c r="UV140"/>
      <c r="UW140"/>
      <c r="UX140"/>
      <c r="UY140"/>
      <c r="UZ140"/>
      <c r="VA140"/>
      <c r="VB140"/>
      <c r="VC140"/>
      <c r="VD140"/>
      <c r="VE140"/>
      <c r="VF140"/>
      <c r="VG140"/>
      <c r="VH140"/>
      <c r="VI140"/>
      <c r="VJ140"/>
      <c r="VK140"/>
      <c r="VL140"/>
      <c r="VM140"/>
      <c r="VN140"/>
      <c r="VO140"/>
      <c r="VP140"/>
      <c r="VQ140"/>
      <c r="VR140"/>
      <c r="VS140"/>
      <c r="VT140"/>
      <c r="VU140"/>
      <c r="VV140"/>
      <c r="VW140"/>
      <c r="VX140"/>
      <c r="VY140"/>
      <c r="VZ140"/>
      <c r="WA140"/>
      <c r="WB140"/>
      <c r="WC140"/>
      <c r="WD140"/>
      <c r="WE140"/>
      <c r="WF140"/>
      <c r="WG140"/>
      <c r="WH140"/>
      <c r="WI140"/>
      <c r="WJ140"/>
      <c r="WK140"/>
      <c r="WL140"/>
      <c r="WM140"/>
      <c r="WN140"/>
      <c r="WO140"/>
      <c r="WP140"/>
      <c r="WQ140"/>
      <c r="WR140"/>
      <c r="WS140"/>
      <c r="WT140"/>
      <c r="WU140"/>
      <c r="WV140"/>
      <c r="WW140"/>
      <c r="WX140"/>
      <c r="WY140"/>
      <c r="WZ140"/>
      <c r="XA140"/>
      <c r="XB140"/>
      <c r="XC140"/>
      <c r="XD140"/>
      <c r="XE140"/>
      <c r="XF140"/>
      <c r="XG140"/>
      <c r="XH140"/>
      <c r="XI140"/>
      <c r="XJ140"/>
      <c r="XK140"/>
      <c r="XL140"/>
      <c r="XM140"/>
      <c r="XN140"/>
      <c r="XO140"/>
      <c r="XP140"/>
      <c r="XQ140"/>
      <c r="XR140"/>
      <c r="XS140"/>
      <c r="XT140"/>
      <c r="XU140"/>
      <c r="XV140"/>
      <c r="XW140"/>
      <c r="XX140"/>
      <c r="XY140"/>
      <c r="XZ140"/>
      <c r="YA140"/>
      <c r="YB140"/>
      <c r="YC140"/>
      <c r="YD140"/>
      <c r="YE140"/>
      <c r="YF140"/>
      <c r="YG140"/>
      <c r="YH140"/>
      <c r="YI140"/>
      <c r="YJ140"/>
      <c r="YK140"/>
      <c r="YL140"/>
      <c r="YM140"/>
      <c r="YN140"/>
      <c r="YO140"/>
      <c r="YP140"/>
      <c r="YQ140"/>
      <c r="YR140"/>
      <c r="YS140"/>
      <c r="YT140"/>
      <c r="YU140"/>
      <c r="YV140"/>
      <c r="YW140"/>
      <c r="YX140"/>
      <c r="YY140"/>
      <c r="YZ140"/>
      <c r="ZA140"/>
      <c r="ZB140"/>
      <c r="ZC140"/>
      <c r="ZD140"/>
      <c r="ZE140"/>
      <c r="ZF140"/>
      <c r="ZG140"/>
      <c r="ZH140"/>
      <c r="ZI140"/>
      <c r="ZJ140"/>
      <c r="ZK140"/>
      <c r="ZL140"/>
      <c r="ZM140"/>
      <c r="ZN140"/>
      <c r="ZO140"/>
      <c r="ZP140"/>
      <c r="ZQ140"/>
      <c r="ZR140"/>
      <c r="ZS140"/>
      <c r="ZT140"/>
      <c r="ZU140"/>
      <c r="ZV140"/>
      <c r="ZW140"/>
      <c r="ZX140"/>
      <c r="ZY140"/>
      <c r="ZZ140"/>
      <c r="AAA140"/>
      <c r="AAB140"/>
      <c r="AAC140"/>
      <c r="AAD140"/>
      <c r="AAE140"/>
      <c r="AAF140"/>
      <c r="AAG140"/>
      <c r="AAH140"/>
      <c r="AAI140"/>
      <c r="AAJ140"/>
      <c r="AAK140"/>
      <c r="AAL140"/>
      <c r="AAM140"/>
      <c r="AAN140"/>
      <c r="AAO140"/>
      <c r="AAP140"/>
      <c r="AAQ140"/>
      <c r="AAR140"/>
      <c r="AAS140"/>
      <c r="AAT140"/>
      <c r="AAU140"/>
      <c r="AAV140"/>
      <c r="AAW140"/>
      <c r="AAX140"/>
      <c r="AAY140"/>
      <c r="AAZ140"/>
      <c r="ABA140"/>
      <c r="ABB140"/>
      <c r="ABC140"/>
      <c r="ABD140"/>
      <c r="ABE140"/>
      <c r="ABF140"/>
      <c r="ABG140"/>
      <c r="ABH140"/>
      <c r="ABI140"/>
      <c r="ABJ140"/>
      <c r="ABK140"/>
      <c r="ABL140"/>
      <c r="ABM140"/>
      <c r="ABN140"/>
      <c r="ABO140"/>
      <c r="ABP140"/>
      <c r="ABQ140"/>
      <c r="ABR140"/>
      <c r="ABS140"/>
      <c r="ABT140"/>
      <c r="ABU140"/>
      <c r="ABV140"/>
      <c r="ABW140"/>
      <c r="ABX140"/>
      <c r="ABY140"/>
      <c r="ABZ140"/>
      <c r="ACA140"/>
      <c r="ACB140"/>
      <c r="ACC140"/>
      <c r="ACD140"/>
      <c r="ACE140"/>
      <c r="ACF140"/>
      <c r="ACG140"/>
      <c r="ACH140"/>
      <c r="ACI140"/>
      <c r="ACJ140"/>
      <c r="ACK140"/>
      <c r="ACL140"/>
      <c r="ACM140"/>
      <c r="ACN140"/>
      <c r="ACO140"/>
      <c r="ACP140"/>
      <c r="ACQ140"/>
      <c r="ACR140"/>
      <c r="ACS140"/>
      <c r="ACT140"/>
      <c r="ACU140"/>
      <c r="ACV140"/>
      <c r="ACW140"/>
      <c r="ACX140"/>
      <c r="ACY140"/>
      <c r="ACZ140"/>
      <c r="ADA140"/>
      <c r="ADB140"/>
      <c r="ADC140"/>
      <c r="ADD140"/>
      <c r="ADE140"/>
      <c r="ADF140"/>
      <c r="ADG140"/>
      <c r="ADH140"/>
      <c r="ADI140"/>
      <c r="ADJ140"/>
      <c r="ADK140"/>
      <c r="ADL140"/>
      <c r="ADM140"/>
      <c r="ADN140"/>
      <c r="ADO140"/>
      <c r="ADP140"/>
      <c r="ADQ140"/>
      <c r="ADR140"/>
      <c r="ADS140"/>
      <c r="ADT140"/>
      <c r="ADU140"/>
      <c r="ADV140"/>
      <c r="ADW140"/>
      <c r="ADX140"/>
      <c r="ADY140"/>
      <c r="ADZ140"/>
      <c r="AEA140"/>
      <c r="AEB140"/>
      <c r="AEC140"/>
      <c r="AED140"/>
      <c r="AEE140"/>
      <c r="AEF140"/>
      <c r="AEG140"/>
      <c r="AEH140"/>
      <c r="AEI140"/>
      <c r="AEJ140"/>
      <c r="AEK140"/>
      <c r="AEL140"/>
      <c r="AEM140"/>
      <c r="AEN140"/>
      <c r="AEO140"/>
      <c r="AEP140"/>
      <c r="AEQ140"/>
      <c r="AER140"/>
      <c r="AES140"/>
      <c r="AET140"/>
      <c r="AEU140"/>
      <c r="AEV140"/>
      <c r="AEW140"/>
      <c r="AEX140"/>
      <c r="AEY140"/>
      <c r="AEZ140"/>
      <c r="AFA140"/>
      <c r="AFB140"/>
      <c r="AFC140"/>
      <c r="AFD140"/>
      <c r="AFE140"/>
      <c r="AFF140"/>
      <c r="AFG140"/>
      <c r="AFH140"/>
      <c r="AFI140"/>
      <c r="AFJ140"/>
      <c r="AFK140"/>
      <c r="AFL140"/>
      <c r="AFM140"/>
      <c r="AFN140"/>
      <c r="AFO140"/>
      <c r="AFP140"/>
      <c r="AFQ140"/>
      <c r="AFR140"/>
      <c r="AFS140"/>
      <c r="AFT140"/>
      <c r="AFU140"/>
      <c r="AFV140"/>
      <c r="AFW140"/>
      <c r="AFX140"/>
      <c r="AFY140"/>
      <c r="AFZ140"/>
      <c r="AGA140"/>
      <c r="AGB140"/>
      <c r="AGC140"/>
      <c r="AGD140"/>
      <c r="AGE140"/>
      <c r="AGF140"/>
      <c r="AGG140"/>
      <c r="AGH140"/>
      <c r="AGI140"/>
      <c r="AGJ140"/>
      <c r="AGK140"/>
      <c r="AGL140"/>
      <c r="AGM140"/>
      <c r="AGN140"/>
      <c r="AGO140"/>
      <c r="AGP140"/>
      <c r="AGQ140"/>
      <c r="AGR140"/>
      <c r="AGS140"/>
      <c r="AGT140"/>
      <c r="AGU140"/>
      <c r="AGV140"/>
      <c r="AGW140"/>
      <c r="AGX140"/>
      <c r="AGY140"/>
      <c r="AGZ140"/>
      <c r="AHA140"/>
      <c r="AHB140"/>
      <c r="AHC140"/>
      <c r="AHD140"/>
      <c r="AHE140"/>
      <c r="AHF140"/>
      <c r="AHG140"/>
      <c r="AHH140"/>
      <c r="AHI140"/>
      <c r="AHJ140"/>
      <c r="AHK140"/>
      <c r="AHL140"/>
      <c r="AHM140"/>
      <c r="AHN140"/>
      <c r="AHO140"/>
      <c r="AHP140"/>
      <c r="AHQ140"/>
      <c r="AHR140"/>
      <c r="AHS140"/>
      <c r="AHT140"/>
      <c r="AHU140"/>
      <c r="AHV140"/>
      <c r="AHW140"/>
      <c r="AHX140"/>
      <c r="AHY140"/>
      <c r="AHZ140"/>
      <c r="AIA140"/>
      <c r="AIB140"/>
      <c r="AIC140"/>
      <c r="AID140"/>
      <c r="AIE140"/>
      <c r="AIF140"/>
      <c r="AIG140"/>
      <c r="AIH140"/>
      <c r="AII140"/>
      <c r="AIJ140"/>
      <c r="AIK140"/>
      <c r="AIL140"/>
      <c r="AIM140"/>
      <c r="AIN140"/>
      <c r="AIO140"/>
      <c r="AIP140"/>
      <c r="AIQ140"/>
      <c r="AIR140"/>
      <c r="AIS140"/>
      <c r="AIT140"/>
      <c r="AIU140"/>
      <c r="AIV140"/>
      <c r="AIW140"/>
      <c r="AIX140"/>
      <c r="AIY140"/>
      <c r="AIZ140"/>
      <c r="AJA140"/>
      <c r="AJB140"/>
      <c r="AJC140"/>
      <c r="AJD140"/>
      <c r="AJE140"/>
      <c r="AJF140"/>
      <c r="AJG140"/>
      <c r="AJH140"/>
      <c r="AJI140"/>
      <c r="AJJ140"/>
      <c r="AJK140"/>
      <c r="AJL140"/>
      <c r="AJM140"/>
      <c r="AJN140"/>
      <c r="AJO140"/>
      <c r="AJP140"/>
      <c r="AJQ140"/>
      <c r="AJR140"/>
      <c r="AJS140"/>
      <c r="AJT140"/>
      <c r="AJU140"/>
      <c r="AJV140"/>
      <c r="AJW140"/>
      <c r="AJX140"/>
      <c r="AJY140"/>
      <c r="AJZ140"/>
      <c r="AKA140"/>
      <c r="AKB140"/>
      <c r="AKC140"/>
      <c r="AKD140"/>
      <c r="AKE140"/>
      <c r="AKF140"/>
      <c r="AKG140"/>
      <c r="AKH140"/>
      <c r="AKI140"/>
      <c r="AKJ140"/>
      <c r="AKK140"/>
      <c r="AKL140"/>
      <c r="AKM140"/>
      <c r="AKN140"/>
      <c r="AKO140"/>
      <c r="AKP140"/>
      <c r="AKQ140"/>
      <c r="AKR140"/>
      <c r="AKS140"/>
      <c r="AKT140"/>
      <c r="AKU140"/>
      <c r="AKV140"/>
      <c r="AKW140"/>
      <c r="AKX140"/>
      <c r="AKY140"/>
      <c r="AKZ140"/>
      <c r="ALA140"/>
      <c r="ALB140"/>
      <c r="ALC140"/>
      <c r="ALD140"/>
      <c r="ALE140"/>
      <c r="ALF140"/>
      <c r="ALG140"/>
      <c r="ALH140"/>
      <c r="ALI140"/>
      <c r="ALJ140"/>
      <c r="ALK140"/>
      <c r="ALL140"/>
      <c r="ALM140"/>
      <c r="ALN140"/>
      <c r="ALO140"/>
      <c r="ALP140"/>
      <c r="ALQ140"/>
      <c r="ALR140"/>
      <c r="ALS140"/>
      <c r="ALT140"/>
      <c r="ALU140"/>
      <c r="ALV140"/>
      <c r="ALW140"/>
      <c r="ALX140"/>
      <c r="ALY140"/>
      <c r="ALZ140"/>
      <c r="AMA140"/>
      <c r="AMB140"/>
      <c r="AMC140"/>
      <c r="AMD140"/>
      <c r="AME140"/>
      <c r="AMF140"/>
      <c r="AMG140"/>
      <c r="AMH140"/>
      <c r="AMI140"/>
      <c r="AMJ140"/>
    </row>
    <row r="141" spans="1:1024" x14ac:dyDescent="0.25">
      <c r="A141"/>
      <c r="B141" s="434" t="s">
        <v>453</v>
      </c>
      <c r="C141" s="439" t="s">
        <v>454</v>
      </c>
      <c r="D141" s="440" t="s">
        <v>454</v>
      </c>
      <c r="E141" s="440" t="s">
        <v>454</v>
      </c>
      <c r="F141" s="440" t="s">
        <v>454</v>
      </c>
      <c r="G141" s="440" t="s">
        <v>454</v>
      </c>
      <c r="H141" s="440" t="s">
        <v>454</v>
      </c>
      <c r="I141" s="440" t="s">
        <v>454</v>
      </c>
      <c r="J141" s="440">
        <v>1.3452189999999999E-3</v>
      </c>
      <c r="K141" s="440">
        <v>2.0241220000000001E-2</v>
      </c>
      <c r="L141" s="440">
        <v>4.0757835999999999E-2</v>
      </c>
      <c r="M141" s="440">
        <v>4.3253115000000002E-2</v>
      </c>
      <c r="N141" s="440">
        <v>4.5092919000000002E-2</v>
      </c>
      <c r="O141" s="440">
        <v>4.7540192000000002E-2</v>
      </c>
      <c r="P141" s="440">
        <v>4.9332625999999997E-2</v>
      </c>
      <c r="Q141" s="441">
        <v>5.4592460000000002E-2</v>
      </c>
      <c r="R141" s="438"/>
      <c r="S141" s="438"/>
      <c r="T141" s="438"/>
      <c r="U141" s="438"/>
      <c r="V141" s="438"/>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c r="JT141"/>
      <c r="JU141"/>
      <c r="JV141"/>
      <c r="JW141"/>
      <c r="JX141"/>
      <c r="JY141"/>
      <c r="JZ141"/>
      <c r="KA141"/>
      <c r="KB141"/>
      <c r="KC141"/>
      <c r="KD141"/>
      <c r="KE141"/>
      <c r="KF141"/>
      <c r="KG141"/>
      <c r="KH141"/>
      <c r="KI141"/>
      <c r="KJ141"/>
      <c r="KK141"/>
      <c r="KL141"/>
      <c r="KM141"/>
      <c r="KN141"/>
      <c r="KO141"/>
      <c r="KP141"/>
      <c r="KQ141"/>
      <c r="KR141"/>
      <c r="KS141"/>
      <c r="KT141"/>
      <c r="KU141"/>
      <c r="KV141"/>
      <c r="KW141"/>
      <c r="KX141"/>
      <c r="KY141"/>
      <c r="KZ141"/>
      <c r="LA141"/>
      <c r="LB141"/>
      <c r="LC141"/>
      <c r="LD141"/>
      <c r="LE141"/>
      <c r="LF141"/>
      <c r="LG141"/>
      <c r="LH141"/>
      <c r="LI141"/>
      <c r="LJ141"/>
      <c r="LK141"/>
      <c r="LL141"/>
      <c r="LM141"/>
      <c r="LN141"/>
      <c r="LO141"/>
      <c r="LP141"/>
      <c r="LQ141"/>
      <c r="LR141"/>
      <c r="LS141"/>
      <c r="LT141"/>
      <c r="LU141"/>
      <c r="LV141"/>
      <c r="LW141"/>
      <c r="LX141"/>
      <c r="LY141"/>
      <c r="LZ141"/>
      <c r="MA141"/>
      <c r="MB141"/>
      <c r="MC141"/>
      <c r="MD141"/>
      <c r="ME141"/>
      <c r="MF141"/>
      <c r="MG141"/>
      <c r="MH141"/>
      <c r="MI141"/>
      <c r="MJ141"/>
      <c r="MK141"/>
      <c r="ML141"/>
      <c r="MM141"/>
      <c r="MN141"/>
      <c r="MO141"/>
      <c r="MP141"/>
      <c r="MQ141"/>
      <c r="MR141"/>
      <c r="MS141"/>
      <c r="MT141"/>
      <c r="MU141"/>
      <c r="MV141"/>
      <c r="MW141"/>
      <c r="MX141"/>
      <c r="MY141"/>
      <c r="MZ141"/>
      <c r="NA141"/>
      <c r="NB141"/>
      <c r="NC141"/>
      <c r="ND141"/>
      <c r="NE141"/>
      <c r="NF141"/>
      <c r="NG141"/>
      <c r="NH141"/>
      <c r="NI141"/>
      <c r="NJ141"/>
      <c r="NK141"/>
      <c r="NL141"/>
      <c r="NM141"/>
      <c r="NN141"/>
      <c r="NO141"/>
      <c r="NP141"/>
      <c r="NQ141"/>
      <c r="NR141"/>
      <c r="NS141"/>
      <c r="NT141"/>
      <c r="NU141"/>
      <c r="NV141"/>
      <c r="NW141"/>
      <c r="NX141"/>
      <c r="NY141"/>
      <c r="NZ141"/>
      <c r="OA141"/>
      <c r="OB141"/>
      <c r="OC141"/>
      <c r="OD141"/>
      <c r="OE141"/>
      <c r="OF141"/>
      <c r="OG141"/>
      <c r="OH141"/>
      <c r="OI141"/>
      <c r="OJ141"/>
      <c r="OK141"/>
      <c r="OL141"/>
      <c r="OM141"/>
      <c r="ON141"/>
      <c r="OO141"/>
      <c r="OP141"/>
      <c r="OQ141"/>
      <c r="OR141"/>
      <c r="OS141"/>
      <c r="OT141"/>
      <c r="OU141"/>
      <c r="OV141"/>
      <c r="OW141"/>
      <c r="OX141"/>
      <c r="OY141"/>
      <c r="OZ141"/>
      <c r="PA141"/>
      <c r="PB141"/>
      <c r="PC141"/>
      <c r="PD141"/>
      <c r="PE141"/>
      <c r="PF141"/>
      <c r="PG141"/>
      <c r="PH141"/>
      <c r="PI141"/>
      <c r="PJ141"/>
      <c r="PK141"/>
      <c r="PL141"/>
      <c r="PM141"/>
      <c r="PN141"/>
      <c r="PO141"/>
      <c r="PP141"/>
      <c r="PQ141"/>
      <c r="PR141"/>
      <c r="PS141"/>
      <c r="PT141"/>
      <c r="PU141"/>
      <c r="PV141"/>
      <c r="PW141"/>
      <c r="PX141"/>
      <c r="PY141"/>
      <c r="PZ141"/>
      <c r="QA141"/>
      <c r="QB141"/>
      <c r="QC141"/>
      <c r="QD141"/>
      <c r="QE141"/>
      <c r="QF141"/>
      <c r="QG141"/>
      <c r="QH141"/>
      <c r="QI141"/>
      <c r="QJ141"/>
      <c r="QK141"/>
      <c r="QL141"/>
      <c r="QM141"/>
      <c r="QN141"/>
      <c r="QO141"/>
      <c r="QP141"/>
      <c r="QQ141"/>
      <c r="QR141"/>
      <c r="QS141"/>
      <c r="QT141"/>
      <c r="QU141"/>
      <c r="QV141"/>
      <c r="QW141"/>
      <c r="QX141"/>
      <c r="QY141"/>
      <c r="QZ141"/>
      <c r="RA141"/>
      <c r="RB141"/>
      <c r="RC141"/>
      <c r="RD141"/>
      <c r="RE141"/>
      <c r="RF141"/>
      <c r="RG141"/>
      <c r="RH141"/>
      <c r="RI141"/>
      <c r="RJ141"/>
      <c r="RK141"/>
      <c r="RL141"/>
      <c r="RM141"/>
      <c r="RN141"/>
      <c r="RO141"/>
      <c r="RP141"/>
      <c r="RQ141"/>
      <c r="RR141"/>
      <c r="RS141"/>
      <c r="RT141"/>
      <c r="RU141"/>
      <c r="RV141"/>
      <c r="RW141"/>
      <c r="RX141"/>
      <c r="RY141"/>
      <c r="RZ141"/>
      <c r="SA141"/>
      <c r="SB141"/>
      <c r="SC141"/>
      <c r="SD141"/>
      <c r="SE141"/>
      <c r="SF141"/>
      <c r="SG141"/>
      <c r="SH141"/>
      <c r="SI141"/>
      <c r="SJ141"/>
      <c r="SK141"/>
      <c r="SL141"/>
      <c r="SM141"/>
      <c r="SN141"/>
      <c r="SO141"/>
      <c r="SP141"/>
      <c r="SQ141"/>
      <c r="SR141"/>
      <c r="SS141"/>
      <c r="ST141"/>
      <c r="SU141"/>
      <c r="SV141"/>
      <c r="SW141"/>
      <c r="SX141"/>
      <c r="SY141"/>
      <c r="SZ141"/>
      <c r="TA141"/>
      <c r="TB141"/>
      <c r="TC141"/>
      <c r="TD141"/>
      <c r="TE141"/>
      <c r="TF141"/>
      <c r="TG141"/>
      <c r="TH141"/>
      <c r="TI141"/>
      <c r="TJ141"/>
      <c r="TK141"/>
      <c r="TL141"/>
      <c r="TM141"/>
      <c r="TN141"/>
      <c r="TO141"/>
      <c r="TP141"/>
      <c r="TQ141"/>
      <c r="TR141"/>
      <c r="TS141"/>
      <c r="TT141"/>
      <c r="TU141"/>
      <c r="TV141"/>
      <c r="TW141"/>
      <c r="TX141"/>
      <c r="TY141"/>
      <c r="TZ141"/>
      <c r="UA141"/>
      <c r="UB141"/>
      <c r="UC141"/>
      <c r="UD141"/>
      <c r="UE141"/>
      <c r="UF141"/>
      <c r="UG141"/>
      <c r="UH141"/>
      <c r="UI141"/>
      <c r="UJ141"/>
      <c r="UK141"/>
      <c r="UL141"/>
      <c r="UM141"/>
      <c r="UN141"/>
      <c r="UO141"/>
      <c r="UP141"/>
      <c r="UQ141"/>
      <c r="UR141"/>
      <c r="US141"/>
      <c r="UT141"/>
      <c r="UU141"/>
      <c r="UV141"/>
      <c r="UW141"/>
      <c r="UX141"/>
      <c r="UY141"/>
      <c r="UZ141"/>
      <c r="VA141"/>
      <c r="VB141"/>
      <c r="VC141"/>
      <c r="VD141"/>
      <c r="VE141"/>
      <c r="VF141"/>
      <c r="VG141"/>
      <c r="VH141"/>
      <c r="VI141"/>
      <c r="VJ141"/>
      <c r="VK141"/>
      <c r="VL141"/>
      <c r="VM141"/>
      <c r="VN141"/>
      <c r="VO141"/>
      <c r="VP141"/>
      <c r="VQ141"/>
      <c r="VR141"/>
      <c r="VS141"/>
      <c r="VT141"/>
      <c r="VU141"/>
      <c r="VV141"/>
      <c r="VW141"/>
      <c r="VX141"/>
      <c r="VY141"/>
      <c r="VZ141"/>
      <c r="WA141"/>
      <c r="WB141"/>
      <c r="WC141"/>
      <c r="WD141"/>
      <c r="WE141"/>
      <c r="WF141"/>
      <c r="WG141"/>
      <c r="WH141"/>
      <c r="WI141"/>
      <c r="WJ141"/>
      <c r="WK141"/>
      <c r="WL141"/>
      <c r="WM141"/>
      <c r="WN141"/>
      <c r="WO141"/>
      <c r="WP141"/>
      <c r="WQ141"/>
      <c r="WR141"/>
      <c r="WS141"/>
      <c r="WT141"/>
      <c r="WU141"/>
      <c r="WV141"/>
      <c r="WW141"/>
      <c r="WX141"/>
      <c r="WY141"/>
      <c r="WZ141"/>
      <c r="XA141"/>
      <c r="XB141"/>
      <c r="XC141"/>
      <c r="XD141"/>
      <c r="XE141"/>
      <c r="XF141"/>
      <c r="XG141"/>
      <c r="XH141"/>
      <c r="XI141"/>
      <c r="XJ141"/>
      <c r="XK141"/>
      <c r="XL141"/>
      <c r="XM141"/>
      <c r="XN141"/>
      <c r="XO141"/>
      <c r="XP141"/>
      <c r="XQ141"/>
      <c r="XR141"/>
      <c r="XS141"/>
      <c r="XT141"/>
      <c r="XU141"/>
      <c r="XV141"/>
      <c r="XW141"/>
      <c r="XX141"/>
      <c r="XY141"/>
      <c r="XZ141"/>
      <c r="YA141"/>
      <c r="YB141"/>
      <c r="YC141"/>
      <c r="YD141"/>
      <c r="YE141"/>
      <c r="YF141"/>
      <c r="YG141"/>
      <c r="YH141"/>
      <c r="YI141"/>
      <c r="YJ141"/>
      <c r="YK141"/>
      <c r="YL141"/>
      <c r="YM141"/>
      <c r="YN141"/>
      <c r="YO141"/>
      <c r="YP141"/>
      <c r="YQ141"/>
      <c r="YR141"/>
      <c r="YS141"/>
      <c r="YT141"/>
      <c r="YU141"/>
      <c r="YV141"/>
      <c r="YW141"/>
      <c r="YX141"/>
      <c r="YY141"/>
      <c r="YZ141"/>
      <c r="ZA141"/>
      <c r="ZB141"/>
      <c r="ZC141"/>
      <c r="ZD141"/>
      <c r="ZE141"/>
      <c r="ZF141"/>
      <c r="ZG141"/>
      <c r="ZH141"/>
      <c r="ZI141"/>
      <c r="ZJ141"/>
      <c r="ZK141"/>
      <c r="ZL141"/>
      <c r="ZM141"/>
      <c r="ZN141"/>
      <c r="ZO141"/>
      <c r="ZP141"/>
      <c r="ZQ141"/>
      <c r="ZR141"/>
      <c r="ZS141"/>
      <c r="ZT141"/>
      <c r="ZU141"/>
      <c r="ZV141"/>
      <c r="ZW141"/>
      <c r="ZX141"/>
      <c r="ZY141"/>
      <c r="ZZ141"/>
      <c r="AAA141"/>
      <c r="AAB141"/>
      <c r="AAC141"/>
      <c r="AAD141"/>
      <c r="AAE141"/>
      <c r="AAF141"/>
      <c r="AAG141"/>
      <c r="AAH141"/>
      <c r="AAI141"/>
      <c r="AAJ141"/>
      <c r="AAK141"/>
      <c r="AAL141"/>
      <c r="AAM141"/>
      <c r="AAN141"/>
      <c r="AAO141"/>
      <c r="AAP141"/>
      <c r="AAQ141"/>
      <c r="AAR141"/>
      <c r="AAS141"/>
      <c r="AAT141"/>
      <c r="AAU141"/>
      <c r="AAV141"/>
      <c r="AAW141"/>
      <c r="AAX141"/>
      <c r="AAY141"/>
      <c r="AAZ141"/>
      <c r="ABA141"/>
      <c r="ABB141"/>
      <c r="ABC141"/>
      <c r="ABD141"/>
      <c r="ABE141"/>
      <c r="ABF141"/>
      <c r="ABG141"/>
      <c r="ABH141"/>
      <c r="ABI141"/>
      <c r="ABJ141"/>
      <c r="ABK141"/>
      <c r="ABL141"/>
      <c r="ABM141"/>
      <c r="ABN141"/>
      <c r="ABO141"/>
      <c r="ABP141"/>
      <c r="ABQ141"/>
      <c r="ABR141"/>
      <c r="ABS141"/>
      <c r="ABT141"/>
      <c r="ABU141"/>
      <c r="ABV141"/>
      <c r="ABW141"/>
      <c r="ABX141"/>
      <c r="ABY141"/>
      <c r="ABZ141"/>
      <c r="ACA141"/>
      <c r="ACB141"/>
      <c r="ACC141"/>
      <c r="ACD141"/>
      <c r="ACE141"/>
      <c r="ACF141"/>
      <c r="ACG141"/>
      <c r="ACH141"/>
      <c r="ACI141"/>
      <c r="ACJ141"/>
      <c r="ACK141"/>
      <c r="ACL141"/>
      <c r="ACM141"/>
      <c r="ACN141"/>
      <c r="ACO141"/>
      <c r="ACP141"/>
      <c r="ACQ141"/>
      <c r="ACR141"/>
      <c r="ACS141"/>
      <c r="ACT141"/>
      <c r="ACU141"/>
      <c r="ACV141"/>
      <c r="ACW141"/>
      <c r="ACX141"/>
      <c r="ACY141"/>
      <c r="ACZ141"/>
      <c r="ADA141"/>
      <c r="ADB141"/>
      <c r="ADC141"/>
      <c r="ADD141"/>
      <c r="ADE141"/>
      <c r="ADF141"/>
      <c r="ADG141"/>
      <c r="ADH141"/>
      <c r="ADI141"/>
      <c r="ADJ141"/>
      <c r="ADK141"/>
      <c r="ADL141"/>
      <c r="ADM141"/>
      <c r="ADN141"/>
      <c r="ADO141"/>
      <c r="ADP141"/>
      <c r="ADQ141"/>
      <c r="ADR141"/>
      <c r="ADS141"/>
      <c r="ADT141"/>
      <c r="ADU141"/>
      <c r="ADV141"/>
      <c r="ADW141"/>
      <c r="ADX141"/>
      <c r="ADY141"/>
      <c r="ADZ141"/>
      <c r="AEA141"/>
      <c r="AEB141"/>
      <c r="AEC141"/>
      <c r="AED141"/>
      <c r="AEE141"/>
      <c r="AEF141"/>
      <c r="AEG141"/>
      <c r="AEH141"/>
      <c r="AEI141"/>
      <c r="AEJ141"/>
      <c r="AEK141"/>
      <c r="AEL141"/>
      <c r="AEM141"/>
      <c r="AEN141"/>
      <c r="AEO141"/>
      <c r="AEP141"/>
      <c r="AEQ141"/>
      <c r="AER141"/>
      <c r="AES141"/>
      <c r="AET141"/>
      <c r="AEU141"/>
      <c r="AEV141"/>
      <c r="AEW141"/>
      <c r="AEX141"/>
      <c r="AEY141"/>
      <c r="AEZ141"/>
      <c r="AFA141"/>
      <c r="AFB141"/>
      <c r="AFC141"/>
      <c r="AFD141"/>
      <c r="AFE141"/>
      <c r="AFF141"/>
      <c r="AFG141"/>
      <c r="AFH141"/>
      <c r="AFI141"/>
      <c r="AFJ141"/>
      <c r="AFK141"/>
      <c r="AFL141"/>
      <c r="AFM141"/>
      <c r="AFN141"/>
      <c r="AFO141"/>
      <c r="AFP141"/>
      <c r="AFQ141"/>
      <c r="AFR141"/>
      <c r="AFS141"/>
      <c r="AFT141"/>
      <c r="AFU141"/>
      <c r="AFV141"/>
      <c r="AFW141"/>
      <c r="AFX141"/>
      <c r="AFY141"/>
      <c r="AFZ141"/>
      <c r="AGA141"/>
      <c r="AGB141"/>
      <c r="AGC141"/>
      <c r="AGD141"/>
      <c r="AGE141"/>
      <c r="AGF141"/>
      <c r="AGG141"/>
      <c r="AGH141"/>
      <c r="AGI141"/>
      <c r="AGJ141"/>
      <c r="AGK141"/>
      <c r="AGL141"/>
      <c r="AGM141"/>
      <c r="AGN141"/>
      <c r="AGO141"/>
      <c r="AGP141"/>
      <c r="AGQ141"/>
      <c r="AGR141"/>
      <c r="AGS141"/>
      <c r="AGT141"/>
      <c r="AGU141"/>
      <c r="AGV141"/>
      <c r="AGW141"/>
      <c r="AGX141"/>
      <c r="AGY141"/>
      <c r="AGZ141"/>
      <c r="AHA141"/>
      <c r="AHB141"/>
      <c r="AHC141"/>
      <c r="AHD141"/>
      <c r="AHE141"/>
      <c r="AHF141"/>
      <c r="AHG141"/>
      <c r="AHH141"/>
      <c r="AHI141"/>
      <c r="AHJ141"/>
      <c r="AHK141"/>
      <c r="AHL141"/>
      <c r="AHM141"/>
      <c r="AHN141"/>
      <c r="AHO141"/>
      <c r="AHP141"/>
      <c r="AHQ141"/>
      <c r="AHR141"/>
      <c r="AHS141"/>
      <c r="AHT141"/>
      <c r="AHU141"/>
      <c r="AHV141"/>
      <c r="AHW141"/>
      <c r="AHX141"/>
      <c r="AHY141"/>
      <c r="AHZ141"/>
      <c r="AIA141"/>
      <c r="AIB141"/>
      <c r="AIC141"/>
      <c r="AID141"/>
      <c r="AIE141"/>
      <c r="AIF141"/>
      <c r="AIG141"/>
      <c r="AIH141"/>
      <c r="AII141"/>
      <c r="AIJ141"/>
      <c r="AIK141"/>
      <c r="AIL141"/>
      <c r="AIM141"/>
      <c r="AIN141"/>
      <c r="AIO141"/>
      <c r="AIP141"/>
      <c r="AIQ141"/>
      <c r="AIR141"/>
      <c r="AIS141"/>
      <c r="AIT141"/>
      <c r="AIU141"/>
      <c r="AIV141"/>
      <c r="AIW141"/>
      <c r="AIX141"/>
      <c r="AIY141"/>
      <c r="AIZ141"/>
      <c r="AJA141"/>
      <c r="AJB141"/>
      <c r="AJC141"/>
      <c r="AJD141"/>
      <c r="AJE141"/>
      <c r="AJF141"/>
      <c r="AJG141"/>
      <c r="AJH141"/>
      <c r="AJI141"/>
      <c r="AJJ141"/>
      <c r="AJK141"/>
      <c r="AJL141"/>
      <c r="AJM141"/>
      <c r="AJN141"/>
      <c r="AJO141"/>
      <c r="AJP141"/>
      <c r="AJQ141"/>
      <c r="AJR141"/>
      <c r="AJS141"/>
      <c r="AJT141"/>
      <c r="AJU141"/>
      <c r="AJV141"/>
      <c r="AJW141"/>
      <c r="AJX141"/>
      <c r="AJY141"/>
      <c r="AJZ141"/>
      <c r="AKA141"/>
      <c r="AKB141"/>
      <c r="AKC141"/>
      <c r="AKD141"/>
      <c r="AKE141"/>
      <c r="AKF141"/>
      <c r="AKG141"/>
      <c r="AKH141"/>
      <c r="AKI141"/>
      <c r="AKJ141"/>
      <c r="AKK141"/>
      <c r="AKL141"/>
      <c r="AKM141"/>
      <c r="AKN141"/>
      <c r="AKO141"/>
      <c r="AKP141"/>
      <c r="AKQ141"/>
      <c r="AKR141"/>
      <c r="AKS141"/>
      <c r="AKT141"/>
      <c r="AKU141"/>
      <c r="AKV141"/>
      <c r="AKW141"/>
      <c r="AKX141"/>
      <c r="AKY141"/>
      <c r="AKZ141"/>
      <c r="ALA141"/>
      <c r="ALB141"/>
      <c r="ALC141"/>
      <c r="ALD141"/>
      <c r="ALE141"/>
      <c r="ALF141"/>
      <c r="ALG141"/>
      <c r="ALH141"/>
      <c r="ALI141"/>
      <c r="ALJ141"/>
      <c r="ALK141"/>
      <c r="ALL141"/>
      <c r="ALM141"/>
      <c r="ALN141"/>
      <c r="ALO141"/>
      <c r="ALP141"/>
      <c r="ALQ141"/>
      <c r="ALR141"/>
      <c r="ALS141"/>
      <c r="ALT141"/>
      <c r="ALU141"/>
      <c r="ALV141"/>
      <c r="ALW141"/>
      <c r="ALX141"/>
      <c r="ALY141"/>
      <c r="ALZ141"/>
      <c r="AMA141"/>
      <c r="AMB141"/>
      <c r="AMC141"/>
      <c r="AMD141"/>
      <c r="AME141"/>
      <c r="AMF141"/>
      <c r="AMG141"/>
      <c r="AMH141"/>
      <c r="AMI141"/>
      <c r="AMJ141"/>
    </row>
    <row r="142" spans="1:1024" x14ac:dyDescent="0.25">
      <c r="A142"/>
      <c r="B142" s="427" t="s">
        <v>455</v>
      </c>
      <c r="C142" s="421">
        <v>4.2364499999999996</v>
      </c>
      <c r="D142" s="422">
        <v>4.2089499999999997</v>
      </c>
      <c r="E142" s="422">
        <v>4.0334000000000003</v>
      </c>
      <c r="F142" s="422">
        <v>3.7428499999999998</v>
      </c>
      <c r="G142" s="422">
        <v>4.2573100000000004</v>
      </c>
      <c r="H142" s="422">
        <v>4.222575</v>
      </c>
      <c r="I142" s="422">
        <v>4.2058744328918101</v>
      </c>
      <c r="J142" s="422">
        <v>4.1899552665454696</v>
      </c>
      <c r="K142" s="422">
        <v>4.1783883734295602</v>
      </c>
      <c r="L142" s="422">
        <v>4.17682243375019</v>
      </c>
      <c r="M142" s="422">
        <v>4.1903077860324096</v>
      </c>
      <c r="N142" s="422">
        <v>4.2282463446637397</v>
      </c>
      <c r="O142" s="422">
        <v>4.2333371305285201</v>
      </c>
      <c r="P142" s="422">
        <v>4.26018221348777</v>
      </c>
      <c r="Q142" s="423">
        <v>4.2923700965704903</v>
      </c>
      <c r="R142" s="428"/>
      <c r="S142" s="428"/>
      <c r="T142" s="428"/>
      <c r="U142" s="428"/>
      <c r="V142" s="428"/>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c r="JT142"/>
      <c r="JU142"/>
      <c r="JV142"/>
      <c r="JW142"/>
      <c r="JX142"/>
      <c r="JY142"/>
      <c r="JZ142"/>
      <c r="KA142"/>
      <c r="KB142"/>
      <c r="KC142"/>
      <c r="KD142"/>
      <c r="KE142"/>
      <c r="KF142"/>
      <c r="KG142"/>
      <c r="KH142"/>
      <c r="KI142"/>
      <c r="KJ142"/>
      <c r="KK142"/>
      <c r="KL142"/>
      <c r="KM142"/>
      <c r="KN142"/>
      <c r="KO142"/>
      <c r="KP142"/>
      <c r="KQ142"/>
      <c r="KR142"/>
      <c r="KS142"/>
      <c r="KT142"/>
      <c r="KU142"/>
      <c r="KV142"/>
      <c r="KW142"/>
      <c r="KX142"/>
      <c r="KY142"/>
      <c r="KZ142"/>
      <c r="LA142"/>
      <c r="LB142"/>
      <c r="LC142"/>
      <c r="LD142"/>
      <c r="LE142"/>
      <c r="LF142"/>
      <c r="LG142"/>
      <c r="LH142"/>
      <c r="LI142"/>
      <c r="LJ142"/>
      <c r="LK142"/>
      <c r="LL142"/>
      <c r="LM142"/>
      <c r="LN142"/>
      <c r="LO142"/>
      <c r="LP142"/>
      <c r="LQ142"/>
      <c r="LR142"/>
      <c r="LS142"/>
      <c r="LT142"/>
      <c r="LU142"/>
      <c r="LV142"/>
      <c r="LW142"/>
      <c r="LX142"/>
      <c r="LY142"/>
      <c r="LZ142"/>
      <c r="MA142"/>
      <c r="MB142"/>
      <c r="MC142"/>
      <c r="MD142"/>
      <c r="ME142"/>
      <c r="MF142"/>
      <c r="MG142"/>
      <c r="MH142"/>
      <c r="MI142"/>
      <c r="MJ142"/>
      <c r="MK142"/>
      <c r="ML142"/>
      <c r="MM142"/>
      <c r="MN142"/>
      <c r="MO142"/>
      <c r="MP142"/>
      <c r="MQ142"/>
      <c r="MR142"/>
      <c r="MS142"/>
      <c r="MT142"/>
      <c r="MU142"/>
      <c r="MV142"/>
      <c r="MW142"/>
      <c r="MX142"/>
      <c r="MY142"/>
      <c r="MZ142"/>
      <c r="NA142"/>
      <c r="NB142"/>
      <c r="NC142"/>
      <c r="ND142"/>
      <c r="NE142"/>
      <c r="NF142"/>
      <c r="NG142"/>
      <c r="NH142"/>
      <c r="NI142"/>
      <c r="NJ142"/>
      <c r="NK142"/>
      <c r="NL142"/>
      <c r="NM142"/>
      <c r="NN142"/>
      <c r="NO142"/>
      <c r="NP142"/>
      <c r="NQ142"/>
      <c r="NR142"/>
      <c r="NS142"/>
      <c r="NT142"/>
      <c r="NU142"/>
      <c r="NV142"/>
      <c r="NW142"/>
      <c r="NX142"/>
      <c r="NY142"/>
      <c r="NZ142"/>
      <c r="OA142"/>
      <c r="OB142"/>
      <c r="OC142"/>
      <c r="OD142"/>
      <c r="OE142"/>
      <c r="OF142"/>
      <c r="OG142"/>
      <c r="OH142"/>
      <c r="OI142"/>
      <c r="OJ142"/>
      <c r="OK142"/>
      <c r="OL142"/>
      <c r="OM142"/>
      <c r="ON142"/>
      <c r="OO142"/>
      <c r="OP142"/>
      <c r="OQ142"/>
      <c r="OR142"/>
      <c r="OS142"/>
      <c r="OT142"/>
      <c r="OU142"/>
      <c r="OV142"/>
      <c r="OW142"/>
      <c r="OX142"/>
      <c r="OY142"/>
      <c r="OZ142"/>
      <c r="PA142"/>
      <c r="PB142"/>
      <c r="PC142"/>
      <c r="PD142"/>
      <c r="PE142"/>
      <c r="PF142"/>
      <c r="PG142"/>
      <c r="PH142"/>
      <c r="PI142"/>
      <c r="PJ142"/>
      <c r="PK142"/>
      <c r="PL142"/>
      <c r="PM142"/>
      <c r="PN142"/>
      <c r="PO142"/>
      <c r="PP142"/>
      <c r="PQ142"/>
      <c r="PR142"/>
      <c r="PS142"/>
      <c r="PT142"/>
      <c r="PU142"/>
      <c r="PV142"/>
      <c r="PW142"/>
      <c r="PX142"/>
      <c r="PY142"/>
      <c r="PZ142"/>
      <c r="QA142"/>
      <c r="QB142"/>
      <c r="QC142"/>
      <c r="QD142"/>
      <c r="QE142"/>
      <c r="QF142"/>
      <c r="QG142"/>
      <c r="QH142"/>
      <c r="QI142"/>
      <c r="QJ142"/>
      <c r="QK142"/>
      <c r="QL142"/>
      <c r="QM142"/>
      <c r="QN142"/>
      <c r="QO142"/>
      <c r="QP142"/>
      <c r="QQ142"/>
      <c r="QR142"/>
      <c r="QS142"/>
      <c r="QT142"/>
      <c r="QU142"/>
      <c r="QV142"/>
      <c r="QW142"/>
      <c r="QX142"/>
      <c r="QY142"/>
      <c r="QZ142"/>
      <c r="RA142"/>
      <c r="RB142"/>
      <c r="RC142"/>
      <c r="RD142"/>
      <c r="RE142"/>
      <c r="RF142"/>
      <c r="RG142"/>
      <c r="RH142"/>
      <c r="RI142"/>
      <c r="RJ142"/>
      <c r="RK142"/>
      <c r="RL142"/>
      <c r="RM142"/>
      <c r="RN142"/>
      <c r="RO142"/>
      <c r="RP142"/>
      <c r="RQ142"/>
      <c r="RR142"/>
      <c r="RS142"/>
      <c r="RT142"/>
      <c r="RU142"/>
      <c r="RV142"/>
      <c r="RW142"/>
      <c r="RX142"/>
      <c r="RY142"/>
      <c r="RZ142"/>
      <c r="SA142"/>
      <c r="SB142"/>
      <c r="SC142"/>
      <c r="SD142"/>
      <c r="SE142"/>
      <c r="SF142"/>
      <c r="SG142"/>
      <c r="SH142"/>
      <c r="SI142"/>
      <c r="SJ142"/>
      <c r="SK142"/>
      <c r="SL142"/>
      <c r="SM142"/>
      <c r="SN142"/>
      <c r="SO142"/>
      <c r="SP142"/>
      <c r="SQ142"/>
      <c r="SR142"/>
      <c r="SS142"/>
      <c r="ST142"/>
      <c r="SU142"/>
      <c r="SV142"/>
      <c r="SW142"/>
      <c r="SX142"/>
      <c r="SY142"/>
      <c r="SZ142"/>
      <c r="TA142"/>
      <c r="TB142"/>
      <c r="TC142"/>
      <c r="TD142"/>
      <c r="TE142"/>
      <c r="TF142"/>
      <c r="TG142"/>
      <c r="TH142"/>
      <c r="TI142"/>
      <c r="TJ142"/>
      <c r="TK142"/>
      <c r="TL142"/>
      <c r="TM142"/>
      <c r="TN142"/>
      <c r="TO142"/>
      <c r="TP142"/>
      <c r="TQ142"/>
      <c r="TR142"/>
      <c r="TS142"/>
      <c r="TT142"/>
      <c r="TU142"/>
      <c r="TV142"/>
      <c r="TW142"/>
      <c r="TX142"/>
      <c r="TY142"/>
      <c r="TZ142"/>
      <c r="UA142"/>
      <c r="UB142"/>
      <c r="UC142"/>
      <c r="UD142"/>
      <c r="UE142"/>
      <c r="UF142"/>
      <c r="UG142"/>
      <c r="UH142"/>
      <c r="UI142"/>
      <c r="UJ142"/>
      <c r="UK142"/>
      <c r="UL142"/>
      <c r="UM142"/>
      <c r="UN142"/>
      <c r="UO142"/>
      <c r="UP142"/>
      <c r="UQ142"/>
      <c r="UR142"/>
      <c r="US142"/>
      <c r="UT142"/>
      <c r="UU142"/>
      <c r="UV142"/>
      <c r="UW142"/>
      <c r="UX142"/>
      <c r="UY142"/>
      <c r="UZ142"/>
      <c r="VA142"/>
      <c r="VB142"/>
      <c r="VC142"/>
      <c r="VD142"/>
      <c r="VE142"/>
      <c r="VF142"/>
      <c r="VG142"/>
      <c r="VH142"/>
      <c r="VI142"/>
      <c r="VJ142"/>
      <c r="VK142"/>
      <c r="VL142"/>
      <c r="VM142"/>
      <c r="VN142"/>
      <c r="VO142"/>
      <c r="VP142"/>
      <c r="VQ142"/>
      <c r="VR142"/>
      <c r="VS142"/>
      <c r="VT142"/>
      <c r="VU142"/>
      <c r="VV142"/>
      <c r="VW142"/>
      <c r="VX142"/>
      <c r="VY142"/>
      <c r="VZ142"/>
      <c r="WA142"/>
      <c r="WB142"/>
      <c r="WC142"/>
      <c r="WD142"/>
      <c r="WE142"/>
      <c r="WF142"/>
      <c r="WG142"/>
      <c r="WH142"/>
      <c r="WI142"/>
      <c r="WJ142"/>
      <c r="WK142"/>
      <c r="WL142"/>
      <c r="WM142"/>
      <c r="WN142"/>
      <c r="WO142"/>
      <c r="WP142"/>
      <c r="WQ142"/>
      <c r="WR142"/>
      <c r="WS142"/>
      <c r="WT142"/>
      <c r="WU142"/>
      <c r="WV142"/>
      <c r="WW142"/>
      <c r="WX142"/>
      <c r="WY142"/>
      <c r="WZ142"/>
      <c r="XA142"/>
      <c r="XB142"/>
      <c r="XC142"/>
      <c r="XD142"/>
      <c r="XE142"/>
      <c r="XF142"/>
      <c r="XG142"/>
      <c r="XH142"/>
      <c r="XI142"/>
      <c r="XJ142"/>
      <c r="XK142"/>
      <c r="XL142"/>
      <c r="XM142"/>
      <c r="XN142"/>
      <c r="XO142"/>
      <c r="XP142"/>
      <c r="XQ142"/>
      <c r="XR142"/>
      <c r="XS142"/>
      <c r="XT142"/>
      <c r="XU142"/>
      <c r="XV142"/>
      <c r="XW142"/>
      <c r="XX142"/>
      <c r="XY142"/>
      <c r="XZ142"/>
      <c r="YA142"/>
      <c r="YB142"/>
      <c r="YC142"/>
      <c r="YD142"/>
      <c r="YE142"/>
      <c r="YF142"/>
      <c r="YG142"/>
      <c r="YH142"/>
      <c r="YI142"/>
      <c r="YJ142"/>
      <c r="YK142"/>
      <c r="YL142"/>
      <c r="YM142"/>
      <c r="YN142"/>
      <c r="YO142"/>
      <c r="YP142"/>
      <c r="YQ142"/>
      <c r="YR142"/>
      <c r="YS142"/>
      <c r="YT142"/>
      <c r="YU142"/>
      <c r="YV142"/>
      <c r="YW142"/>
      <c r="YX142"/>
      <c r="YY142"/>
      <c r="YZ142"/>
      <c r="ZA142"/>
      <c r="ZB142"/>
      <c r="ZC142"/>
      <c r="ZD142"/>
      <c r="ZE142"/>
      <c r="ZF142"/>
      <c r="ZG142"/>
      <c r="ZH142"/>
      <c r="ZI142"/>
      <c r="ZJ142"/>
      <c r="ZK142"/>
      <c r="ZL142"/>
      <c r="ZM142"/>
      <c r="ZN142"/>
      <c r="ZO142"/>
      <c r="ZP142"/>
      <c r="ZQ142"/>
      <c r="ZR142"/>
      <c r="ZS142"/>
      <c r="ZT142"/>
      <c r="ZU142"/>
      <c r="ZV142"/>
      <c r="ZW142"/>
      <c r="ZX142"/>
      <c r="ZY142"/>
      <c r="ZZ142"/>
      <c r="AAA142"/>
      <c r="AAB142"/>
      <c r="AAC142"/>
      <c r="AAD142"/>
      <c r="AAE142"/>
      <c r="AAF142"/>
      <c r="AAG142"/>
      <c r="AAH142"/>
      <c r="AAI142"/>
      <c r="AAJ142"/>
      <c r="AAK142"/>
      <c r="AAL142"/>
      <c r="AAM142"/>
      <c r="AAN142"/>
      <c r="AAO142"/>
      <c r="AAP142"/>
      <c r="AAQ142"/>
      <c r="AAR142"/>
      <c r="AAS142"/>
      <c r="AAT142"/>
      <c r="AAU142"/>
      <c r="AAV142"/>
      <c r="AAW142"/>
      <c r="AAX142"/>
      <c r="AAY142"/>
      <c r="AAZ142"/>
      <c r="ABA142"/>
      <c r="ABB142"/>
      <c r="ABC142"/>
      <c r="ABD142"/>
      <c r="ABE142"/>
      <c r="ABF142"/>
      <c r="ABG142"/>
      <c r="ABH142"/>
      <c r="ABI142"/>
      <c r="ABJ142"/>
      <c r="ABK142"/>
      <c r="ABL142"/>
      <c r="ABM142"/>
      <c r="ABN142"/>
      <c r="ABO142"/>
      <c r="ABP142"/>
      <c r="ABQ142"/>
      <c r="ABR142"/>
      <c r="ABS142"/>
      <c r="ABT142"/>
      <c r="ABU142"/>
      <c r="ABV142"/>
      <c r="ABW142"/>
      <c r="ABX142"/>
      <c r="ABY142"/>
      <c r="ABZ142"/>
      <c r="ACA142"/>
      <c r="ACB142"/>
      <c r="ACC142"/>
      <c r="ACD142"/>
      <c r="ACE142"/>
      <c r="ACF142"/>
      <c r="ACG142"/>
      <c r="ACH142"/>
      <c r="ACI142"/>
      <c r="ACJ142"/>
      <c r="ACK142"/>
      <c r="ACL142"/>
      <c r="ACM142"/>
      <c r="ACN142"/>
      <c r="ACO142"/>
      <c r="ACP142"/>
      <c r="ACQ142"/>
      <c r="ACR142"/>
      <c r="ACS142"/>
      <c r="ACT142"/>
      <c r="ACU142"/>
      <c r="ACV142"/>
      <c r="ACW142"/>
      <c r="ACX142"/>
      <c r="ACY142"/>
      <c r="ACZ142"/>
      <c r="ADA142"/>
      <c r="ADB142"/>
      <c r="ADC142"/>
      <c r="ADD142"/>
      <c r="ADE142"/>
      <c r="ADF142"/>
      <c r="ADG142"/>
      <c r="ADH142"/>
      <c r="ADI142"/>
      <c r="ADJ142"/>
      <c r="ADK142"/>
      <c r="ADL142"/>
      <c r="ADM142"/>
      <c r="ADN142"/>
      <c r="ADO142"/>
      <c r="ADP142"/>
      <c r="ADQ142"/>
      <c r="ADR142"/>
      <c r="ADS142"/>
      <c r="ADT142"/>
      <c r="ADU142"/>
      <c r="ADV142"/>
      <c r="ADW142"/>
      <c r="ADX142"/>
      <c r="ADY142"/>
      <c r="ADZ142"/>
      <c r="AEA142"/>
      <c r="AEB142"/>
      <c r="AEC142"/>
      <c r="AED142"/>
      <c r="AEE142"/>
      <c r="AEF142"/>
      <c r="AEG142"/>
      <c r="AEH142"/>
      <c r="AEI142"/>
      <c r="AEJ142"/>
      <c r="AEK142"/>
      <c r="AEL142"/>
      <c r="AEM142"/>
      <c r="AEN142"/>
      <c r="AEO142"/>
      <c r="AEP142"/>
      <c r="AEQ142"/>
      <c r="AER142"/>
      <c r="AES142"/>
      <c r="AET142"/>
      <c r="AEU142"/>
      <c r="AEV142"/>
      <c r="AEW142"/>
      <c r="AEX142"/>
      <c r="AEY142"/>
      <c r="AEZ142"/>
      <c r="AFA142"/>
      <c r="AFB142"/>
      <c r="AFC142"/>
      <c r="AFD142"/>
      <c r="AFE142"/>
      <c r="AFF142"/>
      <c r="AFG142"/>
      <c r="AFH142"/>
      <c r="AFI142"/>
      <c r="AFJ142"/>
      <c r="AFK142"/>
      <c r="AFL142"/>
      <c r="AFM142"/>
      <c r="AFN142"/>
      <c r="AFO142"/>
      <c r="AFP142"/>
      <c r="AFQ142"/>
      <c r="AFR142"/>
      <c r="AFS142"/>
      <c r="AFT142"/>
      <c r="AFU142"/>
      <c r="AFV142"/>
      <c r="AFW142"/>
      <c r="AFX142"/>
      <c r="AFY142"/>
      <c r="AFZ142"/>
      <c r="AGA142"/>
      <c r="AGB142"/>
      <c r="AGC142"/>
      <c r="AGD142"/>
      <c r="AGE142"/>
      <c r="AGF142"/>
      <c r="AGG142"/>
      <c r="AGH142"/>
      <c r="AGI142"/>
      <c r="AGJ142"/>
      <c r="AGK142"/>
      <c r="AGL142"/>
      <c r="AGM142"/>
      <c r="AGN142"/>
      <c r="AGO142"/>
      <c r="AGP142"/>
      <c r="AGQ142"/>
      <c r="AGR142"/>
      <c r="AGS142"/>
      <c r="AGT142"/>
      <c r="AGU142"/>
      <c r="AGV142"/>
      <c r="AGW142"/>
      <c r="AGX142"/>
      <c r="AGY142"/>
      <c r="AGZ142"/>
      <c r="AHA142"/>
      <c r="AHB142"/>
      <c r="AHC142"/>
      <c r="AHD142"/>
      <c r="AHE142"/>
      <c r="AHF142"/>
      <c r="AHG142"/>
      <c r="AHH142"/>
      <c r="AHI142"/>
      <c r="AHJ142"/>
      <c r="AHK142"/>
      <c r="AHL142"/>
      <c r="AHM142"/>
      <c r="AHN142"/>
      <c r="AHO142"/>
      <c r="AHP142"/>
      <c r="AHQ142"/>
      <c r="AHR142"/>
      <c r="AHS142"/>
      <c r="AHT142"/>
      <c r="AHU142"/>
      <c r="AHV142"/>
      <c r="AHW142"/>
      <c r="AHX142"/>
      <c r="AHY142"/>
      <c r="AHZ142"/>
      <c r="AIA142"/>
      <c r="AIB142"/>
      <c r="AIC142"/>
      <c r="AID142"/>
      <c r="AIE142"/>
      <c r="AIF142"/>
      <c r="AIG142"/>
      <c r="AIH142"/>
      <c r="AII142"/>
      <c r="AIJ142"/>
      <c r="AIK142"/>
      <c r="AIL142"/>
      <c r="AIM142"/>
      <c r="AIN142"/>
      <c r="AIO142"/>
      <c r="AIP142"/>
      <c r="AIQ142"/>
      <c r="AIR142"/>
      <c r="AIS142"/>
      <c r="AIT142"/>
      <c r="AIU142"/>
      <c r="AIV142"/>
      <c r="AIW142"/>
      <c r="AIX142"/>
      <c r="AIY142"/>
      <c r="AIZ142"/>
      <c r="AJA142"/>
      <c r="AJB142"/>
      <c r="AJC142"/>
      <c r="AJD142"/>
      <c r="AJE142"/>
      <c r="AJF142"/>
      <c r="AJG142"/>
      <c r="AJH142"/>
      <c r="AJI142"/>
      <c r="AJJ142"/>
      <c r="AJK142"/>
      <c r="AJL142"/>
      <c r="AJM142"/>
      <c r="AJN142"/>
      <c r="AJO142"/>
      <c r="AJP142"/>
      <c r="AJQ142"/>
      <c r="AJR142"/>
      <c r="AJS142"/>
      <c r="AJT142"/>
      <c r="AJU142"/>
      <c r="AJV142"/>
      <c r="AJW142"/>
      <c r="AJX142"/>
      <c r="AJY142"/>
      <c r="AJZ142"/>
      <c r="AKA142"/>
      <c r="AKB142"/>
      <c r="AKC142"/>
      <c r="AKD142"/>
      <c r="AKE142"/>
      <c r="AKF142"/>
      <c r="AKG142"/>
      <c r="AKH142"/>
      <c r="AKI142"/>
      <c r="AKJ142"/>
      <c r="AKK142"/>
      <c r="AKL142"/>
      <c r="AKM142"/>
      <c r="AKN142"/>
      <c r="AKO142"/>
      <c r="AKP142"/>
      <c r="AKQ142"/>
      <c r="AKR142"/>
      <c r="AKS142"/>
      <c r="AKT142"/>
      <c r="AKU142"/>
      <c r="AKV142"/>
      <c r="AKW142"/>
      <c r="AKX142"/>
      <c r="AKY142"/>
      <c r="AKZ142"/>
      <c r="ALA142"/>
      <c r="ALB142"/>
      <c r="ALC142"/>
      <c r="ALD142"/>
      <c r="ALE142"/>
      <c r="ALF142"/>
      <c r="ALG142"/>
      <c r="ALH142"/>
      <c r="ALI142"/>
      <c r="ALJ142"/>
      <c r="ALK142"/>
      <c r="ALL142"/>
      <c r="ALM142"/>
      <c r="ALN142"/>
      <c r="ALO142"/>
      <c r="ALP142"/>
      <c r="ALQ142"/>
      <c r="ALR142"/>
      <c r="ALS142"/>
      <c r="ALT142"/>
      <c r="ALU142"/>
      <c r="ALV142"/>
      <c r="ALW142"/>
      <c r="ALX142"/>
      <c r="ALY142"/>
      <c r="ALZ142"/>
      <c r="AMA142"/>
      <c r="AMB142"/>
      <c r="AMC142"/>
      <c r="AMD142"/>
      <c r="AME142"/>
      <c r="AMF142"/>
      <c r="AMG142"/>
      <c r="AMH142"/>
      <c r="AMI142"/>
      <c r="AMJ142"/>
    </row>
    <row r="143" spans="1:1024" x14ac:dyDescent="0.25">
      <c r="A143"/>
      <c r="B143" s="427" t="s">
        <v>456</v>
      </c>
      <c r="C143" s="421">
        <v>1.7771999999999999</v>
      </c>
      <c r="D143" s="422">
        <v>1.8480000000000001</v>
      </c>
      <c r="E143" s="422">
        <v>1.562025</v>
      </c>
      <c r="F143" s="422">
        <v>1.385475</v>
      </c>
      <c r="G143" s="422">
        <v>1.2920700000000001</v>
      </c>
      <c r="H143" s="422">
        <v>1.076865</v>
      </c>
      <c r="I143" s="422">
        <v>0.56132683142981998</v>
      </c>
      <c r="J143" s="422">
        <v>1.33867296353424</v>
      </c>
      <c r="K143" s="422">
        <v>2.4653940127021601</v>
      </c>
      <c r="L143" s="422">
        <v>1.2145814837664699</v>
      </c>
      <c r="M143" s="422">
        <v>1.22704250137357</v>
      </c>
      <c r="N143" s="422">
        <v>1.48270258967271</v>
      </c>
      <c r="O143" s="422">
        <v>1.2</v>
      </c>
      <c r="P143" s="422">
        <v>1.2</v>
      </c>
      <c r="Q143" s="423">
        <v>1.2</v>
      </c>
      <c r="R143" s="428"/>
      <c r="S143" s="428"/>
      <c r="T143" s="428"/>
      <c r="U143" s="428"/>
      <c r="V143" s="428"/>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c r="JT143"/>
      <c r="JU143"/>
      <c r="JV143"/>
      <c r="JW143"/>
      <c r="JX143"/>
      <c r="JY143"/>
      <c r="JZ143"/>
      <c r="KA143"/>
      <c r="KB143"/>
      <c r="KC143"/>
      <c r="KD143"/>
      <c r="KE143"/>
      <c r="KF143"/>
      <c r="KG143"/>
      <c r="KH143"/>
      <c r="KI143"/>
      <c r="KJ143"/>
      <c r="KK143"/>
      <c r="KL143"/>
      <c r="KM143"/>
      <c r="KN143"/>
      <c r="KO143"/>
      <c r="KP143"/>
      <c r="KQ143"/>
      <c r="KR143"/>
      <c r="KS143"/>
      <c r="KT143"/>
      <c r="KU143"/>
      <c r="KV143"/>
      <c r="KW143"/>
      <c r="KX143"/>
      <c r="KY143"/>
      <c r="KZ143"/>
      <c r="LA143"/>
      <c r="LB143"/>
      <c r="LC143"/>
      <c r="LD143"/>
      <c r="LE143"/>
      <c r="LF143"/>
      <c r="LG143"/>
      <c r="LH143"/>
      <c r="LI143"/>
      <c r="LJ143"/>
      <c r="LK143"/>
      <c r="LL143"/>
      <c r="LM143"/>
      <c r="LN143"/>
      <c r="LO143"/>
      <c r="LP143"/>
      <c r="LQ143"/>
      <c r="LR143"/>
      <c r="LS143"/>
      <c r="LT143"/>
      <c r="LU143"/>
      <c r="LV143"/>
      <c r="LW143"/>
      <c r="LX143"/>
      <c r="LY143"/>
      <c r="LZ143"/>
      <c r="MA143"/>
      <c r="MB143"/>
      <c r="MC143"/>
      <c r="MD143"/>
      <c r="ME143"/>
      <c r="MF143"/>
      <c r="MG143"/>
      <c r="MH143"/>
      <c r="MI143"/>
      <c r="MJ143"/>
      <c r="MK143"/>
      <c r="ML143"/>
      <c r="MM143"/>
      <c r="MN143"/>
      <c r="MO143"/>
      <c r="MP143"/>
      <c r="MQ143"/>
      <c r="MR143"/>
      <c r="MS143"/>
      <c r="MT143"/>
      <c r="MU143"/>
      <c r="MV143"/>
      <c r="MW143"/>
      <c r="MX143"/>
      <c r="MY143"/>
      <c r="MZ143"/>
      <c r="NA143"/>
      <c r="NB143"/>
      <c r="NC143"/>
      <c r="ND143"/>
      <c r="NE143"/>
      <c r="NF143"/>
      <c r="NG143"/>
      <c r="NH143"/>
      <c r="NI143"/>
      <c r="NJ143"/>
      <c r="NK143"/>
      <c r="NL143"/>
      <c r="NM143"/>
      <c r="NN143"/>
      <c r="NO143"/>
      <c r="NP143"/>
      <c r="NQ143"/>
      <c r="NR143"/>
      <c r="NS143"/>
      <c r="NT143"/>
      <c r="NU143"/>
      <c r="NV143"/>
      <c r="NW143"/>
      <c r="NX143"/>
      <c r="NY143"/>
      <c r="NZ143"/>
      <c r="OA143"/>
      <c r="OB143"/>
      <c r="OC143"/>
      <c r="OD143"/>
      <c r="OE143"/>
      <c r="OF143"/>
      <c r="OG143"/>
      <c r="OH143"/>
      <c r="OI143"/>
      <c r="OJ143"/>
      <c r="OK143"/>
      <c r="OL143"/>
      <c r="OM143"/>
      <c r="ON143"/>
      <c r="OO143"/>
      <c r="OP143"/>
      <c r="OQ143"/>
      <c r="OR143"/>
      <c r="OS143"/>
      <c r="OT143"/>
      <c r="OU143"/>
      <c r="OV143"/>
      <c r="OW143"/>
      <c r="OX143"/>
      <c r="OY143"/>
      <c r="OZ143"/>
      <c r="PA143"/>
      <c r="PB143"/>
      <c r="PC143"/>
      <c r="PD143"/>
      <c r="PE143"/>
      <c r="PF143"/>
      <c r="PG143"/>
      <c r="PH143"/>
      <c r="PI143"/>
      <c r="PJ143"/>
      <c r="PK143"/>
      <c r="PL143"/>
      <c r="PM143"/>
      <c r="PN143"/>
      <c r="PO143"/>
      <c r="PP143"/>
      <c r="PQ143"/>
      <c r="PR143"/>
      <c r="PS143"/>
      <c r="PT143"/>
      <c r="PU143"/>
      <c r="PV143"/>
      <c r="PW143"/>
      <c r="PX143"/>
      <c r="PY143"/>
      <c r="PZ143"/>
      <c r="QA143"/>
      <c r="QB143"/>
      <c r="QC143"/>
      <c r="QD143"/>
      <c r="QE143"/>
      <c r="QF143"/>
      <c r="QG143"/>
      <c r="QH143"/>
      <c r="QI143"/>
      <c r="QJ143"/>
      <c r="QK143"/>
      <c r="QL143"/>
      <c r="QM143"/>
      <c r="QN143"/>
      <c r="QO143"/>
      <c r="QP143"/>
      <c r="QQ143"/>
      <c r="QR143"/>
      <c r="QS143"/>
      <c r="QT143"/>
      <c r="QU143"/>
      <c r="QV143"/>
      <c r="QW143"/>
      <c r="QX143"/>
      <c r="QY143"/>
      <c r="QZ143"/>
      <c r="RA143"/>
      <c r="RB143"/>
      <c r="RC143"/>
      <c r="RD143"/>
      <c r="RE143"/>
      <c r="RF143"/>
      <c r="RG143"/>
      <c r="RH143"/>
      <c r="RI143"/>
      <c r="RJ143"/>
      <c r="RK143"/>
      <c r="RL143"/>
      <c r="RM143"/>
      <c r="RN143"/>
      <c r="RO143"/>
      <c r="RP143"/>
      <c r="RQ143"/>
      <c r="RR143"/>
      <c r="RS143"/>
      <c r="RT143"/>
      <c r="RU143"/>
      <c r="RV143"/>
      <c r="RW143"/>
      <c r="RX143"/>
      <c r="RY143"/>
      <c r="RZ143"/>
      <c r="SA143"/>
      <c r="SB143"/>
      <c r="SC143"/>
      <c r="SD143"/>
      <c r="SE143"/>
      <c r="SF143"/>
      <c r="SG143"/>
      <c r="SH143"/>
      <c r="SI143"/>
      <c r="SJ143"/>
      <c r="SK143"/>
      <c r="SL143"/>
      <c r="SM143"/>
      <c r="SN143"/>
      <c r="SO143"/>
      <c r="SP143"/>
      <c r="SQ143"/>
      <c r="SR143"/>
      <c r="SS143"/>
      <c r="ST143"/>
      <c r="SU143"/>
      <c r="SV143"/>
      <c r="SW143"/>
      <c r="SX143"/>
      <c r="SY143"/>
      <c r="SZ143"/>
      <c r="TA143"/>
      <c r="TB143"/>
      <c r="TC143"/>
      <c r="TD143"/>
      <c r="TE143"/>
      <c r="TF143"/>
      <c r="TG143"/>
      <c r="TH143"/>
      <c r="TI143"/>
      <c r="TJ143"/>
      <c r="TK143"/>
      <c r="TL143"/>
      <c r="TM143"/>
      <c r="TN143"/>
      <c r="TO143"/>
      <c r="TP143"/>
      <c r="TQ143"/>
      <c r="TR143"/>
      <c r="TS143"/>
      <c r="TT143"/>
      <c r="TU143"/>
      <c r="TV143"/>
      <c r="TW143"/>
      <c r="TX143"/>
      <c r="TY143"/>
      <c r="TZ143"/>
      <c r="UA143"/>
      <c r="UB143"/>
      <c r="UC143"/>
      <c r="UD143"/>
      <c r="UE143"/>
      <c r="UF143"/>
      <c r="UG143"/>
      <c r="UH143"/>
      <c r="UI143"/>
      <c r="UJ143"/>
      <c r="UK143"/>
      <c r="UL143"/>
      <c r="UM143"/>
      <c r="UN143"/>
      <c r="UO143"/>
      <c r="UP143"/>
      <c r="UQ143"/>
      <c r="UR143"/>
      <c r="US143"/>
      <c r="UT143"/>
      <c r="UU143"/>
      <c r="UV143"/>
      <c r="UW143"/>
      <c r="UX143"/>
      <c r="UY143"/>
      <c r="UZ143"/>
      <c r="VA143"/>
      <c r="VB143"/>
      <c r="VC143"/>
      <c r="VD143"/>
      <c r="VE143"/>
      <c r="VF143"/>
      <c r="VG143"/>
      <c r="VH143"/>
      <c r="VI143"/>
      <c r="VJ143"/>
      <c r="VK143"/>
      <c r="VL143"/>
      <c r="VM143"/>
      <c r="VN143"/>
      <c r="VO143"/>
      <c r="VP143"/>
      <c r="VQ143"/>
      <c r="VR143"/>
      <c r="VS143"/>
      <c r="VT143"/>
      <c r="VU143"/>
      <c r="VV143"/>
      <c r="VW143"/>
      <c r="VX143"/>
      <c r="VY143"/>
      <c r="VZ143"/>
      <c r="WA143"/>
      <c r="WB143"/>
      <c r="WC143"/>
      <c r="WD143"/>
      <c r="WE143"/>
      <c r="WF143"/>
      <c r="WG143"/>
      <c r="WH143"/>
      <c r="WI143"/>
      <c r="WJ143"/>
      <c r="WK143"/>
      <c r="WL143"/>
      <c r="WM143"/>
      <c r="WN143"/>
      <c r="WO143"/>
      <c r="WP143"/>
      <c r="WQ143"/>
      <c r="WR143"/>
      <c r="WS143"/>
      <c r="WT143"/>
      <c r="WU143"/>
      <c r="WV143"/>
      <c r="WW143"/>
      <c r="WX143"/>
      <c r="WY143"/>
      <c r="WZ143"/>
      <c r="XA143"/>
      <c r="XB143"/>
      <c r="XC143"/>
      <c r="XD143"/>
      <c r="XE143"/>
      <c r="XF143"/>
      <c r="XG143"/>
      <c r="XH143"/>
      <c r="XI143"/>
      <c r="XJ143"/>
      <c r="XK143"/>
      <c r="XL143"/>
      <c r="XM143"/>
      <c r="XN143"/>
      <c r="XO143"/>
      <c r="XP143"/>
      <c r="XQ143"/>
      <c r="XR143"/>
      <c r="XS143"/>
      <c r="XT143"/>
      <c r="XU143"/>
      <c r="XV143"/>
      <c r="XW143"/>
      <c r="XX143"/>
      <c r="XY143"/>
      <c r="XZ143"/>
      <c r="YA143"/>
      <c r="YB143"/>
      <c r="YC143"/>
      <c r="YD143"/>
      <c r="YE143"/>
      <c r="YF143"/>
      <c r="YG143"/>
      <c r="YH143"/>
      <c r="YI143"/>
      <c r="YJ143"/>
      <c r="YK143"/>
      <c r="YL143"/>
      <c r="YM143"/>
      <c r="YN143"/>
      <c r="YO143"/>
      <c r="YP143"/>
      <c r="YQ143"/>
      <c r="YR143"/>
      <c r="YS143"/>
      <c r="YT143"/>
      <c r="YU143"/>
      <c r="YV143"/>
      <c r="YW143"/>
      <c r="YX143"/>
      <c r="YY143"/>
      <c r="YZ143"/>
      <c r="ZA143"/>
      <c r="ZB143"/>
      <c r="ZC143"/>
      <c r="ZD143"/>
      <c r="ZE143"/>
      <c r="ZF143"/>
      <c r="ZG143"/>
      <c r="ZH143"/>
      <c r="ZI143"/>
      <c r="ZJ143"/>
      <c r="ZK143"/>
      <c r="ZL143"/>
      <c r="ZM143"/>
      <c r="ZN143"/>
      <c r="ZO143"/>
      <c r="ZP143"/>
      <c r="ZQ143"/>
      <c r="ZR143"/>
      <c r="ZS143"/>
      <c r="ZT143"/>
      <c r="ZU143"/>
      <c r="ZV143"/>
      <c r="ZW143"/>
      <c r="ZX143"/>
      <c r="ZY143"/>
      <c r="ZZ143"/>
      <c r="AAA143"/>
      <c r="AAB143"/>
      <c r="AAC143"/>
      <c r="AAD143"/>
      <c r="AAE143"/>
      <c r="AAF143"/>
      <c r="AAG143"/>
      <c r="AAH143"/>
      <c r="AAI143"/>
      <c r="AAJ143"/>
      <c r="AAK143"/>
      <c r="AAL143"/>
      <c r="AAM143"/>
      <c r="AAN143"/>
      <c r="AAO143"/>
      <c r="AAP143"/>
      <c r="AAQ143"/>
      <c r="AAR143"/>
      <c r="AAS143"/>
      <c r="AAT143"/>
      <c r="AAU143"/>
      <c r="AAV143"/>
      <c r="AAW143"/>
      <c r="AAX143"/>
      <c r="AAY143"/>
      <c r="AAZ143"/>
      <c r="ABA143"/>
      <c r="ABB143"/>
      <c r="ABC143"/>
      <c r="ABD143"/>
      <c r="ABE143"/>
      <c r="ABF143"/>
      <c r="ABG143"/>
      <c r="ABH143"/>
      <c r="ABI143"/>
      <c r="ABJ143"/>
      <c r="ABK143"/>
      <c r="ABL143"/>
      <c r="ABM143"/>
      <c r="ABN143"/>
      <c r="ABO143"/>
      <c r="ABP143"/>
      <c r="ABQ143"/>
      <c r="ABR143"/>
      <c r="ABS143"/>
      <c r="ABT143"/>
      <c r="ABU143"/>
      <c r="ABV143"/>
      <c r="ABW143"/>
      <c r="ABX143"/>
      <c r="ABY143"/>
      <c r="ABZ143"/>
      <c r="ACA143"/>
      <c r="ACB143"/>
      <c r="ACC143"/>
      <c r="ACD143"/>
      <c r="ACE143"/>
      <c r="ACF143"/>
      <c r="ACG143"/>
      <c r="ACH143"/>
      <c r="ACI143"/>
      <c r="ACJ143"/>
      <c r="ACK143"/>
      <c r="ACL143"/>
      <c r="ACM143"/>
      <c r="ACN143"/>
      <c r="ACO143"/>
      <c r="ACP143"/>
      <c r="ACQ143"/>
      <c r="ACR143"/>
      <c r="ACS143"/>
      <c r="ACT143"/>
      <c r="ACU143"/>
      <c r="ACV143"/>
      <c r="ACW143"/>
      <c r="ACX143"/>
      <c r="ACY143"/>
      <c r="ACZ143"/>
      <c r="ADA143"/>
      <c r="ADB143"/>
      <c r="ADC143"/>
      <c r="ADD143"/>
      <c r="ADE143"/>
      <c r="ADF143"/>
      <c r="ADG143"/>
      <c r="ADH143"/>
      <c r="ADI143"/>
      <c r="ADJ143"/>
      <c r="ADK143"/>
      <c r="ADL143"/>
      <c r="ADM143"/>
      <c r="ADN143"/>
      <c r="ADO143"/>
      <c r="ADP143"/>
      <c r="ADQ143"/>
      <c r="ADR143"/>
      <c r="ADS143"/>
      <c r="ADT143"/>
      <c r="ADU143"/>
      <c r="ADV143"/>
      <c r="ADW143"/>
      <c r="ADX143"/>
      <c r="ADY143"/>
      <c r="ADZ143"/>
      <c r="AEA143"/>
      <c r="AEB143"/>
      <c r="AEC143"/>
      <c r="AED143"/>
      <c r="AEE143"/>
      <c r="AEF143"/>
      <c r="AEG143"/>
      <c r="AEH143"/>
      <c r="AEI143"/>
      <c r="AEJ143"/>
      <c r="AEK143"/>
      <c r="AEL143"/>
      <c r="AEM143"/>
      <c r="AEN143"/>
      <c r="AEO143"/>
      <c r="AEP143"/>
      <c r="AEQ143"/>
      <c r="AER143"/>
      <c r="AES143"/>
      <c r="AET143"/>
      <c r="AEU143"/>
      <c r="AEV143"/>
      <c r="AEW143"/>
      <c r="AEX143"/>
      <c r="AEY143"/>
      <c r="AEZ143"/>
      <c r="AFA143"/>
      <c r="AFB143"/>
      <c r="AFC143"/>
      <c r="AFD143"/>
      <c r="AFE143"/>
      <c r="AFF143"/>
      <c r="AFG143"/>
      <c r="AFH143"/>
      <c r="AFI143"/>
      <c r="AFJ143"/>
      <c r="AFK143"/>
      <c r="AFL143"/>
      <c r="AFM143"/>
      <c r="AFN143"/>
      <c r="AFO143"/>
      <c r="AFP143"/>
      <c r="AFQ143"/>
      <c r="AFR143"/>
      <c r="AFS143"/>
      <c r="AFT143"/>
      <c r="AFU143"/>
      <c r="AFV143"/>
      <c r="AFW143"/>
      <c r="AFX143"/>
      <c r="AFY143"/>
      <c r="AFZ143"/>
      <c r="AGA143"/>
      <c r="AGB143"/>
      <c r="AGC143"/>
      <c r="AGD143"/>
      <c r="AGE143"/>
      <c r="AGF143"/>
      <c r="AGG143"/>
      <c r="AGH143"/>
      <c r="AGI143"/>
      <c r="AGJ143"/>
      <c r="AGK143"/>
      <c r="AGL143"/>
      <c r="AGM143"/>
      <c r="AGN143"/>
      <c r="AGO143"/>
      <c r="AGP143"/>
      <c r="AGQ143"/>
      <c r="AGR143"/>
      <c r="AGS143"/>
      <c r="AGT143"/>
      <c r="AGU143"/>
      <c r="AGV143"/>
      <c r="AGW143"/>
      <c r="AGX143"/>
      <c r="AGY143"/>
      <c r="AGZ143"/>
      <c r="AHA143"/>
      <c r="AHB143"/>
      <c r="AHC143"/>
      <c r="AHD143"/>
      <c r="AHE143"/>
      <c r="AHF143"/>
      <c r="AHG143"/>
      <c r="AHH143"/>
      <c r="AHI143"/>
      <c r="AHJ143"/>
      <c r="AHK143"/>
      <c r="AHL143"/>
      <c r="AHM143"/>
      <c r="AHN143"/>
      <c r="AHO143"/>
      <c r="AHP143"/>
      <c r="AHQ143"/>
      <c r="AHR143"/>
      <c r="AHS143"/>
      <c r="AHT143"/>
      <c r="AHU143"/>
      <c r="AHV143"/>
      <c r="AHW143"/>
      <c r="AHX143"/>
      <c r="AHY143"/>
      <c r="AHZ143"/>
      <c r="AIA143"/>
      <c r="AIB143"/>
      <c r="AIC143"/>
      <c r="AID143"/>
      <c r="AIE143"/>
      <c r="AIF143"/>
      <c r="AIG143"/>
      <c r="AIH143"/>
      <c r="AII143"/>
      <c r="AIJ143"/>
      <c r="AIK143"/>
      <c r="AIL143"/>
      <c r="AIM143"/>
      <c r="AIN143"/>
      <c r="AIO143"/>
      <c r="AIP143"/>
      <c r="AIQ143"/>
      <c r="AIR143"/>
      <c r="AIS143"/>
      <c r="AIT143"/>
      <c r="AIU143"/>
      <c r="AIV143"/>
      <c r="AIW143"/>
      <c r="AIX143"/>
      <c r="AIY143"/>
      <c r="AIZ143"/>
      <c r="AJA143"/>
      <c r="AJB143"/>
      <c r="AJC143"/>
      <c r="AJD143"/>
      <c r="AJE143"/>
      <c r="AJF143"/>
      <c r="AJG143"/>
      <c r="AJH143"/>
      <c r="AJI143"/>
      <c r="AJJ143"/>
      <c r="AJK143"/>
      <c r="AJL143"/>
      <c r="AJM143"/>
      <c r="AJN143"/>
      <c r="AJO143"/>
      <c r="AJP143"/>
      <c r="AJQ143"/>
      <c r="AJR143"/>
      <c r="AJS143"/>
      <c r="AJT143"/>
      <c r="AJU143"/>
      <c r="AJV143"/>
      <c r="AJW143"/>
      <c r="AJX143"/>
      <c r="AJY143"/>
      <c r="AJZ143"/>
      <c r="AKA143"/>
      <c r="AKB143"/>
      <c r="AKC143"/>
      <c r="AKD143"/>
      <c r="AKE143"/>
      <c r="AKF143"/>
      <c r="AKG143"/>
      <c r="AKH143"/>
      <c r="AKI143"/>
      <c r="AKJ143"/>
      <c r="AKK143"/>
      <c r="AKL143"/>
      <c r="AKM143"/>
      <c r="AKN143"/>
      <c r="AKO143"/>
      <c r="AKP143"/>
      <c r="AKQ143"/>
      <c r="AKR143"/>
      <c r="AKS143"/>
      <c r="AKT143"/>
      <c r="AKU143"/>
      <c r="AKV143"/>
      <c r="AKW143"/>
      <c r="AKX143"/>
      <c r="AKY143"/>
      <c r="AKZ143"/>
      <c r="ALA143"/>
      <c r="ALB143"/>
      <c r="ALC143"/>
      <c r="ALD143"/>
      <c r="ALE143"/>
      <c r="ALF143"/>
      <c r="ALG143"/>
      <c r="ALH143"/>
      <c r="ALI143"/>
      <c r="ALJ143"/>
      <c r="ALK143"/>
      <c r="ALL143"/>
      <c r="ALM143"/>
      <c r="ALN143"/>
      <c r="ALO143"/>
      <c r="ALP143"/>
      <c r="ALQ143"/>
      <c r="ALR143"/>
      <c r="ALS143"/>
      <c r="ALT143"/>
      <c r="ALU143"/>
      <c r="ALV143"/>
      <c r="ALW143"/>
      <c r="ALX143"/>
      <c r="ALY143"/>
      <c r="ALZ143"/>
      <c r="AMA143"/>
      <c r="AMB143"/>
      <c r="AMC143"/>
      <c r="AMD143"/>
      <c r="AME143"/>
      <c r="AMF143"/>
      <c r="AMG143"/>
      <c r="AMH143"/>
      <c r="AMI143"/>
      <c r="AMJ143"/>
    </row>
    <row r="144" spans="1:1024" x14ac:dyDescent="0.25">
      <c r="A144"/>
      <c r="B144" s="442" t="s">
        <v>457</v>
      </c>
      <c r="C144" s="401">
        <v>892.53847604276496</v>
      </c>
      <c r="D144" s="401">
        <v>925.41857511942305</v>
      </c>
      <c r="E144" s="401">
        <v>938.29365547983605</v>
      </c>
      <c r="F144" s="401">
        <v>942.43556280580299</v>
      </c>
      <c r="G144" s="401">
        <v>949.79980087412105</v>
      </c>
      <c r="H144" s="401">
        <v>947.15699654548496</v>
      </c>
      <c r="I144" s="401">
        <v>952.08375619861397</v>
      </c>
      <c r="J144" s="401">
        <v>967.05573465017005</v>
      </c>
      <c r="K144" s="401">
        <v>964.50798216453097</v>
      </c>
      <c r="L144" s="401">
        <v>965.28770295561606</v>
      </c>
      <c r="M144" s="401">
        <v>974.43679781300398</v>
      </c>
      <c r="N144" s="401">
        <v>981.81268249057905</v>
      </c>
      <c r="O144" s="401">
        <v>984.462026386204</v>
      </c>
      <c r="P144" s="401">
        <v>989.60805659633695</v>
      </c>
      <c r="Q144" s="402">
        <v>1000.14811176835</v>
      </c>
      <c r="R144" s="395"/>
      <c r="S144" s="395"/>
      <c r="T144" s="395"/>
      <c r="U144" s="395"/>
      <c r="V144" s="395"/>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c r="JT144"/>
      <c r="JU144"/>
      <c r="JV144"/>
      <c r="JW144"/>
      <c r="JX144"/>
      <c r="JY144"/>
      <c r="JZ144"/>
      <c r="KA144"/>
      <c r="KB144"/>
      <c r="KC144"/>
      <c r="KD144"/>
      <c r="KE144"/>
      <c r="KF144"/>
      <c r="KG144"/>
      <c r="KH144"/>
      <c r="KI144"/>
      <c r="KJ144"/>
      <c r="KK144"/>
      <c r="KL144"/>
      <c r="KM144"/>
      <c r="KN144"/>
      <c r="KO144"/>
      <c r="KP144"/>
      <c r="KQ144"/>
      <c r="KR144"/>
      <c r="KS144"/>
      <c r="KT144"/>
      <c r="KU144"/>
      <c r="KV144"/>
      <c r="KW144"/>
      <c r="KX144"/>
      <c r="KY144"/>
      <c r="KZ144"/>
      <c r="LA144"/>
      <c r="LB144"/>
      <c r="LC144"/>
      <c r="LD144"/>
      <c r="LE144"/>
      <c r="LF144"/>
      <c r="LG144"/>
      <c r="LH144"/>
      <c r="LI144"/>
      <c r="LJ144"/>
      <c r="LK144"/>
      <c r="LL144"/>
      <c r="LM144"/>
      <c r="LN144"/>
      <c r="LO144"/>
      <c r="LP144"/>
      <c r="LQ144"/>
      <c r="LR144"/>
      <c r="LS144"/>
      <c r="LT144"/>
      <c r="LU144"/>
      <c r="LV144"/>
      <c r="LW144"/>
      <c r="LX144"/>
      <c r="LY144"/>
      <c r="LZ144"/>
      <c r="MA144"/>
      <c r="MB144"/>
      <c r="MC144"/>
      <c r="MD144"/>
      <c r="ME144"/>
      <c r="MF144"/>
      <c r="MG144"/>
      <c r="MH144"/>
      <c r="MI144"/>
      <c r="MJ144"/>
      <c r="MK144"/>
      <c r="ML144"/>
      <c r="MM144"/>
      <c r="MN144"/>
      <c r="MO144"/>
      <c r="MP144"/>
      <c r="MQ144"/>
      <c r="MR144"/>
      <c r="MS144"/>
      <c r="MT144"/>
      <c r="MU144"/>
      <c r="MV144"/>
      <c r="MW144"/>
      <c r="MX144"/>
      <c r="MY144"/>
      <c r="MZ144"/>
      <c r="NA144"/>
      <c r="NB144"/>
      <c r="NC144"/>
      <c r="ND144"/>
      <c r="NE144"/>
      <c r="NF144"/>
      <c r="NG144"/>
      <c r="NH144"/>
      <c r="NI144"/>
      <c r="NJ144"/>
      <c r="NK144"/>
      <c r="NL144"/>
      <c r="NM144"/>
      <c r="NN144"/>
      <c r="NO144"/>
      <c r="NP144"/>
      <c r="NQ144"/>
      <c r="NR144"/>
      <c r="NS144"/>
      <c r="NT144"/>
      <c r="NU144"/>
      <c r="NV144"/>
      <c r="NW144"/>
      <c r="NX144"/>
      <c r="NY144"/>
      <c r="NZ144"/>
      <c r="OA144"/>
      <c r="OB144"/>
      <c r="OC144"/>
      <c r="OD144"/>
      <c r="OE144"/>
      <c r="OF144"/>
      <c r="OG144"/>
      <c r="OH144"/>
      <c r="OI144"/>
      <c r="OJ144"/>
      <c r="OK144"/>
      <c r="OL144"/>
      <c r="OM144"/>
      <c r="ON144"/>
      <c r="OO144"/>
      <c r="OP144"/>
      <c r="OQ144"/>
      <c r="OR144"/>
      <c r="OS144"/>
      <c r="OT144"/>
      <c r="OU144"/>
      <c r="OV144"/>
      <c r="OW144"/>
      <c r="OX144"/>
      <c r="OY144"/>
      <c r="OZ144"/>
      <c r="PA144"/>
      <c r="PB144"/>
      <c r="PC144"/>
      <c r="PD144"/>
      <c r="PE144"/>
      <c r="PF144"/>
      <c r="PG144"/>
      <c r="PH144"/>
      <c r="PI144"/>
      <c r="PJ144"/>
      <c r="PK144"/>
      <c r="PL144"/>
      <c r="PM144"/>
      <c r="PN144"/>
      <c r="PO144"/>
      <c r="PP144"/>
      <c r="PQ144"/>
      <c r="PR144"/>
      <c r="PS144"/>
      <c r="PT144"/>
      <c r="PU144"/>
      <c r="PV144"/>
      <c r="PW144"/>
      <c r="PX144"/>
      <c r="PY144"/>
      <c r="PZ144"/>
      <c r="QA144"/>
      <c r="QB144"/>
      <c r="QC144"/>
      <c r="QD144"/>
      <c r="QE144"/>
      <c r="QF144"/>
      <c r="QG144"/>
      <c r="QH144"/>
      <c r="QI144"/>
      <c r="QJ144"/>
      <c r="QK144"/>
      <c r="QL144"/>
      <c r="QM144"/>
      <c r="QN144"/>
      <c r="QO144"/>
      <c r="QP144"/>
      <c r="QQ144"/>
      <c r="QR144"/>
      <c r="QS144"/>
      <c r="QT144"/>
      <c r="QU144"/>
      <c r="QV144"/>
      <c r="QW144"/>
      <c r="QX144"/>
      <c r="QY144"/>
      <c r="QZ144"/>
      <c r="RA144"/>
      <c r="RB144"/>
      <c r="RC144"/>
      <c r="RD144"/>
      <c r="RE144"/>
      <c r="RF144"/>
      <c r="RG144"/>
      <c r="RH144"/>
      <c r="RI144"/>
      <c r="RJ144"/>
      <c r="RK144"/>
      <c r="RL144"/>
      <c r="RM144"/>
      <c r="RN144"/>
      <c r="RO144"/>
      <c r="RP144"/>
      <c r="RQ144"/>
      <c r="RR144"/>
      <c r="RS144"/>
      <c r="RT144"/>
      <c r="RU144"/>
      <c r="RV144"/>
      <c r="RW144"/>
      <c r="RX144"/>
      <c r="RY144"/>
      <c r="RZ144"/>
      <c r="SA144"/>
      <c r="SB144"/>
      <c r="SC144"/>
      <c r="SD144"/>
      <c r="SE144"/>
      <c r="SF144"/>
      <c r="SG144"/>
      <c r="SH144"/>
      <c r="SI144"/>
      <c r="SJ144"/>
      <c r="SK144"/>
      <c r="SL144"/>
      <c r="SM144"/>
      <c r="SN144"/>
      <c r="SO144"/>
      <c r="SP144"/>
      <c r="SQ144"/>
      <c r="SR144"/>
      <c r="SS144"/>
      <c r="ST144"/>
      <c r="SU144"/>
      <c r="SV144"/>
      <c r="SW144"/>
      <c r="SX144"/>
      <c r="SY144"/>
      <c r="SZ144"/>
      <c r="TA144"/>
      <c r="TB144"/>
      <c r="TC144"/>
      <c r="TD144"/>
      <c r="TE144"/>
      <c r="TF144"/>
      <c r="TG144"/>
      <c r="TH144"/>
      <c r="TI144"/>
      <c r="TJ144"/>
      <c r="TK144"/>
      <c r="TL144"/>
      <c r="TM144"/>
      <c r="TN144"/>
      <c r="TO144"/>
      <c r="TP144"/>
      <c r="TQ144"/>
      <c r="TR144"/>
      <c r="TS144"/>
      <c r="TT144"/>
      <c r="TU144"/>
      <c r="TV144"/>
      <c r="TW144"/>
      <c r="TX144"/>
      <c r="TY144"/>
      <c r="TZ144"/>
      <c r="UA144"/>
      <c r="UB144"/>
      <c r="UC144"/>
      <c r="UD144"/>
      <c r="UE144"/>
      <c r="UF144"/>
      <c r="UG144"/>
      <c r="UH144"/>
      <c r="UI144"/>
      <c r="UJ144"/>
      <c r="UK144"/>
      <c r="UL144"/>
      <c r="UM144"/>
      <c r="UN144"/>
      <c r="UO144"/>
      <c r="UP144"/>
      <c r="UQ144"/>
      <c r="UR144"/>
      <c r="US144"/>
      <c r="UT144"/>
      <c r="UU144"/>
      <c r="UV144"/>
      <c r="UW144"/>
      <c r="UX144"/>
      <c r="UY144"/>
      <c r="UZ144"/>
      <c r="VA144"/>
      <c r="VB144"/>
      <c r="VC144"/>
      <c r="VD144"/>
      <c r="VE144"/>
      <c r="VF144"/>
      <c r="VG144"/>
      <c r="VH144"/>
      <c r="VI144"/>
      <c r="VJ144"/>
      <c r="VK144"/>
      <c r="VL144"/>
      <c r="VM144"/>
      <c r="VN144"/>
      <c r="VO144"/>
      <c r="VP144"/>
      <c r="VQ144"/>
      <c r="VR144"/>
      <c r="VS144"/>
      <c r="VT144"/>
      <c r="VU144"/>
      <c r="VV144"/>
      <c r="VW144"/>
      <c r="VX144"/>
      <c r="VY144"/>
      <c r="VZ144"/>
      <c r="WA144"/>
      <c r="WB144"/>
      <c r="WC144"/>
      <c r="WD144"/>
      <c r="WE144"/>
      <c r="WF144"/>
      <c r="WG144"/>
      <c r="WH144"/>
      <c r="WI144"/>
      <c r="WJ144"/>
      <c r="WK144"/>
      <c r="WL144"/>
      <c r="WM144"/>
      <c r="WN144"/>
      <c r="WO144"/>
      <c r="WP144"/>
      <c r="WQ144"/>
      <c r="WR144"/>
      <c r="WS144"/>
      <c r="WT144"/>
      <c r="WU144"/>
      <c r="WV144"/>
      <c r="WW144"/>
      <c r="WX144"/>
      <c r="WY144"/>
      <c r="WZ144"/>
      <c r="XA144"/>
      <c r="XB144"/>
      <c r="XC144"/>
      <c r="XD144"/>
      <c r="XE144"/>
      <c r="XF144"/>
      <c r="XG144"/>
      <c r="XH144"/>
      <c r="XI144"/>
      <c r="XJ144"/>
      <c r="XK144"/>
      <c r="XL144"/>
      <c r="XM144"/>
      <c r="XN144"/>
      <c r="XO144"/>
      <c r="XP144"/>
      <c r="XQ144"/>
      <c r="XR144"/>
      <c r="XS144"/>
      <c r="XT144"/>
      <c r="XU144"/>
      <c r="XV144"/>
      <c r="XW144"/>
      <c r="XX144"/>
      <c r="XY144"/>
      <c r="XZ144"/>
      <c r="YA144"/>
      <c r="YB144"/>
      <c r="YC144"/>
      <c r="YD144"/>
      <c r="YE144"/>
      <c r="YF144"/>
      <c r="YG144"/>
      <c r="YH144"/>
      <c r="YI144"/>
      <c r="YJ144"/>
      <c r="YK144"/>
      <c r="YL144"/>
      <c r="YM144"/>
      <c r="YN144"/>
      <c r="YO144"/>
      <c r="YP144"/>
      <c r="YQ144"/>
      <c r="YR144"/>
      <c r="YS144"/>
      <c r="YT144"/>
      <c r="YU144"/>
      <c r="YV144"/>
      <c r="YW144"/>
      <c r="YX144"/>
      <c r="YY144"/>
      <c r="YZ144"/>
      <c r="ZA144"/>
      <c r="ZB144"/>
      <c r="ZC144"/>
      <c r="ZD144"/>
      <c r="ZE144"/>
      <c r="ZF144"/>
      <c r="ZG144"/>
      <c r="ZH144"/>
      <c r="ZI144"/>
      <c r="ZJ144"/>
      <c r="ZK144"/>
      <c r="ZL144"/>
      <c r="ZM144"/>
      <c r="ZN144"/>
      <c r="ZO144"/>
      <c r="ZP144"/>
      <c r="ZQ144"/>
      <c r="ZR144"/>
      <c r="ZS144"/>
      <c r="ZT144"/>
      <c r="ZU144"/>
      <c r="ZV144"/>
      <c r="ZW144"/>
      <c r="ZX144"/>
      <c r="ZY144"/>
      <c r="ZZ144"/>
      <c r="AAA144"/>
      <c r="AAB144"/>
      <c r="AAC144"/>
      <c r="AAD144"/>
      <c r="AAE144"/>
      <c r="AAF144"/>
      <c r="AAG144"/>
      <c r="AAH144"/>
      <c r="AAI144"/>
      <c r="AAJ144"/>
      <c r="AAK144"/>
      <c r="AAL144"/>
      <c r="AAM144"/>
      <c r="AAN144"/>
      <c r="AAO144"/>
      <c r="AAP144"/>
      <c r="AAQ144"/>
      <c r="AAR144"/>
      <c r="AAS144"/>
      <c r="AAT144"/>
      <c r="AAU144"/>
      <c r="AAV144"/>
      <c r="AAW144"/>
      <c r="AAX144"/>
      <c r="AAY144"/>
      <c r="AAZ144"/>
      <c r="ABA144"/>
      <c r="ABB144"/>
      <c r="ABC144"/>
      <c r="ABD144"/>
      <c r="ABE144"/>
      <c r="ABF144"/>
      <c r="ABG144"/>
      <c r="ABH144"/>
      <c r="ABI144"/>
      <c r="ABJ144"/>
      <c r="ABK144"/>
      <c r="ABL144"/>
      <c r="ABM144"/>
      <c r="ABN144"/>
      <c r="ABO144"/>
      <c r="ABP144"/>
      <c r="ABQ144"/>
      <c r="ABR144"/>
      <c r="ABS144"/>
      <c r="ABT144"/>
      <c r="ABU144"/>
      <c r="ABV144"/>
      <c r="ABW144"/>
      <c r="ABX144"/>
      <c r="ABY144"/>
      <c r="ABZ144"/>
      <c r="ACA144"/>
      <c r="ACB144"/>
      <c r="ACC144"/>
      <c r="ACD144"/>
      <c r="ACE144"/>
      <c r="ACF144"/>
      <c r="ACG144"/>
      <c r="ACH144"/>
      <c r="ACI144"/>
      <c r="ACJ144"/>
      <c r="ACK144"/>
      <c r="ACL144"/>
      <c r="ACM144"/>
      <c r="ACN144"/>
      <c r="ACO144"/>
      <c r="ACP144"/>
      <c r="ACQ144"/>
      <c r="ACR144"/>
      <c r="ACS144"/>
      <c r="ACT144"/>
      <c r="ACU144"/>
      <c r="ACV144"/>
      <c r="ACW144"/>
      <c r="ACX144"/>
      <c r="ACY144"/>
      <c r="ACZ144"/>
      <c r="ADA144"/>
      <c r="ADB144"/>
      <c r="ADC144"/>
      <c r="ADD144"/>
      <c r="ADE144"/>
      <c r="ADF144"/>
      <c r="ADG144"/>
      <c r="ADH144"/>
      <c r="ADI144"/>
      <c r="ADJ144"/>
      <c r="ADK144"/>
      <c r="ADL144"/>
      <c r="ADM144"/>
      <c r="ADN144"/>
      <c r="ADO144"/>
      <c r="ADP144"/>
      <c r="ADQ144"/>
      <c r="ADR144"/>
      <c r="ADS144"/>
      <c r="ADT144"/>
      <c r="ADU144"/>
      <c r="ADV144"/>
      <c r="ADW144"/>
      <c r="ADX144"/>
      <c r="ADY144"/>
      <c r="ADZ144"/>
      <c r="AEA144"/>
      <c r="AEB144"/>
      <c r="AEC144"/>
      <c r="AED144"/>
      <c r="AEE144"/>
      <c r="AEF144"/>
      <c r="AEG144"/>
      <c r="AEH144"/>
      <c r="AEI144"/>
      <c r="AEJ144"/>
      <c r="AEK144"/>
      <c r="AEL144"/>
      <c r="AEM144"/>
      <c r="AEN144"/>
      <c r="AEO144"/>
      <c r="AEP144"/>
      <c r="AEQ144"/>
      <c r="AER144"/>
      <c r="AES144"/>
      <c r="AET144"/>
      <c r="AEU144"/>
      <c r="AEV144"/>
      <c r="AEW144"/>
      <c r="AEX144"/>
      <c r="AEY144"/>
      <c r="AEZ144"/>
      <c r="AFA144"/>
      <c r="AFB144"/>
      <c r="AFC144"/>
      <c r="AFD144"/>
      <c r="AFE144"/>
      <c r="AFF144"/>
      <c r="AFG144"/>
      <c r="AFH144"/>
      <c r="AFI144"/>
      <c r="AFJ144"/>
      <c r="AFK144"/>
      <c r="AFL144"/>
      <c r="AFM144"/>
      <c r="AFN144"/>
      <c r="AFO144"/>
      <c r="AFP144"/>
      <c r="AFQ144"/>
      <c r="AFR144"/>
      <c r="AFS144"/>
      <c r="AFT144"/>
      <c r="AFU144"/>
      <c r="AFV144"/>
      <c r="AFW144"/>
      <c r="AFX144"/>
      <c r="AFY144"/>
      <c r="AFZ144"/>
      <c r="AGA144"/>
      <c r="AGB144"/>
      <c r="AGC144"/>
      <c r="AGD144"/>
      <c r="AGE144"/>
      <c r="AGF144"/>
      <c r="AGG144"/>
      <c r="AGH144"/>
      <c r="AGI144"/>
      <c r="AGJ144"/>
      <c r="AGK144"/>
      <c r="AGL144"/>
      <c r="AGM144"/>
      <c r="AGN144"/>
      <c r="AGO144"/>
      <c r="AGP144"/>
      <c r="AGQ144"/>
      <c r="AGR144"/>
      <c r="AGS144"/>
      <c r="AGT144"/>
      <c r="AGU144"/>
      <c r="AGV144"/>
      <c r="AGW144"/>
      <c r="AGX144"/>
      <c r="AGY144"/>
      <c r="AGZ144"/>
      <c r="AHA144"/>
      <c r="AHB144"/>
      <c r="AHC144"/>
      <c r="AHD144"/>
      <c r="AHE144"/>
      <c r="AHF144"/>
      <c r="AHG144"/>
      <c r="AHH144"/>
      <c r="AHI144"/>
      <c r="AHJ144"/>
      <c r="AHK144"/>
      <c r="AHL144"/>
      <c r="AHM144"/>
      <c r="AHN144"/>
      <c r="AHO144"/>
      <c r="AHP144"/>
      <c r="AHQ144"/>
      <c r="AHR144"/>
      <c r="AHS144"/>
      <c r="AHT144"/>
      <c r="AHU144"/>
      <c r="AHV144"/>
      <c r="AHW144"/>
      <c r="AHX144"/>
      <c r="AHY144"/>
      <c r="AHZ144"/>
      <c r="AIA144"/>
      <c r="AIB144"/>
      <c r="AIC144"/>
      <c r="AID144"/>
      <c r="AIE144"/>
      <c r="AIF144"/>
      <c r="AIG144"/>
      <c r="AIH144"/>
      <c r="AII144"/>
      <c r="AIJ144"/>
      <c r="AIK144"/>
      <c r="AIL144"/>
      <c r="AIM144"/>
      <c r="AIN144"/>
      <c r="AIO144"/>
      <c r="AIP144"/>
      <c r="AIQ144"/>
      <c r="AIR144"/>
      <c r="AIS144"/>
      <c r="AIT144"/>
      <c r="AIU144"/>
      <c r="AIV144"/>
      <c r="AIW144"/>
      <c r="AIX144"/>
      <c r="AIY144"/>
      <c r="AIZ144"/>
      <c r="AJA144"/>
      <c r="AJB144"/>
      <c r="AJC144"/>
      <c r="AJD144"/>
      <c r="AJE144"/>
      <c r="AJF144"/>
      <c r="AJG144"/>
      <c r="AJH144"/>
      <c r="AJI144"/>
      <c r="AJJ144"/>
      <c r="AJK144"/>
      <c r="AJL144"/>
      <c r="AJM144"/>
      <c r="AJN144"/>
      <c r="AJO144"/>
      <c r="AJP144"/>
      <c r="AJQ144"/>
      <c r="AJR144"/>
      <c r="AJS144"/>
      <c r="AJT144"/>
      <c r="AJU144"/>
      <c r="AJV144"/>
      <c r="AJW144"/>
      <c r="AJX144"/>
      <c r="AJY144"/>
      <c r="AJZ144"/>
      <c r="AKA144"/>
      <c r="AKB144"/>
      <c r="AKC144"/>
      <c r="AKD144"/>
      <c r="AKE144"/>
      <c r="AKF144"/>
      <c r="AKG144"/>
      <c r="AKH144"/>
      <c r="AKI144"/>
      <c r="AKJ144"/>
      <c r="AKK144"/>
      <c r="AKL144"/>
      <c r="AKM144"/>
      <c r="AKN144"/>
      <c r="AKO144"/>
      <c r="AKP144"/>
      <c r="AKQ144"/>
      <c r="AKR144"/>
      <c r="AKS144"/>
      <c r="AKT144"/>
      <c r="AKU144"/>
      <c r="AKV144"/>
      <c r="AKW144"/>
      <c r="AKX144"/>
      <c r="AKY144"/>
      <c r="AKZ144"/>
      <c r="ALA144"/>
      <c r="ALB144"/>
      <c r="ALC144"/>
      <c r="ALD144"/>
      <c r="ALE144"/>
      <c r="ALF144"/>
      <c r="ALG144"/>
      <c r="ALH144"/>
      <c r="ALI144"/>
      <c r="ALJ144"/>
      <c r="ALK144"/>
      <c r="ALL144"/>
      <c r="ALM144"/>
      <c r="ALN144"/>
      <c r="ALO144"/>
      <c r="ALP144"/>
      <c r="ALQ144"/>
      <c r="ALR144"/>
      <c r="ALS144"/>
      <c r="ALT144"/>
      <c r="ALU144"/>
      <c r="ALV144"/>
      <c r="ALW144"/>
      <c r="ALX144"/>
      <c r="ALY144"/>
      <c r="ALZ144"/>
      <c r="AMA144"/>
      <c r="AMB144"/>
      <c r="AMC144"/>
      <c r="AMD144"/>
      <c r="AME144"/>
      <c r="AMF144"/>
      <c r="AMG144"/>
      <c r="AMH144"/>
      <c r="AMI144"/>
      <c r="AMJ144"/>
    </row>
    <row r="145" spans="2:22" s="443" customFormat="1" ht="15.75" x14ac:dyDescent="0.25">
      <c r="B145" s="820" t="s">
        <v>458</v>
      </c>
      <c r="C145" s="820"/>
      <c r="D145" s="820"/>
      <c r="E145" s="820"/>
      <c r="F145" s="820"/>
      <c r="G145" s="820"/>
      <c r="H145" s="820"/>
      <c r="I145" s="820"/>
      <c r="J145" s="820"/>
      <c r="K145" s="820"/>
      <c r="L145" s="820"/>
      <c r="M145" s="820"/>
      <c r="N145" s="820"/>
      <c r="O145" s="820"/>
      <c r="P145" s="820"/>
      <c r="Q145" s="444"/>
      <c r="R145" s="445"/>
      <c r="S145" s="445"/>
      <c r="T145" s="445"/>
      <c r="U145" s="445"/>
      <c r="V145" s="446"/>
    </row>
    <row r="146" spans="2:22" s="443" customFormat="1" ht="15.75" customHeight="1" x14ac:dyDescent="0.25">
      <c r="B146" s="817" t="s">
        <v>459</v>
      </c>
      <c r="C146" s="817"/>
      <c r="D146" s="817"/>
      <c r="E146" s="817"/>
      <c r="F146" s="817"/>
      <c r="G146" s="817"/>
      <c r="H146" s="817"/>
      <c r="I146" s="817"/>
      <c r="J146" s="817"/>
      <c r="K146" s="817"/>
      <c r="L146" s="817"/>
      <c r="M146" s="817"/>
      <c r="N146" s="817"/>
      <c r="O146" s="817"/>
      <c r="P146" s="817"/>
      <c r="Q146" s="447"/>
      <c r="R146" s="448"/>
      <c r="S146" s="448"/>
      <c r="T146" s="448"/>
      <c r="U146" s="448"/>
      <c r="V146" s="446"/>
    </row>
    <row r="147" spans="2:22" s="443" customFormat="1" ht="14.45" customHeight="1" x14ac:dyDescent="0.25">
      <c r="B147" s="817" t="s">
        <v>460</v>
      </c>
      <c r="C147" s="817"/>
      <c r="D147" s="817"/>
      <c r="E147" s="817"/>
      <c r="F147" s="817"/>
      <c r="G147" s="817"/>
      <c r="H147" s="817"/>
      <c r="I147" s="817"/>
      <c r="J147" s="817"/>
      <c r="K147" s="817"/>
      <c r="L147" s="817"/>
      <c r="M147" s="817"/>
      <c r="N147" s="817"/>
      <c r="O147" s="817"/>
      <c r="P147" s="817"/>
      <c r="Q147" s="447"/>
      <c r="R147" s="448"/>
      <c r="S147" s="448"/>
      <c r="T147" s="448"/>
      <c r="U147" s="448"/>
      <c r="V147" s="446"/>
    </row>
    <row r="148" spans="2:22" s="443" customFormat="1" ht="14.45" customHeight="1" x14ac:dyDescent="0.25">
      <c r="B148" s="817" t="s">
        <v>461</v>
      </c>
      <c r="C148" s="817"/>
      <c r="D148" s="817"/>
      <c r="E148" s="817"/>
      <c r="F148" s="817"/>
      <c r="G148" s="817"/>
      <c r="H148" s="817"/>
      <c r="I148" s="817"/>
      <c r="J148" s="817"/>
      <c r="K148" s="817"/>
      <c r="L148" s="817"/>
      <c r="M148" s="817"/>
      <c r="N148" s="817"/>
      <c r="O148" s="817"/>
      <c r="P148" s="817"/>
      <c r="Q148" s="817"/>
      <c r="R148" s="448"/>
      <c r="S148" s="448"/>
      <c r="T148" s="448"/>
      <c r="U148" s="448"/>
      <c r="V148" s="446"/>
    </row>
    <row r="149" spans="2:22" s="443" customFormat="1" ht="14.45" customHeight="1" x14ac:dyDescent="0.25">
      <c r="B149" s="817" t="s">
        <v>462</v>
      </c>
      <c r="C149" s="817"/>
      <c r="D149" s="817"/>
      <c r="E149" s="817"/>
      <c r="F149" s="817"/>
      <c r="G149" s="817"/>
      <c r="H149" s="817"/>
      <c r="I149" s="817"/>
      <c r="J149" s="817"/>
      <c r="K149" s="817"/>
      <c r="L149" s="817"/>
      <c r="M149" s="817"/>
      <c r="N149" s="817"/>
      <c r="O149" s="817"/>
      <c r="P149" s="817"/>
      <c r="Q149" s="447"/>
      <c r="R149" s="448"/>
      <c r="S149" s="448"/>
      <c r="T149" s="448"/>
      <c r="U149" s="448"/>
      <c r="V149" s="446"/>
    </row>
    <row r="150" spans="2:22" s="443" customFormat="1" ht="14.45" customHeight="1" x14ac:dyDescent="0.25">
      <c r="B150" s="817" t="s">
        <v>463</v>
      </c>
      <c r="C150" s="817"/>
      <c r="D150" s="817"/>
      <c r="E150" s="817"/>
      <c r="F150" s="817"/>
      <c r="G150" s="817"/>
      <c r="H150" s="817"/>
      <c r="I150" s="817"/>
      <c r="J150" s="817"/>
      <c r="K150" s="817"/>
      <c r="L150" s="817"/>
      <c r="M150" s="817"/>
      <c r="N150" s="817"/>
      <c r="O150" s="817"/>
      <c r="P150" s="817"/>
      <c r="Q150" s="447"/>
      <c r="R150" s="448"/>
      <c r="S150" s="448"/>
      <c r="T150" s="448"/>
      <c r="U150" s="448"/>
      <c r="V150" s="446"/>
    </row>
    <row r="151" spans="2:22" s="443" customFormat="1" ht="14.45" customHeight="1" x14ac:dyDescent="0.25">
      <c r="B151" s="817" t="s">
        <v>464</v>
      </c>
      <c r="C151" s="817"/>
      <c r="D151" s="817"/>
      <c r="E151" s="817"/>
      <c r="F151" s="817"/>
      <c r="G151" s="817"/>
      <c r="H151" s="817"/>
      <c r="I151" s="817"/>
      <c r="J151" s="817"/>
      <c r="K151" s="817"/>
      <c r="L151" s="817"/>
      <c r="M151" s="817"/>
      <c r="N151" s="817"/>
      <c r="O151" s="817"/>
      <c r="P151" s="817"/>
      <c r="Q151" s="447"/>
      <c r="R151" s="448"/>
      <c r="S151" s="448"/>
      <c r="T151" s="448"/>
      <c r="U151" s="448"/>
      <c r="V151" s="446"/>
    </row>
    <row r="152" spans="2:22" s="443" customFormat="1" ht="14.45" customHeight="1" x14ac:dyDescent="0.25">
      <c r="B152" s="817" t="s">
        <v>465</v>
      </c>
      <c r="C152" s="817"/>
      <c r="D152" s="817"/>
      <c r="E152" s="817"/>
      <c r="F152" s="817"/>
      <c r="G152" s="817"/>
      <c r="H152" s="817"/>
      <c r="I152" s="817"/>
      <c r="J152" s="817"/>
      <c r="K152" s="817"/>
      <c r="L152" s="817"/>
      <c r="M152" s="817"/>
      <c r="N152" s="817"/>
      <c r="O152" s="817"/>
      <c r="P152" s="817"/>
      <c r="Q152" s="447"/>
      <c r="R152" s="448"/>
      <c r="S152" s="448"/>
      <c r="T152" s="448"/>
      <c r="U152" s="448"/>
      <c r="V152" s="446"/>
    </row>
    <row r="153" spans="2:22" s="443" customFormat="1" ht="14.45" customHeight="1" x14ac:dyDescent="0.25">
      <c r="B153" s="817" t="s">
        <v>466</v>
      </c>
      <c r="C153" s="817"/>
      <c r="D153" s="817"/>
      <c r="E153" s="817"/>
      <c r="F153" s="817"/>
      <c r="G153" s="817"/>
      <c r="H153" s="817"/>
      <c r="I153" s="817"/>
      <c r="J153" s="817"/>
      <c r="K153" s="817"/>
      <c r="L153" s="817"/>
      <c r="M153" s="817"/>
      <c r="N153" s="817"/>
      <c r="O153" s="817"/>
      <c r="P153" s="817"/>
      <c r="Q153" s="447"/>
      <c r="R153" s="448"/>
      <c r="S153" s="448"/>
      <c r="T153" s="448"/>
      <c r="U153" s="448"/>
      <c r="V153" s="446"/>
    </row>
    <row r="154" spans="2:22" s="443" customFormat="1" ht="15.75" customHeight="1" x14ac:dyDescent="0.25">
      <c r="B154" s="817" t="s">
        <v>467</v>
      </c>
      <c r="C154" s="817"/>
      <c r="D154" s="817"/>
      <c r="E154" s="817"/>
      <c r="F154" s="817"/>
      <c r="G154" s="817"/>
      <c r="H154" s="817"/>
      <c r="I154" s="817"/>
      <c r="J154" s="817"/>
      <c r="K154" s="817"/>
      <c r="L154" s="817"/>
      <c r="M154" s="817"/>
      <c r="N154" s="817"/>
      <c r="O154" s="817"/>
      <c r="P154" s="817"/>
      <c r="Q154" s="447"/>
      <c r="R154" s="448"/>
      <c r="S154" s="448"/>
      <c r="T154" s="448"/>
      <c r="U154" s="448"/>
      <c r="V154" s="446"/>
    </row>
    <row r="155" spans="2:22" s="443" customFormat="1" ht="14.45" customHeight="1" x14ac:dyDescent="0.25">
      <c r="B155" s="817" t="s">
        <v>468</v>
      </c>
      <c r="C155" s="817"/>
      <c r="D155" s="817"/>
      <c r="E155" s="817"/>
      <c r="F155" s="817"/>
      <c r="G155" s="817"/>
      <c r="H155" s="817"/>
      <c r="I155" s="817"/>
      <c r="J155" s="817"/>
      <c r="K155" s="817"/>
      <c r="L155" s="817"/>
      <c r="M155" s="817"/>
      <c r="N155" s="817"/>
      <c r="O155" s="817"/>
      <c r="P155" s="817"/>
      <c r="Q155" s="447"/>
      <c r="R155" s="448"/>
      <c r="S155" s="448"/>
      <c r="T155" s="448"/>
      <c r="U155" s="448"/>
      <c r="V155" s="446"/>
    </row>
    <row r="156" spans="2:22" s="443" customFormat="1" ht="14.45" customHeight="1" x14ac:dyDescent="0.25">
      <c r="B156" s="817" t="s">
        <v>469</v>
      </c>
      <c r="C156" s="817"/>
      <c r="D156" s="817"/>
      <c r="E156" s="817"/>
      <c r="F156" s="817"/>
      <c r="G156" s="817"/>
      <c r="H156" s="817"/>
      <c r="I156" s="817"/>
      <c r="J156" s="817"/>
      <c r="K156" s="817"/>
      <c r="L156" s="817"/>
      <c r="M156" s="817"/>
      <c r="N156" s="817"/>
      <c r="O156" s="817"/>
      <c r="P156" s="817"/>
      <c r="Q156" s="447"/>
      <c r="R156" s="448"/>
      <c r="S156" s="448"/>
      <c r="T156" s="448"/>
      <c r="U156" s="448"/>
      <c r="V156" s="446"/>
    </row>
    <row r="157" spans="2:22" s="443" customFormat="1" ht="14.45" customHeight="1" x14ac:dyDescent="0.25">
      <c r="B157" s="817" t="s">
        <v>470</v>
      </c>
      <c r="C157" s="817"/>
      <c r="D157" s="817"/>
      <c r="E157" s="817"/>
      <c r="F157" s="817"/>
      <c r="G157" s="817"/>
      <c r="H157" s="817"/>
      <c r="I157" s="817"/>
      <c r="J157" s="817"/>
      <c r="K157" s="817"/>
      <c r="L157" s="817"/>
      <c r="M157" s="817"/>
      <c r="N157" s="817"/>
      <c r="O157" s="817"/>
      <c r="P157" s="817"/>
      <c r="Q157" s="817"/>
      <c r="R157" s="448"/>
      <c r="S157" s="448"/>
      <c r="T157" s="448"/>
      <c r="U157" s="448"/>
      <c r="V157" s="446"/>
    </row>
    <row r="158" spans="2:22" s="443" customFormat="1" ht="14.45" customHeight="1" x14ac:dyDescent="0.25">
      <c r="B158" s="817" t="s">
        <v>471</v>
      </c>
      <c r="C158" s="817"/>
      <c r="D158" s="817"/>
      <c r="E158" s="817"/>
      <c r="F158" s="817"/>
      <c r="G158" s="817"/>
      <c r="H158" s="817"/>
      <c r="I158" s="817"/>
      <c r="J158" s="817"/>
      <c r="K158" s="817"/>
      <c r="L158" s="817"/>
      <c r="M158" s="817"/>
      <c r="N158" s="817"/>
      <c r="O158" s="817"/>
      <c r="P158" s="817"/>
      <c r="Q158" s="449"/>
      <c r="R158" s="446"/>
      <c r="S158" s="446"/>
      <c r="T158" s="446"/>
      <c r="U158" s="446"/>
      <c r="V158" s="446"/>
    </row>
    <row r="159" spans="2:22" s="443" customFormat="1" ht="14.45" customHeight="1" x14ac:dyDescent="0.25">
      <c r="B159" s="444" t="s">
        <v>472</v>
      </c>
      <c r="C159" s="447"/>
      <c r="D159" s="447"/>
      <c r="E159" s="447"/>
      <c r="F159" s="447"/>
      <c r="G159" s="447"/>
      <c r="H159" s="447"/>
      <c r="I159" s="447"/>
      <c r="J159" s="447"/>
      <c r="K159" s="447"/>
      <c r="L159" s="447"/>
      <c r="M159" s="447"/>
      <c r="N159" s="447"/>
      <c r="O159" s="447"/>
      <c r="P159" s="447"/>
      <c r="Q159" s="449"/>
      <c r="R159" s="446"/>
      <c r="S159" s="446"/>
      <c r="T159" s="446"/>
      <c r="U159" s="446"/>
      <c r="V159" s="446"/>
    </row>
    <row r="160" spans="2:22" s="443" customFormat="1" ht="15.75" x14ac:dyDescent="0.25">
      <c r="B160" s="450" t="s">
        <v>473</v>
      </c>
      <c r="C160" s="449"/>
      <c r="D160" s="449"/>
      <c r="E160" s="449"/>
      <c r="F160" s="449"/>
      <c r="G160" s="449"/>
      <c r="H160" s="449"/>
      <c r="I160" s="449"/>
      <c r="J160" s="449"/>
      <c r="K160" s="449"/>
      <c r="L160" s="451"/>
      <c r="M160" s="451"/>
      <c r="N160" s="451"/>
      <c r="O160" s="451"/>
      <c r="P160" s="451"/>
      <c r="Q160" s="449"/>
      <c r="R160" s="446"/>
      <c r="S160" s="446"/>
      <c r="T160" s="446"/>
      <c r="U160" s="446"/>
      <c r="V160" s="446"/>
    </row>
    <row r="161" spans="2:22" s="443" customFormat="1" ht="15.75" x14ac:dyDescent="0.25">
      <c r="B161" s="446"/>
      <c r="C161" s="446"/>
      <c r="D161" s="446"/>
      <c r="E161" s="446"/>
      <c r="F161" s="446"/>
      <c r="G161" s="446"/>
      <c r="H161" s="446"/>
      <c r="I161" s="446"/>
      <c r="J161" s="446"/>
      <c r="K161" s="446"/>
      <c r="L161" s="452"/>
      <c r="M161" s="452"/>
      <c r="N161" s="452"/>
      <c r="O161" s="452"/>
      <c r="P161" s="452"/>
      <c r="Q161" s="446"/>
      <c r="R161" s="446"/>
      <c r="S161" s="446"/>
      <c r="T161" s="446"/>
      <c r="U161" s="446"/>
      <c r="V161" s="446"/>
    </row>
    <row r="162" spans="2:22" s="443" customFormat="1" ht="15.75" x14ac:dyDescent="0.25">
      <c r="B162"/>
      <c r="C162"/>
      <c r="D162"/>
      <c r="E162"/>
      <c r="F162"/>
      <c r="G162"/>
      <c r="H162"/>
      <c r="I162"/>
      <c r="J162" s="6"/>
      <c r="K162" s="6"/>
      <c r="L162" s="6"/>
      <c r="M162" s="6"/>
      <c r="N162" s="6"/>
      <c r="O162" s="6"/>
      <c r="P162" s="6"/>
      <c r="Q162" s="6"/>
      <c r="R162" s="6"/>
      <c r="S162" s="6"/>
      <c r="T162" s="6"/>
      <c r="U162" s="6"/>
      <c r="V162" s="6"/>
    </row>
    <row r="163" spans="2:22" s="443" customFormat="1" ht="15.75" x14ac:dyDescent="0.25">
      <c r="B163" s="453" t="s">
        <v>474</v>
      </c>
      <c r="C163"/>
      <c r="D163"/>
      <c r="E163"/>
      <c r="F163"/>
      <c r="G163"/>
      <c r="H163"/>
      <c r="I163"/>
      <c r="J163" s="6"/>
      <c r="K163" s="6"/>
      <c r="L163" s="6"/>
      <c r="M163" s="6"/>
      <c r="N163" s="6"/>
      <c r="O163" s="6"/>
      <c r="P163" s="6"/>
      <c r="Q163" s="6"/>
      <c r="R163" s="6"/>
      <c r="S163" s="6"/>
      <c r="T163" s="6"/>
      <c r="U163" s="6"/>
      <c r="V163" s="6"/>
    </row>
    <row r="164" spans="2:22" s="443" customFormat="1" ht="15.75" x14ac:dyDescent="0.25">
      <c r="B164" s="6"/>
      <c r="C164"/>
      <c r="D164"/>
      <c r="E164"/>
      <c r="F164"/>
      <c r="G164"/>
      <c r="H164"/>
      <c r="I164"/>
      <c r="J164" s="6"/>
      <c r="K164" s="6"/>
      <c r="L164" s="6"/>
      <c r="M164" s="6"/>
      <c r="N164" s="6"/>
      <c r="O164" s="6"/>
      <c r="P164" s="6"/>
      <c r="Q164" s="6"/>
      <c r="R164" s="6"/>
      <c r="S164" s="6"/>
      <c r="T164" s="6"/>
      <c r="U164" s="6"/>
      <c r="V164" s="6"/>
    </row>
    <row r="165" spans="2:22" x14ac:dyDescent="0.25">
      <c r="C165" s="65"/>
      <c r="D165" s="66">
        <v>2010</v>
      </c>
      <c r="E165" s="66">
        <v>2015</v>
      </c>
      <c r="F165" s="66">
        <v>2020</v>
      </c>
      <c r="G165" s="66">
        <v>2025</v>
      </c>
      <c r="H165" s="66">
        <v>2030</v>
      </c>
      <c r="I165" s="67">
        <v>2035</v>
      </c>
    </row>
    <row r="166" spans="2:22" x14ac:dyDescent="0.25">
      <c r="C166" s="85" t="s">
        <v>178</v>
      </c>
      <c r="D166" s="120"/>
      <c r="E166" s="120"/>
      <c r="F166" s="120"/>
      <c r="G166" s="120"/>
      <c r="H166" s="120"/>
      <c r="I166" s="121"/>
    </row>
    <row r="167" spans="2:22" x14ac:dyDescent="0.25">
      <c r="C167" s="208" t="s">
        <v>154</v>
      </c>
      <c r="D167" s="125">
        <v>257.64562525256503</v>
      </c>
      <c r="E167" s="120"/>
      <c r="F167" s="125">
        <f t="shared" ref="F167:I169" si="1">F103</f>
        <v>287.41887133263401</v>
      </c>
      <c r="G167" s="125">
        <f t="shared" si="1"/>
        <v>307.30879091232998</v>
      </c>
      <c r="H167" s="125">
        <f t="shared" si="1"/>
        <v>330.75521362755501</v>
      </c>
      <c r="I167" s="126">
        <f t="shared" si="1"/>
        <v>360.62211347993502</v>
      </c>
    </row>
    <row r="168" spans="2:22" x14ac:dyDescent="0.25">
      <c r="C168" s="208" t="s">
        <v>179</v>
      </c>
      <c r="D168" s="125">
        <v>29.953617671292601</v>
      </c>
      <c r="E168" s="120"/>
      <c r="F168" s="125">
        <f t="shared" si="1"/>
        <v>38.141648044672898</v>
      </c>
      <c r="G168" s="125">
        <f t="shared" si="1"/>
        <v>39.793482085832999</v>
      </c>
      <c r="H168" s="125">
        <f t="shared" si="1"/>
        <v>41.881533444647097</v>
      </c>
      <c r="I168" s="126">
        <f t="shared" si="1"/>
        <v>44.218013571464901</v>
      </c>
    </row>
    <row r="169" spans="2:22" x14ac:dyDescent="0.25">
      <c r="C169" s="208" t="s">
        <v>180</v>
      </c>
      <c r="D169" s="125">
        <v>8.0604560678119803</v>
      </c>
      <c r="E169" s="120"/>
      <c r="F169" s="125">
        <f t="shared" si="1"/>
        <v>8.2372305055115103</v>
      </c>
      <c r="G169" s="125">
        <f t="shared" si="1"/>
        <v>8.46525131048673</v>
      </c>
      <c r="H169" s="125">
        <f t="shared" si="1"/>
        <v>8.7041945853824298</v>
      </c>
      <c r="I169" s="126">
        <f t="shared" si="1"/>
        <v>9.2070593108196608</v>
      </c>
    </row>
    <row r="170" spans="2:22" x14ac:dyDescent="0.25">
      <c r="C170" s="85" t="s">
        <v>182</v>
      </c>
      <c r="D170" s="297"/>
      <c r="E170" s="209"/>
      <c r="F170" s="209"/>
      <c r="G170" s="209"/>
      <c r="H170" s="209"/>
      <c r="I170" s="210"/>
    </row>
    <row r="171" spans="2:22" x14ac:dyDescent="0.25">
      <c r="C171" s="208" t="s">
        <v>115</v>
      </c>
      <c r="D171" s="125">
        <f>Transport!P62*Transport!X398*'Détail Transport'!D178/1000</f>
        <v>0</v>
      </c>
      <c r="E171" s="125"/>
      <c r="F171" s="125">
        <f>Transport!R62*Transport!Z398*'Détail Transport'!F178/1000</f>
        <v>0</v>
      </c>
      <c r="G171" s="125">
        <f>Transport!S62*Transport!AA398*'Détail Transport'!G178/1000</f>
        <v>0</v>
      </c>
      <c r="H171" s="125">
        <f>Transport!T62*Transport!AB398*'Détail Transport'!H178/1000</f>
        <v>0</v>
      </c>
      <c r="I171" s="126">
        <f>Transport!U62*Transport!AC398*'Détail Transport'!I178/1000</f>
        <v>0</v>
      </c>
    </row>
    <row r="172" spans="2:22" x14ac:dyDescent="0.25">
      <c r="C172" s="208" t="s">
        <v>184</v>
      </c>
      <c r="D172" s="125">
        <v>50.008637814020901</v>
      </c>
      <c r="E172" s="120"/>
      <c r="F172" s="125">
        <f>S125+S134</f>
        <v>63.109666815446552</v>
      </c>
      <c r="G172" s="125">
        <f>T125+T134</f>
        <v>65.974562106117787</v>
      </c>
      <c r="H172" s="125">
        <f>U125+U134</f>
        <v>69.354020185691653</v>
      </c>
      <c r="I172" s="126">
        <f>V125+V134</f>
        <v>73.618185837094728</v>
      </c>
    </row>
    <row r="173" spans="2:22" x14ac:dyDescent="0.25">
      <c r="C173" s="208" t="s">
        <v>179</v>
      </c>
      <c r="D173" s="125">
        <v>100.30362801659599</v>
      </c>
      <c r="E173" s="120"/>
      <c r="F173" s="125">
        <f>S122+S129</f>
        <v>113.57655548846725</v>
      </c>
      <c r="G173" s="125">
        <f>T122+T129</f>
        <v>120.04306354291643</v>
      </c>
      <c r="H173" s="125">
        <f>U122+U129</f>
        <v>127.37319232386352</v>
      </c>
      <c r="I173" s="126">
        <f>V122+V129</f>
        <v>133.65206666533962</v>
      </c>
    </row>
    <row r="174" spans="2:22" ht="25.5" x14ac:dyDescent="0.25">
      <c r="C174" s="208" t="s">
        <v>304</v>
      </c>
      <c r="D174" s="125">
        <v>12.7</v>
      </c>
      <c r="E174" s="120"/>
      <c r="F174" s="125">
        <f>S121</f>
        <v>14.306430325504699</v>
      </c>
      <c r="G174" s="125">
        <f>T121</f>
        <v>15.449818700946601</v>
      </c>
      <c r="H174" s="125">
        <f>U121</f>
        <v>16.876084326253299</v>
      </c>
      <c r="I174" s="126">
        <f>V121</f>
        <v>18.8445069282749</v>
      </c>
    </row>
    <row r="175" spans="2:22" x14ac:dyDescent="0.25">
      <c r="C175" s="6" t="s">
        <v>423</v>
      </c>
      <c r="D175"/>
      <c r="E175"/>
      <c r="F175"/>
      <c r="G175"/>
      <c r="H175"/>
      <c r="I175"/>
    </row>
    <row r="176" spans="2:22" x14ac:dyDescent="0.25">
      <c r="C176"/>
      <c r="D176"/>
      <c r="E176"/>
      <c r="F176"/>
      <c r="G176"/>
      <c r="H176"/>
      <c r="I176"/>
    </row>
    <row r="177" spans="3:9" x14ac:dyDescent="0.25">
      <c r="C177"/>
      <c r="D177"/>
      <c r="E177"/>
      <c r="F177"/>
      <c r="G177"/>
      <c r="H177"/>
      <c r="I177"/>
    </row>
    <row r="178" spans="3:9" x14ac:dyDescent="0.25">
      <c r="C178" s="318" t="s">
        <v>193</v>
      </c>
      <c r="D178" s="319">
        <v>1.65</v>
      </c>
      <c r="E178" s="319">
        <v>1.65</v>
      </c>
      <c r="F178" s="319">
        <v>1.65</v>
      </c>
      <c r="G178" s="319">
        <v>1.65</v>
      </c>
      <c r="H178" s="319">
        <v>1.65</v>
      </c>
      <c r="I178" s="454">
        <v>1.65</v>
      </c>
    </row>
    <row r="179" spans="3:9" x14ac:dyDescent="0.25">
      <c r="C179" s="6" t="s">
        <v>422</v>
      </c>
    </row>
  </sheetData>
  <mergeCells count="18">
    <mergeCell ref="B91:B98"/>
    <mergeCell ref="B99:B102"/>
    <mergeCell ref="B103:B106"/>
    <mergeCell ref="B107:B108"/>
    <mergeCell ref="B145:P145"/>
    <mergeCell ref="B146:P146"/>
    <mergeCell ref="B147:P147"/>
    <mergeCell ref="B148:Q148"/>
    <mergeCell ref="B149:P149"/>
    <mergeCell ref="B150:P150"/>
    <mergeCell ref="B156:P156"/>
    <mergeCell ref="B157:Q157"/>
    <mergeCell ref="B158:P158"/>
    <mergeCell ref="B151:P151"/>
    <mergeCell ref="B152:P152"/>
    <mergeCell ref="B153:P153"/>
    <mergeCell ref="B154:P154"/>
    <mergeCell ref="B155:P155"/>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18"/>
  <sheetViews>
    <sheetView topLeftCell="W1" zoomScale="80" zoomScaleNormal="80" workbookViewId="0">
      <selection activeCell="AJ208" sqref="AJ208:AJ218"/>
    </sheetView>
  </sheetViews>
  <sheetFormatPr baseColWidth="10" defaultColWidth="9.140625" defaultRowHeight="15" x14ac:dyDescent="0.25"/>
  <cols>
    <col min="1" max="1" width="11.5703125" style="6"/>
    <col min="2" max="2" width="47.85546875" style="6"/>
    <col min="3" max="8" width="15.7109375" style="6"/>
    <col min="9" max="9" width="11.5703125" style="6"/>
    <col min="10" max="10" width="11.5703125" style="55"/>
    <col min="11" max="12" width="11.5703125" style="56"/>
    <col min="13" max="13" width="11.5703125" style="57"/>
    <col min="14" max="15" width="11.5703125" style="6"/>
    <col min="16" max="16" width="47.7109375" style="6"/>
    <col min="17" max="23" width="15.7109375" style="6"/>
    <col min="24" max="24" width="11.5703125" style="6"/>
    <col min="25" max="25" width="52.140625" style="6"/>
    <col min="26" max="35" width="11.5703125" style="6"/>
    <col min="36" max="36" width="32.42578125" style="6"/>
    <col min="37" max="37" width="14" style="6"/>
    <col min="38" max="40" width="14.42578125" style="6"/>
    <col min="41" max="41" width="21.7109375" style="6"/>
    <col min="42" max="42" width="20.42578125" style="6"/>
    <col min="43" max="1025" width="11.5703125" style="6"/>
  </cols>
  <sheetData>
    <row r="1" spans="1:60" x14ac:dyDescent="0.2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row>
    <row r="2" spans="1:60" ht="15.75" thickBot="1" x14ac:dyDescent="0.3">
      <c r="A2" s="455"/>
      <c r="B2" s="455"/>
      <c r="C2" s="455"/>
      <c r="D2" s="455"/>
      <c r="E2" s="455"/>
      <c r="F2" s="455"/>
      <c r="G2" s="455"/>
      <c r="H2" s="455"/>
      <c r="I2" s="455"/>
      <c r="J2" s="456"/>
      <c r="K2" s="457"/>
      <c r="L2" s="457"/>
      <c r="M2" s="458"/>
      <c r="N2" s="455"/>
      <c r="O2" s="455"/>
      <c r="P2" s="455"/>
      <c r="Q2" s="455"/>
      <c r="R2" s="455"/>
      <c r="S2" s="455"/>
      <c r="T2" s="455"/>
      <c r="U2" s="455"/>
      <c r="V2" s="455"/>
      <c r="W2" s="455"/>
      <c r="X2" s="455"/>
      <c r="Y2" s="455"/>
      <c r="Z2" s="455"/>
      <c r="AA2" s="455"/>
      <c r="AB2" s="455"/>
      <c r="AC2" s="455"/>
      <c r="AD2" s="455"/>
      <c r="AE2" s="455"/>
      <c r="AF2" s="455"/>
      <c r="AG2" s="455"/>
      <c r="AH2" s="455"/>
      <c r="AI2" s="455"/>
      <c r="AJ2" s="455"/>
      <c r="AK2" s="455"/>
      <c r="AL2" s="455"/>
      <c r="AM2" s="455"/>
      <c r="AN2" s="455"/>
      <c r="AO2" s="455"/>
      <c r="AP2" s="455"/>
      <c r="AQ2" s="455"/>
      <c r="AR2" s="455"/>
      <c r="AS2" s="455"/>
      <c r="AT2" s="455"/>
      <c r="AU2" s="455"/>
      <c r="AV2"/>
      <c r="AW2"/>
      <c r="AX2"/>
      <c r="AY2"/>
      <c r="AZ2"/>
      <c r="BA2"/>
      <c r="BB2"/>
      <c r="BC2"/>
      <c r="BD2"/>
      <c r="BE2"/>
      <c r="BF2"/>
      <c r="BG2"/>
      <c r="BH2"/>
    </row>
    <row r="3" spans="1:60" ht="24" thickTop="1" x14ac:dyDescent="0.35">
      <c r="A3" s="836" t="s">
        <v>63</v>
      </c>
      <c r="B3" s="836"/>
      <c r="C3" s="836"/>
      <c r="D3" s="836"/>
      <c r="E3" s="836"/>
      <c r="F3" s="836"/>
      <c r="G3" s="836"/>
      <c r="H3" s="455"/>
      <c r="I3" s="455"/>
      <c r="J3" s="459"/>
      <c r="K3" s="460"/>
      <c r="L3" s="460"/>
      <c r="M3" s="461"/>
      <c r="N3" s="462"/>
      <c r="O3" s="836" t="s">
        <v>5</v>
      </c>
      <c r="P3" s="836"/>
      <c r="Q3" s="836"/>
      <c r="R3" s="836"/>
      <c r="S3" s="836"/>
      <c r="T3" s="836"/>
      <c r="U3" s="836"/>
      <c r="V3" s="455"/>
      <c r="W3" s="455"/>
      <c r="X3" s="836" t="s">
        <v>475</v>
      </c>
      <c r="Y3" s="836"/>
      <c r="Z3" s="836"/>
      <c r="AA3" s="836"/>
      <c r="AB3" s="836"/>
      <c r="AC3" s="836"/>
      <c r="AD3" s="836"/>
      <c r="AE3" s="836"/>
      <c r="AF3" s="455"/>
      <c r="AG3" s="455"/>
      <c r="AH3" s="455"/>
      <c r="AI3" s="455"/>
      <c r="AO3" s="455"/>
      <c r="AP3" s="455"/>
      <c r="AQ3" s="455"/>
      <c r="AR3" s="455"/>
      <c r="AS3" s="455"/>
      <c r="AT3" s="455"/>
      <c r="AU3" s="455"/>
      <c r="AV3"/>
      <c r="AW3"/>
      <c r="AX3"/>
      <c r="AY3"/>
      <c r="AZ3"/>
      <c r="BA3"/>
      <c r="BB3"/>
      <c r="BC3"/>
      <c r="BD3"/>
      <c r="BE3"/>
      <c r="BF3"/>
      <c r="BG3"/>
      <c r="BH3"/>
    </row>
    <row r="4" spans="1:60" ht="14.45" customHeight="1" x14ac:dyDescent="0.25">
      <c r="A4" s="455"/>
      <c r="B4" s="455"/>
      <c r="C4" s="455"/>
      <c r="D4" s="455"/>
      <c r="E4" s="455"/>
      <c r="F4" s="455"/>
      <c r="G4" s="455"/>
      <c r="H4" s="462"/>
      <c r="I4" s="462"/>
      <c r="J4" s="837" t="s">
        <v>476</v>
      </c>
      <c r="K4" s="837"/>
      <c r="L4" s="837"/>
      <c r="M4" s="837"/>
      <c r="N4" s="455"/>
      <c r="O4" s="455"/>
      <c r="P4" s="455"/>
      <c r="Q4" s="455"/>
      <c r="R4" s="455"/>
      <c r="S4" s="455"/>
      <c r="T4" s="455"/>
      <c r="U4" s="455"/>
      <c r="V4" s="455"/>
      <c r="W4" s="455"/>
      <c r="X4" s="455"/>
      <c r="Y4" s="455"/>
      <c r="Z4" s="455"/>
      <c r="AA4" s="455"/>
      <c r="AB4" s="455"/>
      <c r="AC4" s="455"/>
      <c r="AD4" s="455"/>
      <c r="AE4" s="455"/>
      <c r="AF4" s="455"/>
      <c r="AG4" s="455"/>
      <c r="AH4" s="455"/>
      <c r="AI4" s="455"/>
      <c r="AJ4" s="464" t="s">
        <v>933</v>
      </c>
      <c r="AK4" s="464"/>
      <c r="AL4" s="464"/>
      <c r="AO4" s="455"/>
      <c r="AP4" s="455"/>
      <c r="AQ4" s="455"/>
      <c r="AR4" s="455"/>
      <c r="AS4" s="455"/>
      <c r="AT4" s="455"/>
      <c r="AU4" s="455"/>
      <c r="AV4"/>
      <c r="AW4"/>
      <c r="AX4"/>
      <c r="AY4"/>
      <c r="AZ4"/>
      <c r="BA4"/>
      <c r="BB4"/>
      <c r="BC4"/>
      <c r="BD4"/>
      <c r="BE4"/>
      <c r="BF4"/>
      <c r="BG4"/>
      <c r="BH4"/>
    </row>
    <row r="5" spans="1:60" ht="14.45" customHeight="1" x14ac:dyDescent="0.4">
      <c r="A5" s="463"/>
      <c r="B5" s="455"/>
      <c r="C5" s="455"/>
      <c r="D5" s="455"/>
      <c r="E5" s="455"/>
      <c r="F5" s="455"/>
      <c r="G5" s="455"/>
      <c r="H5" s="455"/>
      <c r="I5" s="455"/>
      <c r="J5" s="837"/>
      <c r="K5" s="837"/>
      <c r="L5" s="837"/>
      <c r="M5" s="837"/>
      <c r="N5" s="455"/>
      <c r="O5" s="463"/>
      <c r="P5" s="455"/>
      <c r="Q5" s="455"/>
      <c r="R5" s="455"/>
      <c r="S5" s="455"/>
      <c r="T5" s="455"/>
      <c r="U5" s="455"/>
      <c r="V5" s="455"/>
      <c r="W5" s="455"/>
      <c r="X5" s="455"/>
      <c r="Y5" s="455"/>
      <c r="Z5" s="455"/>
      <c r="AA5" s="455"/>
      <c r="AB5" s="455"/>
      <c r="AC5" s="455"/>
      <c r="AD5" s="455"/>
      <c r="AE5" s="455"/>
      <c r="AF5" s="455"/>
      <c r="AG5" s="455"/>
      <c r="AH5" s="455"/>
      <c r="AI5" s="455"/>
    </row>
    <row r="6" spans="1:60" ht="14.45" customHeight="1" x14ac:dyDescent="0.4">
      <c r="A6" s="463"/>
      <c r="B6" s="455"/>
      <c r="C6" s="455"/>
      <c r="D6" s="455"/>
      <c r="E6" s="455"/>
      <c r="F6" s="455"/>
      <c r="G6" s="455"/>
      <c r="H6" s="455"/>
      <c r="I6" s="455"/>
      <c r="J6" s="837"/>
      <c r="K6" s="837"/>
      <c r="L6" s="837"/>
      <c r="M6" s="837"/>
      <c r="N6" s="455"/>
      <c r="O6" s="463"/>
      <c r="P6" s="455"/>
      <c r="Q6" s="455"/>
      <c r="R6" s="455"/>
      <c r="S6" s="455"/>
      <c r="T6" s="455"/>
      <c r="U6" s="455"/>
      <c r="V6" s="455"/>
      <c r="W6" s="455"/>
      <c r="X6" s="455"/>
      <c r="Y6" s="455"/>
      <c r="Z6" s="455"/>
      <c r="AA6" s="455"/>
      <c r="AB6" s="455"/>
      <c r="AC6" s="455"/>
      <c r="AD6" s="455"/>
      <c r="AE6" s="455"/>
      <c r="AF6" s="455"/>
      <c r="AG6" s="455"/>
      <c r="AH6" s="455"/>
      <c r="AI6" s="455"/>
    </row>
    <row r="7" spans="1:60" ht="14.45" customHeight="1" x14ac:dyDescent="0.4">
      <c r="A7" s="463"/>
      <c r="B7" s="455"/>
      <c r="C7" s="455"/>
      <c r="D7" s="455"/>
      <c r="E7" s="455"/>
      <c r="F7" s="455"/>
      <c r="G7" s="455"/>
      <c r="H7" s="455"/>
      <c r="I7" s="455"/>
      <c r="J7" s="837"/>
      <c r="K7" s="837"/>
      <c r="L7" s="837"/>
      <c r="M7" s="837"/>
      <c r="N7" s="455"/>
      <c r="O7" s="463"/>
      <c r="P7" s="455"/>
      <c r="Q7" s="455"/>
      <c r="R7" s="455"/>
      <c r="S7" s="455"/>
      <c r="T7" s="455"/>
      <c r="U7" s="455"/>
      <c r="V7" s="455"/>
      <c r="W7" s="455"/>
      <c r="X7" s="455"/>
      <c r="Y7" s="455"/>
      <c r="Z7" s="455"/>
      <c r="AA7" s="455"/>
      <c r="AB7" s="455"/>
      <c r="AC7" s="455"/>
      <c r="AD7" s="455"/>
      <c r="AE7" s="455"/>
      <c r="AF7" s="455"/>
      <c r="AG7" s="455"/>
      <c r="AH7" s="455"/>
      <c r="AI7" s="455"/>
    </row>
    <row r="8" spans="1:60" ht="14.45" customHeight="1" x14ac:dyDescent="0.25">
      <c r="A8" s="455"/>
      <c r="B8" s="455"/>
      <c r="C8" s="455"/>
      <c r="D8" s="455"/>
      <c r="E8" s="455"/>
      <c r="F8" s="455"/>
      <c r="G8" s="455"/>
      <c r="H8" s="455"/>
      <c r="I8" s="455"/>
      <c r="J8" s="837"/>
      <c r="K8" s="837"/>
      <c r="L8" s="837"/>
      <c r="M8" s="837"/>
      <c r="N8" s="455"/>
      <c r="O8" s="455"/>
      <c r="P8" s="455"/>
      <c r="Q8" s="455"/>
      <c r="R8" s="455"/>
      <c r="S8" s="455"/>
      <c r="T8" s="455"/>
      <c r="U8" s="455"/>
      <c r="V8" s="455"/>
      <c r="W8" s="455"/>
      <c r="X8" s="455"/>
      <c r="Y8" s="455"/>
      <c r="Z8" s="455"/>
      <c r="AA8" s="455"/>
      <c r="AB8" s="455"/>
      <c r="AC8" s="455"/>
      <c r="AD8" s="455"/>
      <c r="AE8" s="455"/>
      <c r="AF8" s="455"/>
      <c r="AG8" s="455"/>
      <c r="AH8" s="455"/>
      <c r="AI8" s="455"/>
      <c r="AJ8" s="6" t="s">
        <v>928</v>
      </c>
      <c r="AK8" s="455"/>
      <c r="AL8" s="455"/>
      <c r="AM8" s="455"/>
      <c r="AN8" s="455"/>
    </row>
    <row r="9" spans="1:60" ht="21" x14ac:dyDescent="0.35">
      <c r="A9" s="467" t="s">
        <v>481</v>
      </c>
      <c r="B9" s="455"/>
      <c r="C9" s="455"/>
      <c r="D9" s="455"/>
      <c r="E9" s="455"/>
      <c r="F9" s="455"/>
      <c r="G9" s="455"/>
      <c r="H9" s="455"/>
      <c r="I9" s="455"/>
      <c r="J9" s="459"/>
      <c r="K9" s="460"/>
      <c r="L9" s="460"/>
      <c r="M9" s="468"/>
      <c r="N9" s="455"/>
      <c r="O9" s="467" t="s">
        <v>481</v>
      </c>
      <c r="P9" s="455"/>
      <c r="Q9" s="455"/>
      <c r="R9" s="455"/>
      <c r="S9" s="455"/>
      <c r="T9" s="455"/>
      <c r="U9" s="455"/>
      <c r="V9" s="455"/>
      <c r="W9" s="455"/>
      <c r="X9" s="455"/>
      <c r="Y9" s="455"/>
      <c r="Z9" s="455"/>
      <c r="AA9" s="455"/>
      <c r="AB9" s="455"/>
      <c r="AC9" s="455"/>
      <c r="AD9" s="455"/>
      <c r="AE9" s="455"/>
      <c r="AF9" s="455"/>
      <c r="AG9" s="455"/>
      <c r="AH9" s="455"/>
      <c r="AI9" s="455"/>
      <c r="AJ9" s="455"/>
      <c r="AK9" s="455"/>
      <c r="AL9" s="455"/>
      <c r="AM9" s="455"/>
      <c r="AN9" s="455"/>
    </row>
    <row r="10" spans="1:60" ht="14.45" customHeight="1" thickBot="1" x14ac:dyDescent="0.3">
      <c r="A10" s="455"/>
      <c r="B10" s="455"/>
      <c r="C10" s="455"/>
      <c r="D10" s="455"/>
      <c r="E10" s="455"/>
      <c r="F10" s="455"/>
      <c r="G10" s="455"/>
      <c r="H10" s="455"/>
      <c r="I10" s="455"/>
      <c r="J10" s="459"/>
      <c r="K10" s="460"/>
      <c r="L10" s="460"/>
      <c r="M10" s="468"/>
      <c r="N10" s="455"/>
      <c r="O10" s="455"/>
      <c r="P10" s="455"/>
      <c r="Q10" s="455"/>
      <c r="R10" s="455"/>
      <c r="S10" s="455"/>
      <c r="T10" s="455"/>
      <c r="U10" s="455"/>
      <c r="V10" s="455"/>
      <c r="W10" s="455"/>
      <c r="X10" s="455"/>
      <c r="Y10" s="455"/>
      <c r="Z10" s="455"/>
      <c r="AA10" s="455"/>
      <c r="AB10" s="455"/>
      <c r="AC10" s="455"/>
      <c r="AD10" s="455"/>
      <c r="AE10" s="455"/>
      <c r="AF10" s="455"/>
      <c r="AG10" s="455"/>
      <c r="AH10" s="455"/>
      <c r="AI10" s="455"/>
      <c r="AJ10" s="466" t="s">
        <v>929</v>
      </c>
    </row>
    <row r="11" spans="1:60" ht="21.75" thickBot="1" x14ac:dyDescent="0.4">
      <c r="A11" s="476" t="s">
        <v>485</v>
      </c>
      <c r="B11" s="476"/>
      <c r="C11" s="455"/>
      <c r="D11" s="455"/>
      <c r="E11" s="455"/>
      <c r="F11" s="455"/>
      <c r="G11" s="455"/>
      <c r="H11" s="455"/>
      <c r="I11" s="455"/>
      <c r="J11" s="459"/>
      <c r="K11" s="460"/>
      <c r="L11" s="460"/>
      <c r="M11" s="468"/>
      <c r="N11" s="455"/>
      <c r="O11" s="476" t="s">
        <v>485</v>
      </c>
      <c r="P11" s="476"/>
      <c r="Q11" s="455"/>
      <c r="R11" s="455"/>
      <c r="S11" s="455"/>
      <c r="T11" s="455"/>
      <c r="U11" s="455"/>
      <c r="V11" s="455"/>
      <c r="W11" s="455"/>
      <c r="X11" s="455"/>
      <c r="Y11" s="455"/>
      <c r="Z11" s="455"/>
      <c r="AA11" s="455"/>
      <c r="AB11" s="455"/>
      <c r="AC11" s="455"/>
      <c r="AD11" s="455"/>
      <c r="AE11" s="455"/>
      <c r="AF11" s="455"/>
      <c r="AG11" s="455"/>
      <c r="AH11" s="455"/>
      <c r="AI11" s="455"/>
      <c r="AJ11" s="469"/>
      <c r="AK11" s="549" t="s">
        <v>31</v>
      </c>
      <c r="AL11" s="549" t="s">
        <v>32</v>
      </c>
      <c r="AM11" s="549" t="s">
        <v>33</v>
      </c>
      <c r="AN11" s="550" t="s">
        <v>34</v>
      </c>
    </row>
    <row r="12" spans="1:60" ht="14.45" customHeight="1" thickBot="1" x14ac:dyDescent="0.3">
      <c r="A12" s="455"/>
      <c r="B12" s="469"/>
      <c r="C12" s="470" t="s">
        <v>31</v>
      </c>
      <c r="D12" s="470" t="s">
        <v>32</v>
      </c>
      <c r="E12" s="470" t="s">
        <v>33</v>
      </c>
      <c r="F12" s="471" t="s">
        <v>34</v>
      </c>
      <c r="G12" s="455"/>
      <c r="H12" s="455"/>
      <c r="I12" s="455"/>
      <c r="J12" s="459"/>
      <c r="K12" s="460"/>
      <c r="L12" s="460"/>
      <c r="M12" s="468"/>
      <c r="N12" s="455"/>
      <c r="O12" s="455"/>
      <c r="P12" s="469"/>
      <c r="Q12" s="470" t="s">
        <v>31</v>
      </c>
      <c r="R12" s="470" t="s">
        <v>32</v>
      </c>
      <c r="S12" s="470" t="s">
        <v>33</v>
      </c>
      <c r="T12" s="471" t="s">
        <v>34</v>
      </c>
      <c r="U12" s="455"/>
      <c r="V12" s="455"/>
      <c r="W12" s="455"/>
      <c r="X12" s="455"/>
      <c r="Y12" s="455"/>
      <c r="Z12" s="455"/>
      <c r="AA12" s="455"/>
      <c r="AB12" s="455"/>
      <c r="AC12" s="455"/>
      <c r="AD12" s="455"/>
      <c r="AE12" s="455"/>
      <c r="AF12" s="455"/>
      <c r="AG12" s="455"/>
      <c r="AH12" s="455"/>
      <c r="AI12" s="455"/>
      <c r="AJ12" s="473" t="s">
        <v>930</v>
      </c>
      <c r="AK12" s="320"/>
      <c r="AL12" s="320"/>
      <c r="AM12" s="320"/>
      <c r="AN12" s="321"/>
    </row>
    <row r="13" spans="1:60" ht="14.45" customHeight="1" thickBot="1" x14ac:dyDescent="0.3">
      <c r="A13" s="455"/>
      <c r="B13" s="473" t="s">
        <v>490</v>
      </c>
      <c r="C13" s="477">
        <v>0.34</v>
      </c>
      <c r="D13" s="477">
        <v>0.32</v>
      </c>
      <c r="E13" s="477">
        <v>0.33</v>
      </c>
      <c r="F13" s="478">
        <v>0.317</v>
      </c>
      <c r="G13" s="455"/>
      <c r="H13" s="455"/>
      <c r="I13" s="455"/>
      <c r="J13" s="459" t="s">
        <v>491</v>
      </c>
      <c r="K13" s="460"/>
      <c r="L13" s="460"/>
      <c r="M13" s="468"/>
      <c r="N13" s="455"/>
      <c r="O13" s="455"/>
      <c r="P13" s="473" t="s">
        <v>490</v>
      </c>
      <c r="Q13" s="477">
        <v>0.34</v>
      </c>
      <c r="R13" s="477">
        <v>0.32</v>
      </c>
      <c r="S13" s="477">
        <v>0.33</v>
      </c>
      <c r="T13" s="478">
        <v>0.317</v>
      </c>
      <c r="U13" s="455"/>
      <c r="V13" s="455"/>
      <c r="W13" s="455"/>
      <c r="X13" s="455"/>
      <c r="Y13" s="455"/>
      <c r="Z13" s="455"/>
      <c r="AA13" s="455"/>
      <c r="AB13" s="455"/>
      <c r="AC13" s="455"/>
      <c r="AD13" s="455"/>
      <c r="AE13" s="455"/>
      <c r="AF13" s="455"/>
      <c r="AG13" s="455"/>
      <c r="AH13" s="455"/>
      <c r="AI13" s="455"/>
    </row>
    <row r="14" spans="1:60" ht="14.45" customHeight="1" thickBot="1" x14ac:dyDescent="0.3">
      <c r="A14" s="455"/>
      <c r="B14" s="473" t="s">
        <v>493</v>
      </c>
      <c r="C14" s="320">
        <v>0.51</v>
      </c>
      <c r="D14" s="320">
        <v>0.51</v>
      </c>
      <c r="E14" s="320">
        <v>0.51</v>
      </c>
      <c r="F14" s="321">
        <v>0.51</v>
      </c>
      <c r="G14" s="455"/>
      <c r="H14" s="455"/>
      <c r="I14" s="455"/>
      <c r="J14" s="459"/>
      <c r="K14" s="460"/>
      <c r="L14" s="460"/>
      <c r="M14" s="468"/>
      <c r="N14" s="455"/>
      <c r="O14" s="455"/>
      <c r="P14" s="473" t="s">
        <v>493</v>
      </c>
      <c r="Q14" s="320">
        <v>0.51</v>
      </c>
      <c r="R14" s="320">
        <v>0.51</v>
      </c>
      <c r="S14" s="320">
        <v>0.51</v>
      </c>
      <c r="T14" s="321">
        <v>0.51</v>
      </c>
      <c r="U14" s="455"/>
      <c r="V14" s="455"/>
      <c r="W14" s="455"/>
      <c r="X14" s="455"/>
      <c r="Y14" s="455"/>
      <c r="Z14" s="455"/>
      <c r="AA14" s="455"/>
      <c r="AB14" s="455"/>
      <c r="AC14" s="455"/>
      <c r="AD14" s="455"/>
      <c r="AE14" s="455"/>
      <c r="AF14" s="455"/>
      <c r="AG14" s="455"/>
      <c r="AH14" s="455"/>
      <c r="AI14" s="455"/>
      <c r="AJ14" s="804" t="s">
        <v>931</v>
      </c>
    </row>
    <row r="15" spans="1:60" ht="14.45" customHeight="1" thickBot="1" x14ac:dyDescent="0.3">
      <c r="A15" s="455"/>
      <c r="B15" s="455"/>
      <c r="C15" s="455"/>
      <c r="D15" s="455"/>
      <c r="E15" s="455"/>
      <c r="F15" s="455"/>
      <c r="G15" s="455"/>
      <c r="H15" s="455"/>
      <c r="I15" s="455"/>
      <c r="J15" s="459"/>
      <c r="K15" s="460"/>
      <c r="L15" s="460"/>
      <c r="M15" s="468"/>
      <c r="N15" s="455"/>
      <c r="O15" s="455"/>
      <c r="P15" s="455" t="s">
        <v>249</v>
      </c>
      <c r="Q15" s="455"/>
      <c r="R15" s="455"/>
      <c r="S15" s="455"/>
      <c r="T15" s="455"/>
      <c r="U15" s="455"/>
      <c r="V15" s="455"/>
      <c r="W15" s="455"/>
      <c r="X15" s="455"/>
      <c r="Y15" s="455"/>
      <c r="Z15" s="455"/>
      <c r="AA15" s="455"/>
      <c r="AB15" s="455"/>
      <c r="AC15" s="455"/>
      <c r="AD15" s="455"/>
      <c r="AE15" s="455"/>
      <c r="AF15" s="455"/>
      <c r="AG15" s="455"/>
      <c r="AH15" s="455"/>
      <c r="AI15" s="455"/>
      <c r="AJ15" s="469"/>
      <c r="AK15" s="549" t="s">
        <v>31</v>
      </c>
      <c r="AL15" s="549" t="s">
        <v>32</v>
      </c>
      <c r="AM15" s="549" t="s">
        <v>33</v>
      </c>
      <c r="AN15" s="550" t="s">
        <v>34</v>
      </c>
    </row>
    <row r="16" spans="1:60" ht="14.45" customHeight="1" thickBot="1" x14ac:dyDescent="0.3">
      <c r="A16"/>
      <c r="B16"/>
      <c r="C16"/>
      <c r="D16"/>
      <c r="E16"/>
      <c r="F16"/>
      <c r="G16"/>
      <c r="H16"/>
      <c r="I16"/>
      <c r="J16"/>
      <c r="K16"/>
      <c r="L16"/>
      <c r="M16"/>
      <c r="N16"/>
      <c r="O16"/>
      <c r="P16"/>
      <c r="Q16"/>
      <c r="R16"/>
      <c r="S16"/>
      <c r="T16"/>
      <c r="U16"/>
      <c r="V16"/>
      <c r="W16"/>
      <c r="X16" s="455"/>
      <c r="Y16" s="455"/>
      <c r="Z16" s="455"/>
      <c r="AA16" s="455"/>
      <c r="AB16" s="455"/>
      <c r="AC16" s="455"/>
      <c r="AD16" s="455"/>
      <c r="AE16" s="455"/>
      <c r="AF16"/>
      <c r="AG16"/>
      <c r="AH16"/>
      <c r="AI16"/>
      <c r="AJ16" s="473" t="s">
        <v>932</v>
      </c>
      <c r="AK16" s="320"/>
      <c r="AL16" s="320"/>
      <c r="AM16" s="320"/>
      <c r="AN16" s="321"/>
    </row>
    <row r="17" spans="1:60" ht="21.75" thickBot="1" x14ac:dyDescent="0.4">
      <c r="A17" s="476" t="s">
        <v>497</v>
      </c>
      <c r="B17" s="476"/>
      <c r="C17" s="455"/>
      <c r="D17" s="455"/>
      <c r="E17" s="455"/>
      <c r="F17" s="455"/>
      <c r="G17" s="455"/>
      <c r="H17" s="455"/>
      <c r="I17" s="455"/>
      <c r="J17" s="459"/>
      <c r="K17" s="460"/>
      <c r="L17" s="460"/>
      <c r="M17" s="468"/>
      <c r="N17" s="455"/>
      <c r="O17" s="476" t="s">
        <v>497</v>
      </c>
      <c r="P17" s="476"/>
      <c r="Q17" s="455"/>
      <c r="R17" s="455"/>
      <c r="S17" s="455"/>
      <c r="T17" s="455"/>
      <c r="U17" s="455"/>
      <c r="V17" s="455"/>
      <c r="W17" s="455"/>
      <c r="X17" s="455"/>
      <c r="Y17" s="455"/>
      <c r="Z17" s="455"/>
      <c r="AA17" s="455"/>
      <c r="AB17" s="455"/>
      <c r="AC17" s="455"/>
      <c r="AD17" s="455"/>
      <c r="AE17" s="455"/>
      <c r="AF17" s="455"/>
      <c r="AG17" s="455"/>
      <c r="AH17" s="455"/>
      <c r="AI17" s="455"/>
    </row>
    <row r="18" spans="1:60" ht="15" customHeight="1" thickBot="1" x14ac:dyDescent="0.3">
      <c r="A18" s="455"/>
      <c r="B18" s="479"/>
      <c r="C18" s="839" t="s">
        <v>499</v>
      </c>
      <c r="D18" s="839"/>
      <c r="E18" s="839" t="s">
        <v>500</v>
      </c>
      <c r="F18" s="839"/>
      <c r="G18" s="455"/>
      <c r="H18" s="455"/>
      <c r="I18" s="455"/>
      <c r="J18" s="459"/>
      <c r="K18" s="460"/>
      <c r="L18" s="460"/>
      <c r="M18" s="468"/>
      <c r="N18" s="455"/>
      <c r="O18" s="455"/>
      <c r="P18" s="479"/>
      <c r="Q18" s="839" t="s">
        <v>499</v>
      </c>
      <c r="R18" s="839"/>
      <c r="S18" s="839" t="s">
        <v>500</v>
      </c>
      <c r="T18" s="839"/>
      <c r="U18" s="455"/>
      <c r="V18" s="455"/>
      <c r="W18" s="455"/>
      <c r="X18" s="455"/>
      <c r="Y18" s="455"/>
      <c r="Z18" s="455"/>
      <c r="AA18" s="455"/>
      <c r="AB18" s="455"/>
      <c r="AC18" s="455"/>
      <c r="AD18" s="455"/>
      <c r="AE18" s="455"/>
      <c r="AF18" s="455"/>
      <c r="AG18" s="455"/>
      <c r="AH18" s="455"/>
      <c r="AI18" s="455"/>
    </row>
    <row r="19" spans="1:60" ht="30.75" customHeight="1" thickBot="1" x14ac:dyDescent="0.3">
      <c r="A19" s="455"/>
      <c r="B19" s="480"/>
      <c r="C19" s="481" t="s">
        <v>502</v>
      </c>
      <c r="D19" s="482" t="s">
        <v>503</v>
      </c>
      <c r="E19" s="481" t="s">
        <v>502</v>
      </c>
      <c r="F19" s="481" t="s">
        <v>504</v>
      </c>
      <c r="G19" s="455"/>
      <c r="H19" s="455"/>
      <c r="I19" s="455"/>
      <c r="J19" s="459" t="s">
        <v>505</v>
      </c>
      <c r="K19" s="460"/>
      <c r="L19" s="460"/>
      <c r="M19" s="468"/>
      <c r="N19" s="455"/>
      <c r="O19" s="455"/>
      <c r="P19" s="480"/>
      <c r="Q19" s="481" t="s">
        <v>502</v>
      </c>
      <c r="R19" s="482"/>
      <c r="S19" s="481" t="s">
        <v>502</v>
      </c>
      <c r="T19" s="481" t="s">
        <v>504</v>
      </c>
      <c r="U19" s="455"/>
      <c r="V19" s="455"/>
      <c r="W19" s="455"/>
      <c r="X19" s="455"/>
      <c r="Y19" s="455"/>
      <c r="Z19" s="455"/>
      <c r="AA19" s="455"/>
      <c r="AB19" s="455"/>
      <c r="AC19" s="455"/>
      <c r="AD19" s="455"/>
      <c r="AE19" s="455"/>
      <c r="AF19" s="455"/>
      <c r="AG19" s="455"/>
      <c r="AH19" s="455"/>
      <c r="AI19" s="455"/>
    </row>
    <row r="20" spans="1:60" ht="15" customHeight="1" thickBot="1" x14ac:dyDescent="0.3">
      <c r="A20" s="455"/>
      <c r="B20" s="483" t="s">
        <v>130</v>
      </c>
      <c r="C20" s="484">
        <v>0.35</v>
      </c>
      <c r="D20" s="484">
        <v>0.8</v>
      </c>
      <c r="E20" s="484">
        <v>0.45</v>
      </c>
      <c r="F20" s="485">
        <v>0.8</v>
      </c>
      <c r="G20" s="455"/>
      <c r="H20" s="455"/>
      <c r="I20" s="455"/>
      <c r="J20" s="459" t="s">
        <v>507</v>
      </c>
      <c r="K20" s="460"/>
      <c r="L20" s="460"/>
      <c r="M20" s="468"/>
      <c r="N20" s="455"/>
      <c r="O20" s="455"/>
      <c r="P20" s="483" t="s">
        <v>130</v>
      </c>
      <c r="Q20" s="484">
        <v>0.34</v>
      </c>
      <c r="R20" s="484">
        <v>0.76</v>
      </c>
      <c r="S20" s="484"/>
      <c r="T20" s="485"/>
      <c r="U20" s="455"/>
      <c r="V20" s="455"/>
      <c r="W20" s="455"/>
      <c r="X20" s="455"/>
      <c r="Y20" s="455"/>
      <c r="Z20" s="455"/>
      <c r="AA20" s="455"/>
      <c r="AB20" s="455"/>
      <c r="AC20" s="455"/>
      <c r="AD20" s="455"/>
      <c r="AE20" s="455"/>
      <c r="AF20" s="455"/>
      <c r="AG20" s="455"/>
      <c r="AH20" s="455"/>
      <c r="AI20" s="455"/>
      <c r="AJ20" s="464" t="s">
        <v>477</v>
      </c>
      <c r="AK20" s="464"/>
      <c r="AL20" s="455"/>
      <c r="AM20" s="455"/>
      <c r="AN20" s="455"/>
      <c r="AO20" s="455"/>
      <c r="AP20" s="455"/>
      <c r="AQ20" s="455"/>
      <c r="AR20" s="455"/>
      <c r="AS20" s="455"/>
      <c r="AT20" s="455"/>
      <c r="AU20" s="455"/>
      <c r="AV20"/>
      <c r="AW20"/>
      <c r="AX20"/>
      <c r="AY20"/>
      <c r="AZ20"/>
      <c r="BA20"/>
      <c r="BB20"/>
      <c r="BC20"/>
      <c r="BD20"/>
      <c r="BE20"/>
      <c r="BF20"/>
      <c r="BG20"/>
      <c r="BH20"/>
    </row>
    <row r="21" spans="1:60" ht="15" customHeight="1" thickBot="1" x14ac:dyDescent="0.3">
      <c r="A21" s="455"/>
      <c r="B21" s="483" t="s">
        <v>510</v>
      </c>
      <c r="C21" s="484">
        <v>0.06</v>
      </c>
      <c r="D21" s="484">
        <v>0.1</v>
      </c>
      <c r="E21" s="484">
        <v>0</v>
      </c>
      <c r="F21" s="485">
        <v>0</v>
      </c>
      <c r="G21" s="455"/>
      <c r="H21" s="455"/>
      <c r="I21" s="455"/>
      <c r="J21" s="459"/>
      <c r="K21" s="460"/>
      <c r="L21" s="460"/>
      <c r="M21" s="468"/>
      <c r="N21" s="455"/>
      <c r="O21" s="455"/>
      <c r="P21" s="483" t="s">
        <v>510</v>
      </c>
      <c r="Q21" s="484">
        <v>0.04</v>
      </c>
      <c r="R21" s="484">
        <v>0.1</v>
      </c>
      <c r="S21" s="484"/>
      <c r="T21" s="485"/>
      <c r="U21" s="455"/>
      <c r="V21" s="455"/>
      <c r="W21" s="455"/>
      <c r="X21" s="455"/>
      <c r="Y21" s="455"/>
      <c r="Z21" s="455"/>
      <c r="AA21" s="455"/>
      <c r="AB21" s="455"/>
      <c r="AC21" s="455"/>
      <c r="AD21" s="455"/>
      <c r="AE21" s="455"/>
      <c r="AF21" s="455"/>
      <c r="AG21" s="455"/>
      <c r="AH21" s="455"/>
      <c r="AI21" s="455"/>
      <c r="AJ21" s="455"/>
      <c r="AK21" s="455"/>
      <c r="AL21" s="455"/>
      <c r="AM21" s="455"/>
      <c r="AN21" s="455"/>
      <c r="AO21" s="455"/>
      <c r="AP21" s="455"/>
      <c r="AQ21" s="455"/>
      <c r="AR21" s="455"/>
      <c r="AS21" s="455"/>
      <c r="AT21" s="455"/>
      <c r="AU21" s="455"/>
      <c r="AV21"/>
      <c r="AW21"/>
      <c r="AX21"/>
      <c r="AY21"/>
      <c r="AZ21"/>
      <c r="BA21"/>
      <c r="BB21"/>
      <c r="BC21"/>
      <c r="BD21"/>
      <c r="BE21"/>
      <c r="BF21"/>
      <c r="BG21"/>
      <c r="BH21"/>
    </row>
    <row r="22" spans="1:60" ht="15" customHeight="1" thickBot="1" x14ac:dyDescent="0.3">
      <c r="A22" s="455"/>
      <c r="B22" s="483" t="s">
        <v>512</v>
      </c>
      <c r="C22" s="484">
        <v>0.45</v>
      </c>
      <c r="D22" s="484">
        <v>0</v>
      </c>
      <c r="E22" s="484">
        <v>0.4</v>
      </c>
      <c r="F22" s="485">
        <v>0</v>
      </c>
      <c r="G22" s="455"/>
      <c r="H22" s="455"/>
      <c r="I22" s="455"/>
      <c r="J22" s="459"/>
      <c r="K22" s="460"/>
      <c r="L22" s="460"/>
      <c r="M22" s="468"/>
      <c r="N22" s="455"/>
      <c r="O22" s="455"/>
      <c r="P22" s="483" t="s">
        <v>512</v>
      </c>
      <c r="Q22" s="484">
        <v>0.5</v>
      </c>
      <c r="R22" s="484">
        <v>0.04</v>
      </c>
      <c r="S22" s="484"/>
      <c r="T22" s="485"/>
      <c r="U22" s="455"/>
      <c r="V22" s="455"/>
      <c r="W22" s="455"/>
      <c r="X22" s="455"/>
      <c r="Y22" s="455"/>
      <c r="Z22" s="455"/>
      <c r="AA22" s="455"/>
      <c r="AB22" s="455"/>
      <c r="AC22" s="455"/>
      <c r="AD22" s="455"/>
      <c r="AE22" s="455"/>
      <c r="AF22" s="455"/>
      <c r="AG22" s="455"/>
      <c r="AH22" s="455"/>
      <c r="AI22" s="455"/>
      <c r="AJ22" s="465" t="s">
        <v>478</v>
      </c>
      <c r="AK22" s="455"/>
      <c r="AL22" s="455"/>
      <c r="AM22" s="455"/>
      <c r="AN22" s="455"/>
      <c r="AO22" s="455"/>
      <c r="AP22" s="455"/>
      <c r="AQ22" s="455"/>
      <c r="AR22" s="455"/>
      <c r="AS22" s="455"/>
      <c r="AT22" s="455"/>
      <c r="AU22" s="455"/>
      <c r="AV22"/>
      <c r="AW22"/>
      <c r="AX22"/>
      <c r="AY22"/>
      <c r="AZ22"/>
      <c r="BA22"/>
      <c r="BB22"/>
      <c r="BC22"/>
      <c r="BD22"/>
      <c r="BE22"/>
      <c r="BF22"/>
      <c r="BG22"/>
      <c r="BH22"/>
    </row>
    <row r="23" spans="1:60" ht="15" customHeight="1" thickBot="1" x14ac:dyDescent="0.3">
      <c r="A23" s="455"/>
      <c r="B23" s="483" t="s">
        <v>514</v>
      </c>
      <c r="C23" s="484">
        <v>0.02</v>
      </c>
      <c r="D23" s="484">
        <v>0</v>
      </c>
      <c r="E23" s="484">
        <v>0</v>
      </c>
      <c r="F23" s="485">
        <v>0</v>
      </c>
      <c r="G23" s="455"/>
      <c r="H23" s="455"/>
      <c r="I23" s="455"/>
      <c r="J23" s="459"/>
      <c r="K23" s="460"/>
      <c r="L23" s="460"/>
      <c r="M23" s="468"/>
      <c r="N23" s="455"/>
      <c r="O23" s="455"/>
      <c r="P23" s="483" t="s">
        <v>514</v>
      </c>
      <c r="Q23" s="484">
        <v>0.01</v>
      </c>
      <c r="R23" s="484">
        <v>0</v>
      </c>
      <c r="S23" s="484"/>
      <c r="T23" s="485"/>
      <c r="U23" s="455"/>
      <c r="V23" s="455"/>
      <c r="W23" s="455"/>
      <c r="X23" s="455"/>
      <c r="Y23" s="455"/>
      <c r="Z23" s="455"/>
      <c r="AA23" s="455"/>
      <c r="AB23" s="455"/>
      <c r="AC23" s="455"/>
      <c r="AD23" s="455"/>
      <c r="AE23" s="455"/>
      <c r="AF23" s="455"/>
      <c r="AG23" s="455"/>
      <c r="AH23" s="455"/>
      <c r="AI23" s="455"/>
      <c r="AJ23" s="466" t="s">
        <v>479</v>
      </c>
      <c r="AK23" s="455"/>
      <c r="AL23" s="455"/>
      <c r="AM23" s="455"/>
      <c r="AN23" s="455"/>
      <c r="AO23" s="455"/>
      <c r="AP23" s="466" t="s">
        <v>480</v>
      </c>
      <c r="AQ23" s="455"/>
      <c r="AR23" s="455"/>
      <c r="AS23" s="455"/>
      <c r="AT23" s="455"/>
      <c r="AU23" s="455"/>
      <c r="AV23"/>
      <c r="AW23"/>
      <c r="AX23"/>
      <c r="AY23"/>
      <c r="AZ23"/>
      <c r="BA23"/>
      <c r="BB23"/>
      <c r="BC23"/>
      <c r="BD23"/>
      <c r="BE23"/>
      <c r="BF23"/>
      <c r="BG23"/>
      <c r="BH23"/>
    </row>
    <row r="24" spans="1:60" ht="15.75" thickBot="1" x14ac:dyDescent="0.3">
      <c r="A24" s="455"/>
      <c r="B24" s="483" t="s">
        <v>516</v>
      </c>
      <c r="C24" s="484">
        <v>0.1</v>
      </c>
      <c r="D24" s="484">
        <v>0.01</v>
      </c>
      <c r="E24" s="484">
        <v>0.1</v>
      </c>
      <c r="F24" s="485">
        <v>0.05</v>
      </c>
      <c r="G24" s="455"/>
      <c r="H24" s="455"/>
      <c r="I24" s="455"/>
      <c r="J24" s="459"/>
      <c r="K24" s="460"/>
      <c r="L24" s="460"/>
      <c r="M24" s="468"/>
      <c r="N24" s="455"/>
      <c r="O24" s="455"/>
      <c r="P24" s="483" t="s">
        <v>516</v>
      </c>
      <c r="Q24" s="484">
        <v>0.1</v>
      </c>
      <c r="R24" s="484">
        <v>0.02</v>
      </c>
      <c r="S24" s="484"/>
      <c r="T24" s="485"/>
      <c r="U24" s="455"/>
      <c r="V24" s="455"/>
      <c r="W24" s="455"/>
      <c r="X24" s="455"/>
      <c r="Y24" s="455"/>
      <c r="Z24" s="455"/>
      <c r="AA24" s="455"/>
      <c r="AB24" s="455"/>
      <c r="AC24" s="455"/>
      <c r="AD24" s="455"/>
      <c r="AE24" s="455"/>
      <c r="AF24" s="455"/>
      <c r="AG24" s="455"/>
      <c r="AH24" s="455"/>
      <c r="AI24" s="455"/>
      <c r="AJ24" s="469"/>
      <c r="AK24" s="470" t="s">
        <v>31</v>
      </c>
      <c r="AL24" s="470" t="s">
        <v>32</v>
      </c>
      <c r="AM24" s="470" t="s">
        <v>33</v>
      </c>
      <c r="AN24" s="471" t="s">
        <v>34</v>
      </c>
      <c r="AO24" s="455"/>
      <c r="AP24" s="469"/>
      <c r="AQ24" s="472" t="s">
        <v>482</v>
      </c>
      <c r="AR24" s="472" t="s">
        <v>31</v>
      </c>
      <c r="AS24" s="472" t="s">
        <v>32</v>
      </c>
      <c r="AT24" s="472" t="s">
        <v>33</v>
      </c>
      <c r="AU24" s="471" t="s">
        <v>34</v>
      </c>
      <c r="AV24"/>
      <c r="AW24"/>
      <c r="AX24"/>
      <c r="AY24"/>
      <c r="AZ24"/>
      <c r="BA24"/>
      <c r="BB24"/>
      <c r="BC24"/>
      <c r="BD24"/>
      <c r="BE24"/>
      <c r="BF24"/>
      <c r="BG24"/>
      <c r="BH24"/>
    </row>
    <row r="25" spans="1:60" ht="15.75" thickBot="1" x14ac:dyDescent="0.3">
      <c r="A25" s="455"/>
      <c r="B25" s="483" t="s">
        <v>517</v>
      </c>
      <c r="C25" s="484">
        <v>0</v>
      </c>
      <c r="D25" s="484">
        <v>0.09</v>
      </c>
      <c r="E25" s="484">
        <v>0</v>
      </c>
      <c r="F25" s="485">
        <v>0.1</v>
      </c>
      <c r="G25" s="455"/>
      <c r="H25" s="455"/>
      <c r="I25" s="455"/>
      <c r="J25" s="459"/>
      <c r="K25" s="460"/>
      <c r="L25" s="460"/>
      <c r="M25" s="468"/>
      <c r="N25" s="455"/>
      <c r="O25" s="455"/>
      <c r="P25" s="483" t="s">
        <v>517</v>
      </c>
      <c r="Q25" s="484">
        <v>0</v>
      </c>
      <c r="R25" s="484">
        <v>0.08</v>
      </c>
      <c r="S25" s="484"/>
      <c r="T25" s="485"/>
      <c r="U25" s="455"/>
      <c r="V25" s="455"/>
      <c r="W25" s="455"/>
      <c r="X25" s="455"/>
      <c r="Y25" s="455"/>
      <c r="Z25" s="455"/>
      <c r="AA25" s="455"/>
      <c r="AB25" s="455"/>
      <c r="AC25" s="455"/>
      <c r="AD25" s="455"/>
      <c r="AE25" s="455"/>
      <c r="AF25" s="455"/>
      <c r="AG25" s="455"/>
      <c r="AH25" s="455"/>
      <c r="AI25" s="455"/>
      <c r="AJ25" s="473" t="s">
        <v>483</v>
      </c>
      <c r="AK25" s="320"/>
      <c r="AL25" s="320"/>
      <c r="AM25" s="320"/>
      <c r="AN25" s="321"/>
      <c r="AO25" s="455"/>
      <c r="AP25" s="473" t="s">
        <v>484</v>
      </c>
      <c r="AQ25" s="474">
        <v>0.6</v>
      </c>
      <c r="AR25" s="474">
        <v>0</v>
      </c>
      <c r="AS25" s="474">
        <v>0</v>
      </c>
      <c r="AT25" s="474">
        <v>0</v>
      </c>
      <c r="AU25" s="475">
        <v>0</v>
      </c>
      <c r="AV25"/>
      <c r="AW25"/>
      <c r="AX25"/>
      <c r="AY25"/>
      <c r="AZ25"/>
      <c r="BA25"/>
      <c r="BB25"/>
      <c r="BC25"/>
      <c r="BD25"/>
      <c r="BE25"/>
      <c r="BF25"/>
      <c r="BG25"/>
      <c r="BH25"/>
    </row>
    <row r="26" spans="1:60" ht="15.75" thickBot="1" x14ac:dyDescent="0.3">
      <c r="A26" s="455"/>
      <c r="B26" s="483" t="s">
        <v>518</v>
      </c>
      <c r="C26" s="484">
        <v>0.01</v>
      </c>
      <c r="D26" s="484">
        <v>0</v>
      </c>
      <c r="E26" s="484">
        <v>0.05</v>
      </c>
      <c r="F26" s="485">
        <v>0.05</v>
      </c>
      <c r="G26" s="455"/>
      <c r="H26" s="455"/>
      <c r="I26" s="455"/>
      <c r="J26" s="459"/>
      <c r="K26" s="460"/>
      <c r="L26" s="460"/>
      <c r="M26" s="468"/>
      <c r="N26" s="455"/>
      <c r="O26" s="455"/>
      <c r="P26" s="483" t="s">
        <v>518</v>
      </c>
      <c r="Q26" s="484">
        <v>0.01</v>
      </c>
      <c r="R26" s="484">
        <v>0</v>
      </c>
      <c r="S26" s="484"/>
      <c r="T26" s="485"/>
      <c r="U26" s="455"/>
      <c r="V26" s="455"/>
      <c r="W26" s="455"/>
      <c r="X26" s="455"/>
      <c r="Y26" s="455"/>
      <c r="Z26" s="455"/>
      <c r="AA26" s="455"/>
      <c r="AB26" s="455"/>
      <c r="AC26" s="455"/>
      <c r="AD26" s="455"/>
      <c r="AE26" s="455"/>
      <c r="AF26" s="455"/>
      <c r="AG26" s="455"/>
      <c r="AH26" s="455"/>
      <c r="AI26" s="455"/>
      <c r="AJ26" s="473" t="s">
        <v>486</v>
      </c>
      <c r="AK26" s="477"/>
      <c r="AL26" s="477"/>
      <c r="AM26" s="477"/>
      <c r="AN26" s="478"/>
      <c r="AO26" s="455"/>
      <c r="AP26" s="473" t="s">
        <v>487</v>
      </c>
      <c r="AQ26" s="474">
        <v>0.4</v>
      </c>
      <c r="AR26" s="474">
        <v>1</v>
      </c>
      <c r="AS26" s="474">
        <v>1</v>
      </c>
      <c r="AT26" s="474">
        <v>1</v>
      </c>
      <c r="AU26" s="475">
        <v>1</v>
      </c>
      <c r="AV26"/>
      <c r="AW26"/>
      <c r="AX26"/>
      <c r="AY26"/>
      <c r="AZ26"/>
      <c r="BA26"/>
      <c r="BB26"/>
      <c r="BC26"/>
      <c r="BD26"/>
      <c r="BE26"/>
      <c r="BF26"/>
      <c r="BG26"/>
      <c r="BH26"/>
    </row>
    <row r="27" spans="1:60" ht="15.75" thickBot="1" x14ac:dyDescent="0.3">
      <c r="A27" s="455"/>
      <c r="B27" s="483" t="s">
        <v>245</v>
      </c>
      <c r="C27" s="488">
        <v>1</v>
      </c>
      <c r="D27" s="488">
        <v>1</v>
      </c>
      <c r="E27" s="488">
        <v>1</v>
      </c>
      <c r="F27" s="489">
        <v>1</v>
      </c>
      <c r="G27" s="455"/>
      <c r="H27" s="455"/>
      <c r="I27" s="455"/>
      <c r="J27" s="459"/>
      <c r="K27" s="460"/>
      <c r="L27" s="460"/>
      <c r="M27" s="468"/>
      <c r="N27" s="455"/>
      <c r="O27" s="455"/>
      <c r="P27" s="483" t="s">
        <v>245</v>
      </c>
      <c r="Q27" s="488">
        <v>1</v>
      </c>
      <c r="R27" s="488">
        <v>1</v>
      </c>
      <c r="S27" s="488"/>
      <c r="T27" s="489"/>
      <c r="U27" s="455"/>
      <c r="V27" s="455"/>
      <c r="W27" s="455"/>
      <c r="X27" s="455"/>
      <c r="Y27" s="455"/>
      <c r="Z27" s="455"/>
      <c r="AA27" s="455"/>
      <c r="AB27" s="455"/>
      <c r="AC27" s="455"/>
      <c r="AD27" s="455"/>
      <c r="AE27" s="455"/>
      <c r="AF27" s="455"/>
      <c r="AG27" s="455"/>
      <c r="AH27" s="455"/>
      <c r="AI27" s="455"/>
      <c r="AJ27" s="473" t="s">
        <v>488</v>
      </c>
      <c r="AK27" s="477"/>
      <c r="AL27" s="477"/>
      <c r="AM27" s="477"/>
      <c r="AN27" s="478"/>
      <c r="AO27" s="459"/>
      <c r="AP27" s="473" t="s">
        <v>489</v>
      </c>
      <c r="AQ27" s="474">
        <v>0</v>
      </c>
      <c r="AR27" s="474">
        <v>0</v>
      </c>
      <c r="AS27" s="474">
        <v>0</v>
      </c>
      <c r="AT27" s="474">
        <v>0</v>
      </c>
      <c r="AU27" s="475">
        <v>0</v>
      </c>
      <c r="AV27"/>
      <c r="AW27"/>
      <c r="AX27"/>
      <c r="AY27"/>
      <c r="AZ27"/>
      <c r="BA27"/>
      <c r="BB27"/>
      <c r="BC27"/>
      <c r="BD27"/>
      <c r="BE27"/>
      <c r="BF27"/>
      <c r="BG27"/>
      <c r="BH27"/>
    </row>
    <row r="28" spans="1:60" x14ac:dyDescent="0.25">
      <c r="A28" s="455"/>
      <c r="B28" s="455"/>
      <c r="C28" s="455"/>
      <c r="D28" s="455"/>
      <c r="E28" s="455"/>
      <c r="F28" s="455"/>
      <c r="G28" s="455"/>
      <c r="H28" s="455"/>
      <c r="I28" s="455"/>
      <c r="J28" s="459"/>
      <c r="K28" s="460"/>
      <c r="L28" s="460"/>
      <c r="M28" s="468"/>
      <c r="N28" s="455"/>
      <c r="O28" s="455"/>
      <c r="P28" s="455" t="s">
        <v>520</v>
      </c>
      <c r="Q28" s="455"/>
      <c r="R28" s="455"/>
      <c r="S28" s="455"/>
      <c r="T28" s="455"/>
      <c r="U28" s="455"/>
      <c r="V28" s="455"/>
      <c r="W28" s="455"/>
      <c r="X28" s="455"/>
      <c r="Y28" s="455"/>
      <c r="Z28" s="455"/>
      <c r="AA28" s="455"/>
      <c r="AB28" s="455"/>
      <c r="AC28" s="455"/>
      <c r="AD28" s="455"/>
      <c r="AE28" s="455"/>
      <c r="AF28" s="455"/>
      <c r="AG28" s="455"/>
      <c r="AH28" s="455"/>
      <c r="AI28" s="455"/>
      <c r="AJ28" s="6" t="s">
        <v>492</v>
      </c>
      <c r="AK28"/>
      <c r="AL28"/>
      <c r="AM28"/>
      <c r="AN28"/>
      <c r="AO28" s="455"/>
      <c r="AP28" s="455"/>
      <c r="AQ28" s="455"/>
      <c r="AR28" s="455"/>
      <c r="AS28" s="455"/>
      <c r="AT28" s="455"/>
      <c r="AU28" s="455"/>
      <c r="AV28"/>
      <c r="AW28"/>
      <c r="AX28"/>
      <c r="AY28"/>
      <c r="AZ28"/>
      <c r="BA28"/>
      <c r="BB28"/>
      <c r="BC28"/>
      <c r="BD28"/>
      <c r="BE28"/>
      <c r="BF28"/>
      <c r="BG28"/>
      <c r="BH28"/>
    </row>
    <row r="29" spans="1:60" x14ac:dyDescent="0.25">
      <c r="A29" s="455"/>
      <c r="B29" s="455"/>
      <c r="C29" s="455"/>
      <c r="D29" s="455"/>
      <c r="E29" s="455"/>
      <c r="F29" s="455"/>
      <c r="G29" s="455"/>
      <c r="H29" s="455"/>
      <c r="I29" s="455"/>
      <c r="J29" s="459"/>
      <c r="K29" s="460"/>
      <c r="L29" s="460"/>
      <c r="M29" s="468"/>
      <c r="N29" s="455"/>
      <c r="O29" s="455"/>
      <c r="P29" s="455"/>
      <c r="Q29" s="455"/>
      <c r="R29" s="455"/>
      <c r="S29" s="455"/>
      <c r="T29" s="455"/>
      <c r="U29" s="455"/>
      <c r="V29" s="455"/>
      <c r="W29" s="455"/>
      <c r="X29" s="455"/>
      <c r="Y29" s="455"/>
      <c r="Z29" s="455"/>
      <c r="AA29" s="455"/>
      <c r="AB29" s="455"/>
      <c r="AC29" s="455"/>
      <c r="AD29" s="455"/>
      <c r="AE29" s="455"/>
      <c r="AF29" s="455"/>
      <c r="AG29" s="455"/>
      <c r="AH29" s="455"/>
      <c r="AI29" s="455"/>
      <c r="AJ29" s="455"/>
      <c r="AK29" s="455"/>
      <c r="AL29" s="455"/>
      <c r="AM29" s="455"/>
      <c r="AN29" s="455"/>
      <c r="AO29" s="455"/>
      <c r="AP29" s="455"/>
      <c r="AQ29" s="455"/>
      <c r="AR29" s="455"/>
      <c r="AS29" s="455"/>
      <c r="AT29" s="455"/>
      <c r="AU29" s="455"/>
      <c r="AV29"/>
      <c r="AW29"/>
      <c r="AX29"/>
      <c r="AY29"/>
      <c r="AZ29"/>
      <c r="BA29"/>
      <c r="BB29"/>
      <c r="BC29"/>
      <c r="BD29"/>
      <c r="BE29"/>
      <c r="BF29"/>
      <c r="BG29"/>
      <c r="BH29"/>
    </row>
    <row r="30" spans="1:60" ht="21.75" thickBot="1" x14ac:dyDescent="0.4">
      <c r="A30" s="476" t="s">
        <v>525</v>
      </c>
      <c r="B30" s="476"/>
      <c r="C30" s="455"/>
      <c r="D30" s="455"/>
      <c r="E30" s="455"/>
      <c r="F30" s="455"/>
      <c r="G30" s="455"/>
      <c r="H30" s="455"/>
      <c r="I30" s="455"/>
      <c r="J30" s="459"/>
      <c r="K30" s="460"/>
      <c r="L30" s="460"/>
      <c r="M30" s="468"/>
      <c r="N30" s="455"/>
      <c r="O30" s="476" t="s">
        <v>525</v>
      </c>
      <c r="P30" s="476"/>
      <c r="Q30" s="455"/>
      <c r="R30" s="455"/>
      <c r="S30" s="455"/>
      <c r="T30" s="455"/>
      <c r="U30" s="455"/>
      <c r="V30" s="455"/>
      <c r="W30" s="455"/>
      <c r="X30" s="455"/>
      <c r="Y30" s="455"/>
      <c r="Z30" s="455"/>
      <c r="AA30" s="455"/>
      <c r="AB30" s="455"/>
      <c r="AC30" s="455"/>
      <c r="AD30" s="455"/>
      <c r="AE30" s="455"/>
      <c r="AF30" s="455"/>
      <c r="AG30" s="455"/>
      <c r="AH30" s="455"/>
      <c r="AI30" s="455"/>
      <c r="AJ30" s="466" t="s">
        <v>494</v>
      </c>
      <c r="AK30" s="455"/>
      <c r="AL30" s="455"/>
      <c r="AM30" s="455"/>
      <c r="AN30" s="455"/>
      <c r="AO30" s="455"/>
      <c r="AP30" s="466" t="s">
        <v>495</v>
      </c>
      <c r="AQ30" s="455"/>
      <c r="AR30" s="455"/>
      <c r="AS30" s="455"/>
      <c r="AT30" s="455"/>
      <c r="AU30" s="455"/>
      <c r="AV30"/>
      <c r="AW30"/>
      <c r="AX30"/>
      <c r="AY30"/>
      <c r="AZ30"/>
      <c r="BA30"/>
      <c r="BB30"/>
      <c r="BC30"/>
      <c r="BD30"/>
      <c r="BE30"/>
      <c r="BF30"/>
      <c r="BG30"/>
      <c r="BH30"/>
    </row>
    <row r="31" spans="1:60" ht="15.75" thickBot="1" x14ac:dyDescent="0.3">
      <c r="A31" s="455"/>
      <c r="B31" s="469"/>
      <c r="C31" s="472" t="s">
        <v>482</v>
      </c>
      <c r="D31" s="472" t="s">
        <v>32</v>
      </c>
      <c r="E31" s="472" t="s">
        <v>33</v>
      </c>
      <c r="F31" s="491" t="s">
        <v>34</v>
      </c>
      <c r="G31" s="455"/>
      <c r="H31" s="455"/>
      <c r="I31" s="455"/>
      <c r="J31" s="459" t="s">
        <v>526</v>
      </c>
      <c r="K31" s="460"/>
      <c r="L31" s="460"/>
      <c r="M31" s="468"/>
      <c r="N31" s="455"/>
      <c r="O31" s="455"/>
      <c r="P31" s="469"/>
      <c r="Q31" s="472" t="s">
        <v>482</v>
      </c>
      <c r="R31" s="472" t="s">
        <v>31</v>
      </c>
      <c r="S31" s="472" t="s">
        <v>32</v>
      </c>
      <c r="T31" s="472" t="s">
        <v>33</v>
      </c>
      <c r="U31" s="471" t="s">
        <v>34</v>
      </c>
      <c r="V31" s="455"/>
      <c r="W31" s="455"/>
      <c r="X31" s="455"/>
      <c r="Y31" s="455"/>
      <c r="Z31" s="455"/>
      <c r="AA31" s="455"/>
      <c r="AB31" s="455"/>
      <c r="AC31" s="455"/>
      <c r="AD31" s="455"/>
      <c r="AE31" s="455"/>
      <c r="AF31" s="455"/>
      <c r="AG31" s="455"/>
      <c r="AH31" s="455"/>
      <c r="AI31" s="455"/>
      <c r="AJ31" s="838" t="s">
        <v>496</v>
      </c>
      <c r="AK31" s="838"/>
      <c r="AL31" s="838"/>
      <c r="AM31" s="838"/>
      <c r="AN31" s="838"/>
      <c r="AO31"/>
      <c r="AP31" s="469"/>
      <c r="AQ31" s="470" t="s">
        <v>31</v>
      </c>
      <c r="AR31" s="470" t="s">
        <v>32</v>
      </c>
      <c r="AS31" s="470" t="s">
        <v>33</v>
      </c>
      <c r="AT31" s="471" t="s">
        <v>34</v>
      </c>
      <c r="AU31"/>
      <c r="AV31"/>
      <c r="AW31"/>
      <c r="AX31"/>
      <c r="AY31"/>
      <c r="AZ31"/>
      <c r="BA31"/>
      <c r="BB31"/>
      <c r="BC31"/>
      <c r="BD31"/>
      <c r="BE31"/>
      <c r="BF31"/>
      <c r="BG31"/>
      <c r="BH31"/>
    </row>
    <row r="32" spans="1:60" ht="15.75" thickBot="1" x14ac:dyDescent="0.3">
      <c r="A32" s="455"/>
      <c r="B32" s="473" t="s">
        <v>527</v>
      </c>
      <c r="C32" s="474">
        <v>0.6</v>
      </c>
      <c r="D32" s="474">
        <v>0</v>
      </c>
      <c r="E32" s="474">
        <v>0</v>
      </c>
      <c r="F32" s="492">
        <v>0</v>
      </c>
      <c r="G32" s="455"/>
      <c r="H32" s="455"/>
      <c r="I32" s="455"/>
      <c r="J32" s="459" t="s">
        <v>528</v>
      </c>
      <c r="K32" s="460"/>
      <c r="L32" s="460"/>
      <c r="M32" s="468"/>
      <c r="N32" s="455"/>
      <c r="O32" s="455"/>
      <c r="P32" s="473" t="s">
        <v>529</v>
      </c>
      <c r="Q32" s="474">
        <v>0.6</v>
      </c>
      <c r="R32" s="474">
        <v>0</v>
      </c>
      <c r="S32" s="474">
        <v>0</v>
      </c>
      <c r="T32" s="474">
        <v>0</v>
      </c>
      <c r="U32" s="475">
        <v>0</v>
      </c>
      <c r="V32" s="455"/>
      <c r="W32" s="455"/>
      <c r="X32" s="455"/>
      <c r="Y32" s="455"/>
      <c r="Z32" s="455"/>
      <c r="AA32" s="455"/>
      <c r="AB32" s="455"/>
      <c r="AC32" s="455"/>
      <c r="AD32" s="455"/>
      <c r="AE32" s="455"/>
      <c r="AF32" s="455"/>
      <c r="AG32" s="455"/>
      <c r="AH32" s="455"/>
      <c r="AI32" s="455"/>
      <c r="AJ32" s="838"/>
      <c r="AK32" s="838"/>
      <c r="AL32" s="838"/>
      <c r="AM32" s="838"/>
      <c r="AN32" s="838"/>
      <c r="AO32" s="455"/>
      <c r="AP32" s="473" t="s">
        <v>498</v>
      </c>
      <c r="AQ32" s="320"/>
      <c r="AR32" s="320"/>
      <c r="AS32" s="320"/>
      <c r="AT32" s="321"/>
      <c r="AU32" s="455"/>
      <c r="AV32"/>
      <c r="AW32"/>
      <c r="AX32"/>
      <c r="AY32"/>
      <c r="AZ32"/>
      <c r="BA32"/>
      <c r="BB32"/>
      <c r="BC32"/>
      <c r="BD32"/>
      <c r="BE32"/>
      <c r="BF32"/>
      <c r="BG32"/>
      <c r="BH32"/>
    </row>
    <row r="33" spans="1:60" ht="15.75" thickBot="1" x14ac:dyDescent="0.3">
      <c r="A33" s="455"/>
      <c r="B33" s="473" t="s">
        <v>530</v>
      </c>
      <c r="C33" s="474">
        <v>0.4</v>
      </c>
      <c r="D33" s="474">
        <v>1</v>
      </c>
      <c r="E33" s="474">
        <v>1</v>
      </c>
      <c r="F33" s="492">
        <v>1</v>
      </c>
      <c r="G33" s="455"/>
      <c r="H33" s="455"/>
      <c r="I33" s="455"/>
      <c r="J33" s="459" t="s">
        <v>531</v>
      </c>
      <c r="K33" s="460"/>
      <c r="L33" s="460"/>
      <c r="M33" s="468"/>
      <c r="N33" s="455"/>
      <c r="O33" s="455"/>
      <c r="P33" s="473" t="s">
        <v>532</v>
      </c>
      <c r="Q33" s="474">
        <v>0.4</v>
      </c>
      <c r="R33" s="474">
        <v>1</v>
      </c>
      <c r="S33" s="474">
        <v>1</v>
      </c>
      <c r="T33" s="474">
        <v>1</v>
      </c>
      <c r="U33" s="475">
        <v>1</v>
      </c>
      <c r="V33" s="455"/>
      <c r="W33" s="455"/>
      <c r="X33" s="455"/>
      <c r="Y33" s="455"/>
      <c r="Z33" s="455"/>
      <c r="AA33" s="455"/>
      <c r="AB33" s="455"/>
      <c r="AC33" s="455"/>
      <c r="AD33" s="455"/>
      <c r="AE33" s="455"/>
      <c r="AF33" s="455"/>
      <c r="AG33" s="455"/>
      <c r="AH33" s="455"/>
      <c r="AI33" s="455"/>
      <c r="AJ33" s="838"/>
      <c r="AK33" s="838"/>
      <c r="AL33" s="838"/>
      <c r="AM33" s="838"/>
      <c r="AN33" s="838"/>
      <c r="AO33" s="455"/>
      <c r="AP33" s="473" t="s">
        <v>501</v>
      </c>
      <c r="AQ33" s="477"/>
      <c r="AR33" s="477"/>
      <c r="AS33" s="477"/>
      <c r="AT33" s="478"/>
      <c r="AU33" s="455"/>
      <c r="AV33"/>
      <c r="AW33"/>
      <c r="AX33"/>
      <c r="AY33"/>
      <c r="AZ33"/>
      <c r="BA33"/>
      <c r="BB33"/>
      <c r="BC33"/>
      <c r="BD33"/>
      <c r="BE33"/>
      <c r="BF33"/>
      <c r="BG33"/>
      <c r="BH33"/>
    </row>
    <row r="34" spans="1:60" ht="15.75" thickBot="1" x14ac:dyDescent="0.3">
      <c r="A34" s="455"/>
      <c r="B34" s="473" t="s">
        <v>489</v>
      </c>
      <c r="C34" s="474">
        <v>0</v>
      </c>
      <c r="D34" s="474">
        <v>0</v>
      </c>
      <c r="E34" s="474">
        <v>0</v>
      </c>
      <c r="F34" s="492">
        <v>0</v>
      </c>
      <c r="G34" s="455"/>
      <c r="H34" s="455"/>
      <c r="I34" s="455"/>
      <c r="J34" s="459" t="s">
        <v>533</v>
      </c>
      <c r="K34" s="460"/>
      <c r="L34" s="460"/>
      <c r="M34" s="468"/>
      <c r="N34" s="455"/>
      <c r="O34" s="455"/>
      <c r="P34" s="473" t="s">
        <v>489</v>
      </c>
      <c r="Q34" s="474">
        <v>0</v>
      </c>
      <c r="R34" s="474">
        <v>0</v>
      </c>
      <c r="S34" s="474">
        <v>0</v>
      </c>
      <c r="T34" s="474">
        <v>0</v>
      </c>
      <c r="U34" s="475">
        <v>0</v>
      </c>
      <c r="V34" s="455"/>
      <c r="W34" s="455"/>
      <c r="X34" s="455"/>
      <c r="Y34" s="455"/>
      <c r="Z34" s="455"/>
      <c r="AA34" s="455"/>
      <c r="AB34" s="455"/>
      <c r="AC34" s="455"/>
      <c r="AD34" s="455"/>
      <c r="AE34" s="455"/>
      <c r="AF34" s="455"/>
      <c r="AG34" s="455"/>
      <c r="AH34" s="455"/>
      <c r="AI34" s="455"/>
      <c r="AJ34" s="838"/>
      <c r="AK34" s="838"/>
      <c r="AL34" s="838"/>
      <c r="AM34" s="838"/>
      <c r="AN34" s="838"/>
      <c r="AO34" s="455"/>
      <c r="AP34" s="473" t="s">
        <v>506</v>
      </c>
      <c r="AQ34" s="477"/>
      <c r="AR34" s="477"/>
      <c r="AS34" s="477"/>
      <c r="AT34" s="478"/>
      <c r="AU34" s="455"/>
      <c r="AV34"/>
      <c r="AW34"/>
      <c r="AX34"/>
      <c r="AY34"/>
      <c r="AZ34"/>
      <c r="BA34"/>
      <c r="BB34"/>
      <c r="BC34"/>
      <c r="BD34"/>
      <c r="BE34"/>
      <c r="BF34"/>
      <c r="BG34"/>
      <c r="BH34"/>
    </row>
    <row r="35" spans="1:60" ht="15.75" thickBot="1" x14ac:dyDescent="0.3">
      <c r="A35" s="455"/>
      <c r="B35" s="455"/>
      <c r="C35" s="455"/>
      <c r="D35" s="455"/>
      <c r="E35" s="455"/>
      <c r="F35" s="455"/>
      <c r="G35" s="455"/>
      <c r="H35" s="455"/>
      <c r="I35" s="455"/>
      <c r="J35" s="459" t="s">
        <v>534</v>
      </c>
      <c r="K35" s="460"/>
      <c r="L35" s="460"/>
      <c r="M35" s="468"/>
      <c r="N35" s="455"/>
      <c r="O35" s="455"/>
      <c r="P35" s="455" t="s">
        <v>249</v>
      </c>
      <c r="Q35" s="455"/>
      <c r="R35" s="455"/>
      <c r="S35" s="455"/>
      <c r="T35" s="455"/>
      <c r="U35" s="455"/>
      <c r="V35" s="455"/>
      <c r="W35" s="455"/>
      <c r="X35" s="455"/>
      <c r="Y35" s="455"/>
      <c r="Z35" s="455"/>
      <c r="AA35" s="455"/>
      <c r="AB35" s="455"/>
      <c r="AC35" s="455"/>
      <c r="AD35" s="455"/>
      <c r="AE35" s="455"/>
      <c r="AF35" s="455"/>
      <c r="AG35" s="455"/>
      <c r="AH35" s="455"/>
      <c r="AI35" s="455"/>
      <c r="AJ35" s="10" t="s">
        <v>508</v>
      </c>
      <c r="AK35" s="158"/>
      <c r="AL35" s="158"/>
      <c r="AM35" s="158"/>
      <c r="AN35" s="158"/>
      <c r="AO35" s="460"/>
      <c r="AP35" s="473" t="s">
        <v>543</v>
      </c>
      <c r="AQ35" s="320"/>
      <c r="AR35" s="320"/>
      <c r="AS35" s="320"/>
      <c r="AT35" s="321"/>
      <c r="AU35" s="460"/>
      <c r="AV35" s="158"/>
      <c r="AW35" s="158"/>
      <c r="AX35" s="158"/>
      <c r="AY35" s="158"/>
      <c r="AZ35" s="158"/>
      <c r="BA35" s="158"/>
      <c r="BB35" s="158"/>
      <c r="BC35" s="158"/>
      <c r="BD35" s="158"/>
      <c r="BE35" s="158"/>
      <c r="BF35" s="158"/>
      <c r="BG35" s="158"/>
      <c r="BH35" s="158"/>
    </row>
    <row r="36" spans="1:60" ht="15.75" thickBot="1" x14ac:dyDescent="0.3">
      <c r="A36" s="455"/>
      <c r="B36" s="455"/>
      <c r="C36" s="455"/>
      <c r="D36" s="455"/>
      <c r="E36" s="455"/>
      <c r="F36" s="455"/>
      <c r="G36" s="455"/>
      <c r="H36" s="455"/>
      <c r="I36" s="455"/>
      <c r="J36" s="459"/>
      <c r="K36" s="460"/>
      <c r="L36" s="460"/>
      <c r="M36" s="468"/>
      <c r="N36" s="455"/>
      <c r="O36" s="455"/>
      <c r="P36" s="455"/>
      <c r="Q36" s="455"/>
      <c r="R36" s="455"/>
      <c r="S36" s="455"/>
      <c r="T36" s="455"/>
      <c r="U36" s="455"/>
      <c r="V36" s="455"/>
      <c r="W36" s="455"/>
      <c r="X36" s="455"/>
      <c r="Y36" s="455"/>
      <c r="Z36" s="455"/>
      <c r="AA36" s="455"/>
      <c r="AB36" s="455"/>
      <c r="AC36" s="455"/>
      <c r="AD36" s="455"/>
      <c r="AE36" s="455"/>
      <c r="AF36" s="455"/>
      <c r="AG36" s="455"/>
      <c r="AH36" s="455"/>
      <c r="AI36" s="455"/>
      <c r="AJ36" s="469"/>
      <c r="AK36" s="549" t="s">
        <v>31</v>
      </c>
      <c r="AL36" s="549" t="s">
        <v>32</v>
      </c>
      <c r="AM36" s="549" t="s">
        <v>33</v>
      </c>
      <c r="AN36" s="550" t="s">
        <v>34</v>
      </c>
      <c r="AO36" s="460"/>
      <c r="AP36" s="473" t="s">
        <v>545</v>
      </c>
      <c r="AQ36" s="477"/>
      <c r="AR36" s="477"/>
      <c r="AS36" s="477"/>
      <c r="AT36" s="478"/>
      <c r="AU36" s="460"/>
      <c r="AV36" s="158"/>
      <c r="AW36" s="158"/>
      <c r="AX36" s="158"/>
      <c r="AY36" s="158"/>
      <c r="AZ36" s="158"/>
      <c r="BA36" s="158"/>
      <c r="BB36" s="158"/>
      <c r="BC36" s="158"/>
      <c r="BD36" s="158"/>
      <c r="BE36" s="158"/>
      <c r="BF36" s="158"/>
      <c r="BG36" s="158"/>
      <c r="BH36" s="158"/>
    </row>
    <row r="37" spans="1:60" ht="16.5" customHeight="1" thickBot="1" x14ac:dyDescent="0.4">
      <c r="A37" s="467" t="s">
        <v>536</v>
      </c>
      <c r="B37" s="455"/>
      <c r="C37" s="455"/>
      <c r="D37" s="455"/>
      <c r="E37" s="455"/>
      <c r="F37" s="455"/>
      <c r="G37" s="455"/>
      <c r="H37" s="455"/>
      <c r="I37" s="455"/>
      <c r="J37" s="459" t="s">
        <v>537</v>
      </c>
      <c r="K37" s="460"/>
      <c r="L37" s="460"/>
      <c r="M37" s="468"/>
      <c r="N37" s="455"/>
      <c r="O37" s="467" t="s">
        <v>536</v>
      </c>
      <c r="P37" s="455"/>
      <c r="Q37" s="455"/>
      <c r="R37" s="455"/>
      <c r="S37" s="455"/>
      <c r="T37" s="455"/>
      <c r="U37" s="455"/>
      <c r="V37" s="455"/>
      <c r="W37" s="455"/>
      <c r="X37" s="467" t="s">
        <v>536</v>
      </c>
      <c r="Y37" s="455"/>
      <c r="Z37" s="455"/>
      <c r="AA37" s="455"/>
      <c r="AB37" s="455"/>
      <c r="AC37" s="455"/>
      <c r="AD37" s="455"/>
      <c r="AE37" s="455"/>
      <c r="AF37" s="455"/>
      <c r="AG37" s="455"/>
      <c r="AH37" s="455"/>
      <c r="AI37" s="455"/>
      <c r="AJ37" s="473" t="s">
        <v>513</v>
      </c>
      <c r="AK37" s="320"/>
      <c r="AL37" s="320"/>
      <c r="AM37" s="320"/>
      <c r="AN37" s="321"/>
      <c r="AO37" s="460"/>
      <c r="AP37" s="473" t="s">
        <v>548</v>
      </c>
      <c r="AQ37" s="477"/>
      <c r="AR37" s="477"/>
      <c r="AS37" s="477"/>
      <c r="AT37" s="478"/>
      <c r="AU37" s="460"/>
      <c r="AV37" s="158"/>
      <c r="AW37" s="158"/>
      <c r="AX37" s="158"/>
      <c r="AY37" s="158"/>
      <c r="AZ37" s="158"/>
      <c r="BA37" s="158"/>
      <c r="BB37" s="158"/>
      <c r="BC37" s="158"/>
      <c r="BD37" s="158"/>
      <c r="BE37" s="158"/>
      <c r="BF37" s="158"/>
      <c r="BG37" s="158"/>
      <c r="BH37" s="158"/>
    </row>
    <row r="38" spans="1:60" ht="15.75" thickBot="1" x14ac:dyDescent="0.3">
      <c r="A38" s="455"/>
      <c r="B38" s="455"/>
      <c r="C38" s="455"/>
      <c r="D38" s="455"/>
      <c r="E38" s="455"/>
      <c r="F38" s="455"/>
      <c r="G38" s="455"/>
      <c r="H38" s="455"/>
      <c r="I38" s="455"/>
      <c r="J38" s="459" t="s">
        <v>540</v>
      </c>
      <c r="K38" s="460"/>
      <c r="L38" s="460"/>
      <c r="M38" s="468"/>
      <c r="N38" s="455"/>
      <c r="O38" s="455"/>
      <c r="P38" s="455"/>
      <c r="Q38" s="455"/>
      <c r="R38" s="455"/>
      <c r="S38" s="455"/>
      <c r="T38" s="455"/>
      <c r="U38" s="455"/>
      <c r="V38" s="455"/>
      <c r="W38" s="455"/>
      <c r="X38" s="455"/>
      <c r="Y38" s="455"/>
      <c r="Z38" s="455"/>
      <c r="AA38" s="455"/>
      <c r="AB38" s="455"/>
      <c r="AC38" s="455"/>
      <c r="AD38" s="455"/>
      <c r="AE38" s="455"/>
      <c r="AF38" s="455"/>
      <c r="AG38" s="455"/>
      <c r="AH38" s="455"/>
      <c r="AI38" s="455"/>
      <c r="AJ38" s="473" t="s">
        <v>515</v>
      </c>
      <c r="AK38" s="477"/>
      <c r="AL38" s="477"/>
      <c r="AM38" s="477"/>
      <c r="AN38" s="478"/>
      <c r="AO38" s="460"/>
      <c r="AP38" s="460"/>
      <c r="AQ38" s="460"/>
      <c r="AR38" s="460"/>
      <c r="AS38" s="460"/>
      <c r="AT38" s="460"/>
      <c r="AU38" s="460"/>
      <c r="AV38" s="158"/>
      <c r="AW38" s="158"/>
      <c r="AX38" s="158"/>
      <c r="AY38" s="158"/>
      <c r="AZ38" s="158"/>
      <c r="BA38" s="158"/>
      <c r="BB38" s="158"/>
      <c r="BC38" s="158"/>
      <c r="BD38" s="158"/>
      <c r="BE38" s="158"/>
      <c r="BF38" s="158"/>
      <c r="BG38" s="158"/>
      <c r="BH38" s="158"/>
    </row>
    <row r="39" spans="1:60" ht="21" x14ac:dyDescent="0.35">
      <c r="A39" s="476" t="s">
        <v>541</v>
      </c>
      <c r="B39" s="455"/>
      <c r="C39" s="455"/>
      <c r="D39" s="455"/>
      <c r="E39" s="455"/>
      <c r="F39" s="455"/>
      <c r="G39" s="455"/>
      <c r="H39" s="455"/>
      <c r="I39" s="455"/>
      <c r="J39" s="459" t="s">
        <v>542</v>
      </c>
      <c r="K39" s="460"/>
      <c r="L39" s="460"/>
      <c r="M39" s="468"/>
      <c r="N39" s="455"/>
      <c r="O39" s="476" t="s">
        <v>541</v>
      </c>
      <c r="P39" s="455"/>
      <c r="Q39" s="455"/>
      <c r="R39" s="455"/>
      <c r="S39" s="455"/>
      <c r="T39" s="455"/>
      <c r="U39" s="455"/>
      <c r="V39" s="455"/>
      <c r="W39" s="455"/>
      <c r="X39" s="476" t="s">
        <v>541</v>
      </c>
      <c r="Y39" s="455"/>
      <c r="Z39" s="455"/>
      <c r="AA39" s="455"/>
      <c r="AB39" s="455"/>
      <c r="AC39" s="455"/>
      <c r="AD39" s="455"/>
      <c r="AE39" s="455"/>
      <c r="AF39" s="455"/>
      <c r="AG39" s="455"/>
      <c r="AH39" s="455"/>
      <c r="AI39" s="455"/>
      <c r="AJ39" s="158"/>
      <c r="AK39" s="158"/>
      <c r="AL39" s="158"/>
      <c r="AM39" s="158"/>
      <c r="AN39" s="158"/>
      <c r="AO39" s="158"/>
      <c r="AP39" s="158"/>
      <c r="AQ39" s="460"/>
      <c r="AR39" s="460"/>
      <c r="AS39" s="460"/>
      <c r="AT39" s="460"/>
      <c r="AU39" s="460"/>
      <c r="AV39" s="158"/>
      <c r="AW39" s="158"/>
      <c r="AX39" s="158"/>
      <c r="AY39" s="158"/>
      <c r="AZ39" s="158"/>
      <c r="BA39" s="158"/>
      <c r="BB39" s="158"/>
      <c r="BC39" s="158"/>
      <c r="BD39" s="158"/>
      <c r="BE39" s="158"/>
      <c r="BF39" s="158"/>
      <c r="BG39" s="158"/>
      <c r="BH39" s="158"/>
    </row>
    <row r="40" spans="1:60" x14ac:dyDescent="0.25">
      <c r="A40" s="455"/>
      <c r="B40" s="455"/>
      <c r="C40" s="455"/>
      <c r="D40" s="455"/>
      <c r="E40" s="455"/>
      <c r="F40" s="455"/>
      <c r="G40" s="455"/>
      <c r="H40" s="455"/>
      <c r="I40" s="455"/>
      <c r="J40" s="459" t="s">
        <v>544</v>
      </c>
      <c r="K40" s="460"/>
      <c r="L40" s="460"/>
      <c r="M40" s="468"/>
      <c r="N40" s="455"/>
      <c r="O40" s="455"/>
      <c r="P40" s="455"/>
      <c r="Q40" s="455"/>
      <c r="R40" s="455"/>
      <c r="S40" s="455"/>
      <c r="T40" s="455"/>
      <c r="U40" s="455"/>
      <c r="V40" s="455"/>
      <c r="W40" s="455"/>
      <c r="X40" s="455"/>
      <c r="Y40" s="455"/>
      <c r="Z40" s="455"/>
      <c r="AA40" s="455"/>
      <c r="AB40" s="455"/>
      <c r="AC40" s="455"/>
      <c r="AD40" s="455"/>
      <c r="AE40" s="455"/>
      <c r="AF40" s="455"/>
      <c r="AG40" s="455"/>
      <c r="AH40" s="455"/>
      <c r="AI40" s="455"/>
      <c r="AJ40" s="158"/>
      <c r="AK40" s="158"/>
      <c r="AL40" s="158"/>
      <c r="AM40" s="158"/>
      <c r="AN40" s="158"/>
      <c r="AO40" s="158"/>
      <c r="AP40" s="158"/>
      <c r="AQ40" s="460"/>
      <c r="AR40" s="460"/>
      <c r="AS40" s="460"/>
      <c r="AT40" s="460"/>
      <c r="AU40" s="460"/>
      <c r="AV40" s="158"/>
      <c r="AW40" s="158"/>
      <c r="AX40" s="158"/>
      <c r="AY40" s="158"/>
      <c r="AZ40" s="158"/>
      <c r="BA40" s="158"/>
      <c r="BB40" s="158"/>
      <c r="BC40" s="158"/>
      <c r="BD40" s="158"/>
      <c r="BE40" s="158"/>
      <c r="BF40" s="158"/>
      <c r="BG40" s="158"/>
      <c r="BH40" s="158"/>
    </row>
    <row r="41" spans="1:60" ht="21" x14ac:dyDescent="0.35">
      <c r="A41" s="455"/>
      <c r="B41" s="476" t="s">
        <v>546</v>
      </c>
      <c r="C41" s="476"/>
      <c r="D41" s="476"/>
      <c r="E41" s="476"/>
      <c r="F41" s="476"/>
      <c r="G41" s="476"/>
      <c r="H41" s="455"/>
      <c r="I41" s="455"/>
      <c r="J41" s="459" t="s">
        <v>547</v>
      </c>
      <c r="K41" s="460"/>
      <c r="L41" s="460"/>
      <c r="M41" s="468"/>
      <c r="N41" s="455"/>
      <c r="O41" s="455"/>
      <c r="P41" s="476" t="s">
        <v>546</v>
      </c>
      <c r="Q41" s="476"/>
      <c r="R41" s="476"/>
      <c r="S41" s="476"/>
      <c r="T41" s="476"/>
      <c r="U41" s="476"/>
      <c r="V41" s="455"/>
      <c r="W41" s="455"/>
      <c r="X41" s="455"/>
      <c r="Y41" s="476" t="s">
        <v>546</v>
      </c>
      <c r="Z41" s="476"/>
      <c r="AA41" s="476"/>
      <c r="AB41" s="476"/>
      <c r="AC41" s="476"/>
      <c r="AD41" s="476"/>
      <c r="AE41" s="455"/>
      <c r="AF41" s="455"/>
      <c r="AG41" s="455"/>
      <c r="AH41" s="455"/>
      <c r="AI41" s="455"/>
      <c r="AJ41" s="486" t="s">
        <v>519</v>
      </c>
      <c r="AK41" s="487"/>
      <c r="AL41" s="487"/>
      <c r="AM41" s="487"/>
      <c r="AN41" s="487"/>
      <c r="AO41" s="158"/>
      <c r="AP41" s="158"/>
      <c r="AQ41" s="460"/>
      <c r="AR41" s="460"/>
      <c r="AS41" s="460"/>
      <c r="AT41" s="460"/>
      <c r="AU41" s="460"/>
      <c r="AV41" s="158"/>
      <c r="AW41" s="158"/>
      <c r="AX41" s="158"/>
      <c r="AY41" s="158"/>
      <c r="AZ41" s="158"/>
      <c r="BA41" s="158"/>
      <c r="BB41" s="158"/>
      <c r="BC41" s="158"/>
      <c r="BD41" s="158"/>
      <c r="BE41" s="158"/>
      <c r="BF41" s="158"/>
      <c r="BG41" s="158"/>
      <c r="BH41" s="158"/>
    </row>
    <row r="42" spans="1:60" x14ac:dyDescent="0.25">
      <c r="A42" s="493" t="s">
        <v>549</v>
      </c>
      <c r="B42" s="455"/>
      <c r="C42" s="455"/>
      <c r="D42" s="455"/>
      <c r="E42" s="455"/>
      <c r="F42" s="455"/>
      <c r="G42" s="455"/>
      <c r="H42" s="455"/>
      <c r="I42" s="455"/>
      <c r="J42" s="459" t="s">
        <v>550</v>
      </c>
      <c r="K42" s="460"/>
      <c r="L42" s="460"/>
      <c r="M42" s="468"/>
      <c r="N42" s="455"/>
      <c r="O42" s="455"/>
      <c r="P42" s="455"/>
      <c r="Q42" s="455"/>
      <c r="R42" s="455"/>
      <c r="S42" s="455"/>
      <c r="T42" s="455"/>
      <c r="U42" s="455"/>
      <c r="V42" s="455"/>
      <c r="W42" s="455"/>
      <c r="X42" s="455"/>
      <c r="Y42" s="455"/>
      <c r="Z42" s="455"/>
      <c r="AA42" s="455"/>
      <c r="AB42" s="455"/>
      <c r="AC42" s="455"/>
      <c r="AD42" s="455"/>
      <c r="AE42" s="455"/>
      <c r="AF42" s="455"/>
      <c r="AG42" s="455"/>
      <c r="AH42" s="455"/>
      <c r="AI42" s="455"/>
      <c r="AJ42" s="487"/>
      <c r="AK42" s="460"/>
      <c r="AL42" s="460"/>
      <c r="AM42" s="460"/>
      <c r="AN42" s="460"/>
      <c r="AO42" s="158"/>
      <c r="AP42" s="158"/>
      <c r="AQ42" s="158"/>
      <c r="AR42" s="158"/>
      <c r="AS42" s="158"/>
      <c r="AT42" s="158"/>
      <c r="AU42" s="460"/>
      <c r="AV42" s="158"/>
      <c r="AW42" s="158"/>
      <c r="AX42" s="158"/>
      <c r="AY42" s="158"/>
      <c r="AZ42" s="158"/>
      <c r="BA42" s="158"/>
      <c r="BB42" s="158"/>
      <c r="BC42" s="158"/>
      <c r="BD42" s="158"/>
      <c r="BE42" s="158"/>
      <c r="BF42" s="158"/>
      <c r="BG42" s="158"/>
      <c r="BH42" s="158"/>
    </row>
    <row r="43" spans="1:60" ht="15.75" thickBot="1" x14ac:dyDescent="0.3">
      <c r="A43" s="455"/>
      <c r="B43" s="455"/>
      <c r="C43" s="494">
        <v>2010</v>
      </c>
      <c r="D43" s="495">
        <v>2015</v>
      </c>
      <c r="E43" s="495">
        <v>2020</v>
      </c>
      <c r="F43" s="495">
        <v>2025</v>
      </c>
      <c r="G43" s="495">
        <v>2030</v>
      </c>
      <c r="H43" s="496">
        <v>2035</v>
      </c>
      <c r="I43" s="497"/>
      <c r="J43" s="459"/>
      <c r="K43" s="460"/>
      <c r="L43" s="460"/>
      <c r="M43" s="468"/>
      <c r="N43" s="455"/>
      <c r="O43" s="455"/>
      <c r="P43" s="455"/>
      <c r="Q43" s="494">
        <v>2010</v>
      </c>
      <c r="R43" s="495">
        <v>2015</v>
      </c>
      <c r="S43" s="495">
        <v>2020</v>
      </c>
      <c r="T43" s="495">
        <v>2025</v>
      </c>
      <c r="U43" s="495">
        <v>2030</v>
      </c>
      <c r="V43" s="496">
        <v>2035</v>
      </c>
      <c r="W43" s="455"/>
      <c r="X43" s="455"/>
      <c r="Y43" s="455"/>
      <c r="Z43" s="494">
        <v>2010</v>
      </c>
      <c r="AA43" s="495">
        <v>2015</v>
      </c>
      <c r="AB43" s="495">
        <v>2020</v>
      </c>
      <c r="AC43" s="495">
        <v>2025</v>
      </c>
      <c r="AD43" s="495">
        <v>2030</v>
      </c>
      <c r="AE43" s="496">
        <v>2035</v>
      </c>
      <c r="AF43" s="455"/>
      <c r="AG43" s="455"/>
      <c r="AH43" s="455"/>
      <c r="AI43" s="455"/>
      <c r="AJ43" s="490" t="s">
        <v>521</v>
      </c>
      <c r="AK43" s="460"/>
      <c r="AL43" s="460"/>
      <c r="AM43" s="460"/>
      <c r="AN43" s="460"/>
      <c r="AO43" s="158"/>
      <c r="AP43" s="490" t="s">
        <v>522</v>
      </c>
      <c r="AQ43" s="460"/>
      <c r="AR43" s="460"/>
      <c r="AS43" s="460"/>
      <c r="AT43" s="460"/>
      <c r="AU43" s="460"/>
      <c r="AV43" s="158"/>
      <c r="AW43" s="158"/>
      <c r="AX43" s="158"/>
      <c r="AY43" s="158"/>
      <c r="AZ43" s="158"/>
      <c r="BA43" s="158"/>
      <c r="BB43" s="158"/>
      <c r="BC43" s="158"/>
      <c r="BD43" s="158"/>
      <c r="BE43" s="158"/>
      <c r="BF43" s="158"/>
      <c r="BG43" s="158"/>
      <c r="BH43" s="158"/>
    </row>
    <row r="44" spans="1:60" ht="30.75" thickBot="1" x14ac:dyDescent="0.3">
      <c r="A44" s="498" t="s">
        <v>553</v>
      </c>
      <c r="B44" s="499" t="s">
        <v>554</v>
      </c>
      <c r="C44" s="500">
        <v>1</v>
      </c>
      <c r="D44" s="501">
        <v>0.88620433824489497</v>
      </c>
      <c r="E44" s="501">
        <v>0.81313900080590096</v>
      </c>
      <c r="F44" s="501"/>
      <c r="G44" s="501">
        <v>0.66322825252305095</v>
      </c>
      <c r="H44" s="501">
        <v>0.57165106738809202</v>
      </c>
      <c r="I44" s="55"/>
      <c r="J44"/>
      <c r="K44"/>
      <c r="L44"/>
      <c r="M44"/>
      <c r="N44"/>
      <c r="O44" s="498" t="s">
        <v>553</v>
      </c>
      <c r="P44" s="499" t="s">
        <v>554</v>
      </c>
      <c r="Q44" s="500">
        <v>1</v>
      </c>
      <c r="R44" s="502">
        <f t="shared" ref="R44:S49" si="0">D44*(1+AA44)</f>
        <v>0.89098051337721129</v>
      </c>
      <c r="S44" s="502">
        <f t="shared" si="0"/>
        <v>0.79828839003694463</v>
      </c>
      <c r="T44" s="502"/>
      <c r="U44" s="502">
        <f t="shared" ref="U44:V49" si="1">G44*(1+AD44)</f>
        <v>0.64022563529114873</v>
      </c>
      <c r="V44" s="502">
        <f t="shared" si="1"/>
        <v>0.54462419552621288</v>
      </c>
      <c r="W44"/>
      <c r="X44" s="498" t="s">
        <v>553</v>
      </c>
      <c r="Y44" s="499" t="s">
        <v>554</v>
      </c>
      <c r="Z44" s="503">
        <v>0</v>
      </c>
      <c r="AA44" s="503">
        <v>5.3894738788746697E-3</v>
      </c>
      <c r="AB44" s="503">
        <v>-1.82633113824794E-2</v>
      </c>
      <c r="AC44" s="503">
        <v>-2.2750479931955999E-2</v>
      </c>
      <c r="AD44" s="503">
        <v>-3.4682806627123898E-2</v>
      </c>
      <c r="AE44" s="503">
        <v>-4.7278616981100897E-2</v>
      </c>
      <c r="AF44" s="455"/>
      <c r="AG44" s="455"/>
      <c r="AH44" s="455"/>
      <c r="AI44" s="455"/>
      <c r="AJ44" s="469" t="s">
        <v>523</v>
      </c>
      <c r="AK44" s="549" t="s">
        <v>31</v>
      </c>
      <c r="AL44" s="549" t="s">
        <v>32</v>
      </c>
      <c r="AM44" s="549" t="s">
        <v>33</v>
      </c>
      <c r="AN44" s="550" t="s">
        <v>34</v>
      </c>
      <c r="AO44" s="158"/>
      <c r="AP44" s="469" t="s">
        <v>524</v>
      </c>
      <c r="AQ44" s="549" t="s">
        <v>31</v>
      </c>
      <c r="AR44" s="549" t="s">
        <v>32</v>
      </c>
      <c r="AS44" s="549" t="s">
        <v>33</v>
      </c>
      <c r="AT44" s="550" t="s">
        <v>34</v>
      </c>
      <c r="AU44" s="460"/>
      <c r="AV44" s="158"/>
      <c r="AW44" s="158"/>
      <c r="AX44" s="158"/>
      <c r="AY44" s="158"/>
      <c r="AZ44" s="158"/>
      <c r="BA44" s="158"/>
      <c r="BB44" s="158"/>
      <c r="BC44" s="158"/>
      <c r="BD44" s="158"/>
      <c r="BE44" s="158"/>
      <c r="BF44" s="158"/>
      <c r="BG44" s="158"/>
      <c r="BH44" s="158"/>
    </row>
    <row r="45" spans="1:60" ht="30.75" thickBot="1" x14ac:dyDescent="0.3">
      <c r="A45" s="498" t="s">
        <v>556</v>
      </c>
      <c r="B45" s="499" t="s">
        <v>554</v>
      </c>
      <c r="C45" s="500">
        <v>1</v>
      </c>
      <c r="D45" s="501">
        <v>0.98668583944450905</v>
      </c>
      <c r="E45" s="501">
        <v>0.92049429837119601</v>
      </c>
      <c r="F45" s="501"/>
      <c r="G45" s="501">
        <v>0.83834458156089997</v>
      </c>
      <c r="H45" s="501">
        <v>0.80245279988868101</v>
      </c>
      <c r="I45" s="55"/>
      <c r="J45"/>
      <c r="K45"/>
      <c r="L45"/>
      <c r="M45"/>
      <c r="N45"/>
      <c r="O45" s="498" t="s">
        <v>556</v>
      </c>
      <c r="P45" s="499" t="s">
        <v>554</v>
      </c>
      <c r="Q45" s="500">
        <v>1</v>
      </c>
      <c r="R45" s="502">
        <f t="shared" si="0"/>
        <v>0.98805884399139454</v>
      </c>
      <c r="S45" s="502">
        <f t="shared" si="0"/>
        <v>0.90320850275385933</v>
      </c>
      <c r="T45" s="502"/>
      <c r="U45" s="502">
        <f t="shared" si="1"/>
        <v>0.81208246142772011</v>
      </c>
      <c r="V45" s="502">
        <f t="shared" si="1"/>
        <v>0.76986440447095206</v>
      </c>
      <c r="W45"/>
      <c r="X45" s="498" t="s">
        <v>556</v>
      </c>
      <c r="Y45" s="499" t="s">
        <v>554</v>
      </c>
      <c r="Z45" s="503">
        <v>0</v>
      </c>
      <c r="AA45" s="503">
        <v>1.39153162232319E-3</v>
      </c>
      <c r="AB45" s="503">
        <v>-1.8778818780218001E-2</v>
      </c>
      <c r="AC45" s="503">
        <v>-2.2707742010895201E-2</v>
      </c>
      <c r="AD45" s="503">
        <v>-3.1326164337202297E-2</v>
      </c>
      <c r="AE45" s="503">
        <v>-4.06109810100354E-2</v>
      </c>
      <c r="AF45" s="455"/>
      <c r="AG45" s="455"/>
      <c r="AH45" s="455"/>
      <c r="AI45" s="455"/>
      <c r="AJ45" s="473" t="s">
        <v>498</v>
      </c>
      <c r="AK45" s="320"/>
      <c r="AL45" s="320"/>
      <c r="AM45" s="320"/>
      <c r="AN45" s="321"/>
      <c r="AO45" s="158"/>
      <c r="AP45" s="473" t="s">
        <v>498</v>
      </c>
      <c r="AQ45" s="320"/>
      <c r="AR45" s="320"/>
      <c r="AS45" s="320"/>
      <c r="AT45" s="321"/>
      <c r="AU45" s="460"/>
      <c r="AV45" s="158"/>
      <c r="AW45" s="158"/>
      <c r="AX45" s="158"/>
      <c r="AY45" s="158"/>
      <c r="AZ45" s="158"/>
      <c r="BA45" s="158"/>
      <c r="BB45" s="158"/>
      <c r="BC45" s="158"/>
      <c r="BD45" s="158"/>
      <c r="BE45" s="158"/>
      <c r="BF45" s="158"/>
      <c r="BG45" s="158"/>
      <c r="BH45" s="158"/>
    </row>
    <row r="46" spans="1:60" ht="30.75" thickBot="1" x14ac:dyDescent="0.3">
      <c r="A46" s="498" t="s">
        <v>557</v>
      </c>
      <c r="B46" s="499" t="s">
        <v>554</v>
      </c>
      <c r="C46" s="500">
        <v>1</v>
      </c>
      <c r="D46" s="501">
        <v>0.98819606789955206</v>
      </c>
      <c r="E46" s="501">
        <v>0.928606140490294</v>
      </c>
      <c r="F46" s="501"/>
      <c r="G46" s="501">
        <v>0.81427343237891403</v>
      </c>
      <c r="H46" s="501">
        <v>0.77045158886103005</v>
      </c>
      <c r="I46" s="55"/>
      <c r="J46"/>
      <c r="K46"/>
      <c r="L46"/>
      <c r="M46"/>
      <c r="N46"/>
      <c r="O46" s="498" t="s">
        <v>557</v>
      </c>
      <c r="P46" s="499" t="s">
        <v>554</v>
      </c>
      <c r="Q46" s="500">
        <v>1</v>
      </c>
      <c r="R46" s="502">
        <f t="shared" si="0"/>
        <v>0.99058117611488428</v>
      </c>
      <c r="S46" s="502">
        <f t="shared" si="0"/>
        <v>0.8242279489583394</v>
      </c>
      <c r="T46" s="502"/>
      <c r="U46" s="502">
        <f t="shared" si="1"/>
        <v>0.67309904320705016</v>
      </c>
      <c r="V46" s="502">
        <f t="shared" si="1"/>
        <v>0.60491764185584129</v>
      </c>
      <c r="W46"/>
      <c r="X46" s="498" t="s">
        <v>557</v>
      </c>
      <c r="Y46" s="499" t="s">
        <v>554</v>
      </c>
      <c r="Z46" s="503">
        <v>0</v>
      </c>
      <c r="AA46" s="503">
        <v>2.4135981641799599E-3</v>
      </c>
      <c r="AB46" s="503">
        <v>-0.112403081328801</v>
      </c>
      <c r="AC46" s="503">
        <v>-0.13742744715765601</v>
      </c>
      <c r="AD46" s="503">
        <v>-0.17337467189543501</v>
      </c>
      <c r="AE46" s="503">
        <v>-0.21485314508845399</v>
      </c>
      <c r="AF46" s="455"/>
      <c r="AG46" s="455"/>
      <c r="AH46" s="455"/>
      <c r="AI46" s="455"/>
      <c r="AJ46" s="473" t="s">
        <v>501</v>
      </c>
      <c r="AK46" s="477"/>
      <c r="AL46" s="477"/>
      <c r="AM46" s="477"/>
      <c r="AN46" s="478"/>
      <c r="AO46" s="158"/>
      <c r="AP46" s="473" t="s">
        <v>501</v>
      </c>
      <c r="AQ46" s="477"/>
      <c r="AR46" s="477"/>
      <c r="AS46" s="477"/>
      <c r="AT46" s="478"/>
      <c r="AU46" s="460"/>
      <c r="AV46" s="158"/>
      <c r="AW46" s="158"/>
      <c r="AX46" s="158"/>
      <c r="AY46" s="158"/>
      <c r="AZ46" s="158"/>
      <c r="BA46" s="158"/>
      <c r="BB46" s="158"/>
      <c r="BC46" s="158"/>
      <c r="BD46" s="158"/>
      <c r="BE46" s="158"/>
      <c r="BF46" s="158"/>
      <c r="BG46" s="158"/>
      <c r="BH46" s="158"/>
    </row>
    <row r="47" spans="1:60" ht="30.75" thickBot="1" x14ac:dyDescent="0.3">
      <c r="A47" s="498" t="s">
        <v>559</v>
      </c>
      <c r="B47" s="499" t="s">
        <v>554</v>
      </c>
      <c r="C47" s="500">
        <v>1</v>
      </c>
      <c r="D47" s="501">
        <v>0.98960802184469798</v>
      </c>
      <c r="E47" s="501">
        <v>0.93732344555618896</v>
      </c>
      <c r="F47" s="501"/>
      <c r="G47" s="501">
        <v>0.83486018518371097</v>
      </c>
      <c r="H47" s="501">
        <v>0.79284051728163496</v>
      </c>
      <c r="I47" s="55"/>
      <c r="J47"/>
      <c r="K47"/>
      <c r="L47"/>
      <c r="M47"/>
      <c r="N47"/>
      <c r="O47" s="498" t="s">
        <v>559</v>
      </c>
      <c r="P47" s="499" t="s">
        <v>554</v>
      </c>
      <c r="Q47" s="500">
        <v>1</v>
      </c>
      <c r="R47" s="502">
        <f t="shared" si="0"/>
        <v>0.98997972376519072</v>
      </c>
      <c r="S47" s="502">
        <f t="shared" si="0"/>
        <v>0.78149837109556275</v>
      </c>
      <c r="T47" s="502"/>
      <c r="U47" s="502">
        <f t="shared" si="1"/>
        <v>0.65108754232754373</v>
      </c>
      <c r="V47" s="502">
        <f t="shared" si="1"/>
        <v>0.59540915876016598</v>
      </c>
      <c r="W47"/>
      <c r="X47" s="498" t="s">
        <v>559</v>
      </c>
      <c r="Y47" s="499" t="s">
        <v>554</v>
      </c>
      <c r="Z47" s="503">
        <v>0</v>
      </c>
      <c r="AA47" s="503">
        <v>3.7560520154222799E-4</v>
      </c>
      <c r="AB47" s="503">
        <v>-0.166244720751824</v>
      </c>
      <c r="AC47" s="503">
        <v>-0.19207762567850001</v>
      </c>
      <c r="AD47" s="503">
        <v>-0.22012385560790401</v>
      </c>
      <c r="AE47" s="503">
        <v>-0.24901774596282</v>
      </c>
      <c r="AF47" s="455"/>
      <c r="AG47" s="455"/>
      <c r="AH47" s="455"/>
      <c r="AI47" s="455"/>
      <c r="AJ47" s="473" t="s">
        <v>506</v>
      </c>
      <c r="AK47" s="477"/>
      <c r="AL47" s="477"/>
      <c r="AM47" s="477"/>
      <c r="AN47" s="478"/>
      <c r="AO47" s="158"/>
      <c r="AP47" s="473" t="s">
        <v>506</v>
      </c>
      <c r="AQ47" s="477"/>
      <c r="AR47" s="477"/>
      <c r="AS47" s="477"/>
      <c r="AT47" s="478"/>
      <c r="AU47" s="460"/>
      <c r="AV47" s="158"/>
      <c r="AW47" s="158"/>
      <c r="AX47" s="158"/>
      <c r="AY47" s="158"/>
      <c r="AZ47" s="158"/>
      <c r="BA47" s="158"/>
      <c r="BB47" s="158"/>
      <c r="BC47" s="158"/>
      <c r="BD47" s="158"/>
      <c r="BE47" s="158"/>
      <c r="BF47" s="158"/>
      <c r="BG47" s="158"/>
      <c r="BH47" s="158"/>
    </row>
    <row r="48" spans="1:60" ht="30.75" thickBot="1" x14ac:dyDescent="0.3">
      <c r="A48" s="498" t="s">
        <v>560</v>
      </c>
      <c r="B48" s="499" t="s">
        <v>554</v>
      </c>
      <c r="C48" s="500">
        <v>1</v>
      </c>
      <c r="D48" s="501">
        <v>0.99307250387511803</v>
      </c>
      <c r="E48" s="501">
        <v>0.95344030475520503</v>
      </c>
      <c r="F48" s="501"/>
      <c r="G48" s="501">
        <v>0.90095158854284696</v>
      </c>
      <c r="H48" s="501">
        <v>0.89867886294466504</v>
      </c>
      <c r="I48" s="55"/>
      <c r="J48"/>
      <c r="K48"/>
      <c r="L48"/>
      <c r="M48"/>
      <c r="N48"/>
      <c r="O48" s="498" t="s">
        <v>560</v>
      </c>
      <c r="P48" s="499" t="s">
        <v>554</v>
      </c>
      <c r="Q48" s="500">
        <v>1</v>
      </c>
      <c r="R48" s="502">
        <f t="shared" si="0"/>
        <v>0.99277259726519773</v>
      </c>
      <c r="S48" s="502">
        <f t="shared" si="0"/>
        <v>0.8332843604076956</v>
      </c>
      <c r="T48" s="502"/>
      <c r="U48" s="502">
        <f t="shared" si="1"/>
        <v>0.72594633052310631</v>
      </c>
      <c r="V48" s="502">
        <f t="shared" si="1"/>
        <v>0.6869481463738587</v>
      </c>
      <c r="W48"/>
      <c r="X48" s="498" t="s">
        <v>560</v>
      </c>
      <c r="Y48" s="499" t="s">
        <v>554</v>
      </c>
      <c r="Z48" s="503">
        <v>0</v>
      </c>
      <c r="AA48" s="503">
        <v>-3.0199870477731799E-4</v>
      </c>
      <c r="AB48" s="503">
        <v>-0.12602356303613499</v>
      </c>
      <c r="AC48" s="503">
        <v>-0.155541414027733</v>
      </c>
      <c r="AD48" s="503">
        <v>-0.19424490754579299</v>
      </c>
      <c r="AE48" s="503">
        <v>-0.23560219929623899</v>
      </c>
      <c r="AF48" s="455"/>
      <c r="AG48" s="455"/>
      <c r="AH48" s="455"/>
      <c r="AI48" s="455"/>
      <c r="AJ48" s="473" t="s">
        <v>509</v>
      </c>
      <c r="AK48" s="477"/>
      <c r="AL48" s="477"/>
      <c r="AM48" s="477"/>
      <c r="AN48" s="478"/>
      <c r="AO48" s="158"/>
      <c r="AP48" s="473" t="s">
        <v>509</v>
      </c>
      <c r="AQ48" s="477"/>
      <c r="AR48" s="477"/>
      <c r="AS48" s="477"/>
      <c r="AT48" s="478"/>
      <c r="AU48" s="460"/>
      <c r="AV48" s="158"/>
      <c r="AW48" s="158"/>
      <c r="AX48" s="158"/>
      <c r="AY48" s="158"/>
      <c r="AZ48" s="158"/>
      <c r="BA48" s="158"/>
      <c r="BB48" s="158"/>
      <c r="BC48" s="158"/>
      <c r="BD48" s="158"/>
      <c r="BE48" s="158"/>
      <c r="BF48" s="158"/>
      <c r="BG48" s="158"/>
      <c r="BH48" s="158"/>
    </row>
    <row r="49" spans="1:60" ht="30.75" thickBot="1" x14ac:dyDescent="0.3">
      <c r="A49" s="498" t="s">
        <v>562</v>
      </c>
      <c r="B49" s="499" t="s">
        <v>554</v>
      </c>
      <c r="C49" s="500">
        <v>1</v>
      </c>
      <c r="D49" s="501">
        <v>0.99756393592388304</v>
      </c>
      <c r="E49" s="501">
        <v>0.98183636434474097</v>
      </c>
      <c r="F49" s="501"/>
      <c r="G49" s="501">
        <v>0.96260427953329097</v>
      </c>
      <c r="H49" s="501">
        <v>0.96260427953329097</v>
      </c>
      <c r="I49" s="55"/>
      <c r="J49"/>
      <c r="K49"/>
      <c r="L49"/>
      <c r="M49"/>
      <c r="N49"/>
      <c r="O49" s="498" t="s">
        <v>562</v>
      </c>
      <c r="P49" s="499" t="s">
        <v>554</v>
      </c>
      <c r="Q49" s="500">
        <v>1</v>
      </c>
      <c r="R49" s="502">
        <f t="shared" si="0"/>
        <v>0.99675829053926934</v>
      </c>
      <c r="S49" s="502">
        <f t="shared" si="0"/>
        <v>0.80542618498431007</v>
      </c>
      <c r="T49" s="502"/>
      <c r="U49" s="502">
        <f t="shared" si="1"/>
        <v>0.73878473082435936</v>
      </c>
      <c r="V49" s="502">
        <f t="shared" si="1"/>
        <v>0.71166235713898152</v>
      </c>
      <c r="W49"/>
      <c r="X49" s="498" t="s">
        <v>562</v>
      </c>
      <c r="Y49" s="499" t="s">
        <v>554</v>
      </c>
      <c r="Z49" s="503">
        <v>0</v>
      </c>
      <c r="AA49" s="503">
        <v>-8.0761278109708901E-4</v>
      </c>
      <c r="AB49" s="503">
        <v>-0.179673707113266</v>
      </c>
      <c r="AC49" s="503">
        <v>-0.20485558092256601</v>
      </c>
      <c r="AD49" s="503">
        <v>-0.23251459968311</v>
      </c>
      <c r="AE49" s="503">
        <v>-0.26069063656768299</v>
      </c>
      <c r="AF49" s="455"/>
      <c r="AG49" s="455"/>
      <c r="AH49" s="455"/>
      <c r="AI49" s="455"/>
      <c r="AJ49" s="473" t="s">
        <v>511</v>
      </c>
      <c r="AK49" s="477"/>
      <c r="AL49" s="477"/>
      <c r="AM49" s="477"/>
      <c r="AN49" s="478"/>
      <c r="AO49" s="158"/>
      <c r="AP49" s="473" t="s">
        <v>511</v>
      </c>
      <c r="AQ49" s="477"/>
      <c r="AR49" s="477"/>
      <c r="AS49" s="477"/>
      <c r="AT49" s="478"/>
      <c r="AU49" s="460"/>
      <c r="AV49" s="158"/>
      <c r="AW49" s="158"/>
      <c r="AX49" s="158"/>
      <c r="AY49" s="158"/>
      <c r="AZ49" s="158"/>
      <c r="BA49" s="158"/>
      <c r="BB49" s="158"/>
      <c r="BC49" s="158"/>
      <c r="BD49" s="158"/>
      <c r="BE49" s="158"/>
      <c r="BF49" s="158"/>
      <c r="BG49" s="158"/>
      <c r="BH49" s="158"/>
    </row>
    <row r="50" spans="1:60" ht="15.75" thickBot="1" x14ac:dyDescent="0.3">
      <c r="A50" s="455"/>
      <c r="B50" s="455"/>
      <c r="C50" s="504"/>
      <c r="D50" s="504"/>
      <c r="E50" s="504"/>
      <c r="F50" s="504"/>
      <c r="G50" s="504"/>
      <c r="H50" s="504"/>
      <c r="I50" s="455"/>
      <c r="J50" s="459"/>
      <c r="K50" s="460"/>
      <c r="L50" s="460"/>
      <c r="M50" s="468"/>
      <c r="N50" s="455"/>
      <c r="O50" s="455"/>
      <c r="P50" s="455" t="s">
        <v>36</v>
      </c>
      <c r="Q50" s="504"/>
      <c r="R50" s="504"/>
      <c r="S50" s="504"/>
      <c r="T50" s="504"/>
      <c r="U50" s="504"/>
      <c r="V50" s="504"/>
      <c r="W50" s="455"/>
      <c r="X50" s="455"/>
      <c r="Y50" s="455" t="s">
        <v>36</v>
      </c>
      <c r="Z50" s="455"/>
      <c r="AA50" s="455"/>
      <c r="AB50" s="455"/>
      <c r="AC50" s="455"/>
      <c r="AD50" s="455"/>
      <c r="AE50" s="455"/>
      <c r="AF50" s="455"/>
      <c r="AG50" s="455"/>
      <c r="AH50" s="455"/>
      <c r="AI50" s="455"/>
      <c r="AJ50" s="158"/>
      <c r="AK50" s="158"/>
      <c r="AL50" s="158"/>
      <c r="AM50" s="158"/>
      <c r="AN50" s="158"/>
      <c r="AO50" s="158"/>
      <c r="AP50" s="473" t="s">
        <v>535</v>
      </c>
      <c r="AQ50" s="477"/>
      <c r="AR50" s="477"/>
      <c r="AS50" s="477"/>
      <c r="AT50" s="478"/>
      <c r="AU50" s="460"/>
      <c r="AV50" s="158"/>
      <c r="AW50" s="158"/>
      <c r="AX50" s="158"/>
      <c r="AY50" s="158"/>
      <c r="AZ50" s="158"/>
      <c r="BA50" s="158"/>
      <c r="BB50" s="158"/>
      <c r="BC50" s="158"/>
      <c r="BD50" s="158"/>
      <c r="BE50" s="158"/>
      <c r="BF50" s="158"/>
      <c r="BG50" s="158"/>
      <c r="BH50" s="158"/>
    </row>
    <row r="51" spans="1:60" x14ac:dyDescent="0.25">
      <c r="A51" s="455"/>
      <c r="B51" s="455"/>
      <c r="C51" s="504"/>
      <c r="D51" s="504"/>
      <c r="E51" s="504"/>
      <c r="F51" s="504"/>
      <c r="G51" s="504"/>
      <c r="H51" s="504"/>
      <c r="I51" s="455"/>
      <c r="J51" s="459"/>
      <c r="K51" s="460"/>
      <c r="L51" s="460"/>
      <c r="M51" s="468"/>
      <c r="N51" s="455"/>
      <c r="O51" s="455"/>
      <c r="P51" s="455"/>
      <c r="Q51" s="504"/>
      <c r="R51" s="504"/>
      <c r="S51" s="504"/>
      <c r="T51" s="504"/>
      <c r="U51" s="504"/>
      <c r="V51" s="504"/>
      <c r="W51" s="455"/>
      <c r="X51" s="455"/>
      <c r="Y51" s="455"/>
      <c r="Z51" s="455"/>
      <c r="AA51" s="455"/>
      <c r="AB51" s="455"/>
      <c r="AC51" s="455"/>
      <c r="AD51" s="455"/>
      <c r="AE51" s="455"/>
      <c r="AF51" s="455"/>
      <c r="AG51" s="455"/>
      <c r="AH51" s="455"/>
      <c r="AI51" s="455"/>
      <c r="AJ51" s="158"/>
      <c r="AK51" s="158"/>
      <c r="AL51" s="158"/>
      <c r="AM51" s="158"/>
      <c r="AN51" s="158"/>
      <c r="AO51" s="158"/>
      <c r="AP51" s="158"/>
      <c r="AQ51" s="158"/>
      <c r="AR51" s="158"/>
      <c r="AS51" s="158"/>
      <c r="AT51" s="158"/>
      <c r="AU51" s="158"/>
      <c r="AV51" s="158"/>
      <c r="AW51" s="158"/>
      <c r="AX51" s="158"/>
      <c r="AY51" s="158"/>
      <c r="AZ51" s="158"/>
      <c r="BA51" s="158"/>
      <c r="BB51" s="158"/>
      <c r="BC51" s="158"/>
      <c r="BD51" s="158"/>
      <c r="BE51" s="158"/>
      <c r="BF51" s="158"/>
      <c r="BG51" s="158"/>
      <c r="BH51" s="158"/>
    </row>
    <row r="52" spans="1:60" ht="21" customHeight="1" thickBot="1" x14ac:dyDescent="0.4">
      <c r="A52" s="455"/>
      <c r="B52" s="476" t="s">
        <v>566</v>
      </c>
      <c r="C52" s="505"/>
      <c r="D52" s="505"/>
      <c r="E52" s="505"/>
      <c r="F52" s="505"/>
      <c r="G52" s="505"/>
      <c r="H52" s="504"/>
      <c r="I52" s="455"/>
      <c r="J52" s="459"/>
      <c r="K52" s="460"/>
      <c r="L52" s="460"/>
      <c r="M52" s="468"/>
      <c r="N52" s="455"/>
      <c r="O52" s="455"/>
      <c r="P52" s="476" t="s">
        <v>566</v>
      </c>
      <c r="Q52" s="505"/>
      <c r="R52" s="505"/>
      <c r="S52" s="505"/>
      <c r="T52" s="505"/>
      <c r="U52" s="505"/>
      <c r="V52" s="504"/>
      <c r="W52" s="455"/>
      <c r="X52" s="455"/>
      <c r="Y52" s="476" t="s">
        <v>566</v>
      </c>
      <c r="Z52" s="476"/>
      <c r="AA52" s="476"/>
      <c r="AB52" s="476"/>
      <c r="AC52" s="476"/>
      <c r="AD52" s="476"/>
      <c r="AE52" s="455"/>
      <c r="AF52" s="455"/>
      <c r="AG52" s="455"/>
      <c r="AH52" s="455"/>
      <c r="AI52" s="455"/>
      <c r="AJ52" s="466" t="s">
        <v>538</v>
      </c>
      <c r="AK52" s="460"/>
      <c r="AL52" s="460"/>
      <c r="AM52" s="460"/>
      <c r="AN52" s="460"/>
      <c r="AO52" s="158"/>
      <c r="AP52" s="490" t="s">
        <v>539</v>
      </c>
      <c r="AQ52" s="460"/>
      <c r="AR52" s="460"/>
      <c r="AS52" s="460"/>
      <c r="AT52" s="460"/>
      <c r="AU52" s="460"/>
      <c r="AV52" s="158"/>
      <c r="AW52" s="158"/>
      <c r="AX52" s="158"/>
      <c r="AY52" s="158"/>
      <c r="AZ52" s="158"/>
      <c r="BA52" s="158"/>
      <c r="BB52" s="158"/>
      <c r="BC52" s="158"/>
      <c r="BD52" s="158"/>
      <c r="BE52" s="158"/>
      <c r="BF52" s="158"/>
      <c r="BG52" s="158"/>
      <c r="BH52" s="158"/>
    </row>
    <row r="53" spans="1:60" ht="21.75" thickBot="1" x14ac:dyDescent="0.4">
      <c r="A53" s="455"/>
      <c r="B53" s="476"/>
      <c r="C53" s="505"/>
      <c r="D53" s="505"/>
      <c r="E53" s="505"/>
      <c r="F53" s="505"/>
      <c r="G53" s="505"/>
      <c r="H53" s="504"/>
      <c r="I53" s="455"/>
      <c r="J53" s="459"/>
      <c r="K53" s="460"/>
      <c r="L53" s="460"/>
      <c r="M53" s="468"/>
      <c r="N53" s="455"/>
      <c r="O53" s="455"/>
      <c r="P53" s="476"/>
      <c r="Q53" s="505"/>
      <c r="R53" s="505"/>
      <c r="S53" s="505"/>
      <c r="T53" s="505"/>
      <c r="U53" s="505"/>
      <c r="V53" s="504"/>
      <c r="W53" s="455"/>
      <c r="X53" s="455"/>
      <c r="Y53" s="476"/>
      <c r="Z53" s="476"/>
      <c r="AA53" s="476"/>
      <c r="AB53" s="476"/>
      <c r="AC53" s="476"/>
      <c r="AD53" s="476"/>
      <c r="AE53" s="455"/>
      <c r="AF53" s="455"/>
      <c r="AG53" s="455"/>
      <c r="AH53" s="455"/>
      <c r="AI53" s="455"/>
      <c r="AJ53" s="469" t="s">
        <v>523</v>
      </c>
      <c r="AK53" s="549" t="s">
        <v>31</v>
      </c>
      <c r="AL53" s="549" t="s">
        <v>32</v>
      </c>
      <c r="AM53" s="549" t="s">
        <v>33</v>
      </c>
      <c r="AN53" s="550" t="s">
        <v>34</v>
      </c>
      <c r="AO53" s="158"/>
      <c r="AP53" s="469" t="s">
        <v>524</v>
      </c>
      <c r="AQ53" s="549" t="s">
        <v>31</v>
      </c>
      <c r="AR53" s="549" t="s">
        <v>32</v>
      </c>
      <c r="AS53" s="549" t="s">
        <v>33</v>
      </c>
      <c r="AT53" s="550" t="s">
        <v>34</v>
      </c>
      <c r="AU53" s="460"/>
      <c r="AV53" s="158"/>
      <c r="AW53" s="158"/>
      <c r="AX53" s="158"/>
      <c r="AY53" s="158"/>
      <c r="AZ53" s="158"/>
      <c r="BA53" s="158"/>
      <c r="BB53" s="158"/>
      <c r="BC53" s="158"/>
      <c r="BD53" s="158"/>
      <c r="BE53" s="158"/>
      <c r="BF53" s="158"/>
      <c r="BG53" s="158"/>
      <c r="BH53" s="158"/>
    </row>
    <row r="54" spans="1:60" ht="21.75" thickBot="1" x14ac:dyDescent="0.4">
      <c r="A54" s="493" t="s">
        <v>549</v>
      </c>
      <c r="B54" s="476"/>
      <c r="C54" s="505"/>
      <c r="D54" s="505"/>
      <c r="E54" s="505"/>
      <c r="F54" s="505"/>
      <c r="G54" s="505"/>
      <c r="H54" s="504"/>
      <c r="I54" s="455"/>
      <c r="J54" s="459"/>
      <c r="K54" s="460"/>
      <c r="L54" s="460"/>
      <c r="M54" s="468"/>
      <c r="N54" s="455"/>
      <c r="O54" s="455"/>
      <c r="P54" s="476"/>
      <c r="Q54" s="505"/>
      <c r="R54" s="505"/>
      <c r="S54" s="505"/>
      <c r="T54" s="505"/>
      <c r="U54" s="505"/>
      <c r="V54" s="504"/>
      <c r="W54" s="455"/>
      <c r="X54" s="455"/>
      <c r="Y54" s="476"/>
      <c r="Z54" s="476"/>
      <c r="AA54" s="476"/>
      <c r="AB54" s="476"/>
      <c r="AC54" s="476"/>
      <c r="AD54" s="476"/>
      <c r="AE54" s="455"/>
      <c r="AF54" s="455"/>
      <c r="AG54" s="455"/>
      <c r="AH54" s="455"/>
      <c r="AI54" s="455"/>
      <c r="AJ54" s="473" t="s">
        <v>543</v>
      </c>
      <c r="AK54" s="320"/>
      <c r="AL54" s="320"/>
      <c r="AM54" s="320"/>
      <c r="AN54" s="321"/>
      <c r="AO54" s="158"/>
      <c r="AP54" s="473" t="s">
        <v>498</v>
      </c>
      <c r="AQ54" s="320"/>
      <c r="AR54" s="320"/>
      <c r="AS54" s="320"/>
      <c r="AT54" s="321"/>
      <c r="AU54" s="460"/>
      <c r="AV54" s="158"/>
      <c r="AW54" s="158"/>
      <c r="AX54" s="158"/>
      <c r="AY54" s="158"/>
      <c r="AZ54" s="158"/>
      <c r="BA54" s="158"/>
      <c r="BB54" s="158"/>
      <c r="BC54" s="158"/>
      <c r="BD54" s="158"/>
      <c r="BE54" s="158"/>
      <c r="BF54" s="158"/>
      <c r="BG54" s="158"/>
      <c r="BH54" s="158"/>
    </row>
    <row r="55" spans="1:60" ht="15.75" thickBot="1" x14ac:dyDescent="0.3">
      <c r="A55" s="455"/>
      <c r="B55" s="455"/>
      <c r="C55" s="494">
        <v>2010</v>
      </c>
      <c r="D55" s="495">
        <v>2015</v>
      </c>
      <c r="E55" s="495">
        <v>2020</v>
      </c>
      <c r="F55" s="495">
        <v>2025</v>
      </c>
      <c r="G55" s="495">
        <v>2030</v>
      </c>
      <c r="H55" s="496">
        <v>2035</v>
      </c>
      <c r="I55" s="497"/>
      <c r="J55" s="459"/>
      <c r="K55" s="460"/>
      <c r="L55" s="460"/>
      <c r="M55" s="468"/>
      <c r="N55" s="455"/>
      <c r="O55" s="455"/>
      <c r="P55" s="455"/>
      <c r="Q55" s="494">
        <v>2010</v>
      </c>
      <c r="R55" s="495">
        <v>2015</v>
      </c>
      <c r="S55" s="495">
        <v>2020</v>
      </c>
      <c r="T55" s="495">
        <v>2025</v>
      </c>
      <c r="U55" s="495">
        <v>2030</v>
      </c>
      <c r="V55" s="496">
        <v>2035</v>
      </c>
      <c r="W55" s="455"/>
      <c r="X55" s="455"/>
      <c r="Y55" s="455"/>
      <c r="Z55" s="494">
        <v>2010</v>
      </c>
      <c r="AA55" s="495">
        <v>2015</v>
      </c>
      <c r="AB55" s="495">
        <v>2020</v>
      </c>
      <c r="AC55" s="495">
        <v>2025</v>
      </c>
      <c r="AD55" s="495">
        <v>2030</v>
      </c>
      <c r="AE55" s="496">
        <v>2035</v>
      </c>
      <c r="AF55" s="455"/>
      <c r="AG55" s="455"/>
      <c r="AH55" s="455"/>
      <c r="AI55" s="455"/>
      <c r="AJ55" s="473" t="s">
        <v>545</v>
      </c>
      <c r="AK55" s="477"/>
      <c r="AL55" s="477"/>
      <c r="AM55" s="477"/>
      <c r="AN55" s="478"/>
      <c r="AO55" s="158"/>
      <c r="AP55" s="473" t="s">
        <v>501</v>
      </c>
      <c r="AQ55" s="477"/>
      <c r="AR55" s="477"/>
      <c r="AS55" s="477"/>
      <c r="AT55" s="478"/>
      <c r="AU55" s="460"/>
      <c r="AV55" s="158"/>
      <c r="AW55" s="158"/>
      <c r="AX55" s="158"/>
      <c r="AY55" s="158"/>
      <c r="AZ55" s="158"/>
      <c r="BA55" s="158"/>
      <c r="BB55" s="158"/>
      <c r="BC55" s="158"/>
      <c r="BD55" s="158"/>
      <c r="BE55" s="158"/>
      <c r="BF55" s="158"/>
      <c r="BG55" s="158"/>
      <c r="BH55" s="158"/>
    </row>
    <row r="56" spans="1:60" ht="37.15" customHeight="1" thickBot="1" x14ac:dyDescent="0.3">
      <c r="A56" s="507" t="s">
        <v>571</v>
      </c>
      <c r="B56" s="508" t="s">
        <v>572</v>
      </c>
      <c r="C56" s="509">
        <v>1</v>
      </c>
      <c r="D56" s="510">
        <v>1.03</v>
      </c>
      <c r="E56" s="510">
        <v>1.05</v>
      </c>
      <c r="F56" s="510"/>
      <c r="G56" s="510">
        <v>1.08</v>
      </c>
      <c r="H56" s="510">
        <v>1.0900000000000001</v>
      </c>
      <c r="I56" s="459"/>
      <c r="J56" s="459"/>
      <c r="K56" s="460"/>
      <c r="L56" s="460"/>
      <c r="M56" s="468"/>
      <c r="N56" s="455"/>
      <c r="O56" s="507" t="s">
        <v>571</v>
      </c>
      <c r="P56" s="508" t="s">
        <v>572</v>
      </c>
      <c r="Q56" s="509">
        <v>1</v>
      </c>
      <c r="R56" s="502">
        <f t="shared" ref="R56:S60" si="2">D56*(1+AA56)</f>
        <v>1.0285454751916085</v>
      </c>
      <c r="S56" s="502">
        <f t="shared" si="2"/>
        <v>1.0477239767712765</v>
      </c>
      <c r="T56" s="502"/>
      <c r="U56" s="502">
        <f t="shared" ref="U56:V60" si="3">G56*(1+AD56)</f>
        <v>1.0937156067079787</v>
      </c>
      <c r="V56" s="502">
        <f t="shared" si="3"/>
        <v>1.1124402120237369</v>
      </c>
      <c r="W56" s="455"/>
      <c r="X56" s="507" t="s">
        <v>571</v>
      </c>
      <c r="Y56" s="508" t="s">
        <v>572</v>
      </c>
      <c r="Z56" s="511">
        <v>0</v>
      </c>
      <c r="AA56" s="511">
        <v>-1.4121600081470299E-3</v>
      </c>
      <c r="AB56" s="511">
        <v>-2.1676411702129502E-3</v>
      </c>
      <c r="AC56" s="511">
        <v>1.02477814240531E-3</v>
      </c>
      <c r="AD56" s="511">
        <v>1.2699635840721001E-2</v>
      </c>
      <c r="AE56" s="511">
        <v>2.0587350480492501E-2</v>
      </c>
      <c r="AF56" s="455"/>
      <c r="AG56" s="455"/>
      <c r="AH56" s="455"/>
      <c r="AI56" s="455"/>
      <c r="AJ56" s="473" t="s">
        <v>548</v>
      </c>
      <c r="AK56" s="477"/>
      <c r="AL56" s="477"/>
      <c r="AM56" s="477"/>
      <c r="AN56" s="478"/>
      <c r="AO56" s="158"/>
      <c r="AP56" s="473" t="s">
        <v>506</v>
      </c>
      <c r="AQ56" s="477"/>
      <c r="AR56" s="477"/>
      <c r="AS56" s="477"/>
      <c r="AT56" s="478"/>
      <c r="AU56" s="460"/>
      <c r="AV56" s="158"/>
      <c r="AW56" s="158"/>
      <c r="AX56" s="158"/>
      <c r="AY56" s="158"/>
      <c r="AZ56" s="158"/>
      <c r="BA56" s="158"/>
      <c r="BB56" s="158"/>
      <c r="BC56" s="158"/>
      <c r="BD56" s="158"/>
      <c r="BE56" s="158"/>
      <c r="BF56" s="158"/>
      <c r="BG56" s="158"/>
      <c r="BH56" s="158"/>
    </row>
    <row r="57" spans="1:60" ht="37.15" customHeight="1" thickBot="1" x14ac:dyDescent="0.3">
      <c r="A57" s="507" t="s">
        <v>574</v>
      </c>
      <c r="B57" s="508" t="s">
        <v>572</v>
      </c>
      <c r="C57" s="509">
        <v>1</v>
      </c>
      <c r="D57" s="510">
        <v>1.03</v>
      </c>
      <c r="E57" s="510">
        <v>1.05</v>
      </c>
      <c r="F57" s="510"/>
      <c r="G57" s="510">
        <v>1.08</v>
      </c>
      <c r="H57" s="510">
        <v>1.0900000000000001</v>
      </c>
      <c r="I57" s="459"/>
      <c r="J57" s="459"/>
      <c r="K57" s="460"/>
      <c r="L57" s="460"/>
      <c r="M57" s="468"/>
      <c r="N57" s="455"/>
      <c r="O57" s="507" t="s">
        <v>574</v>
      </c>
      <c r="P57" s="508" t="s">
        <v>572</v>
      </c>
      <c r="Q57" s="509">
        <v>1</v>
      </c>
      <c r="R57" s="502">
        <f t="shared" si="2"/>
        <v>1.0289260751485718</v>
      </c>
      <c r="S57" s="502">
        <f t="shared" si="2"/>
        <v>1.0480640950467353</v>
      </c>
      <c r="T57" s="502"/>
      <c r="U57" s="502">
        <f t="shared" si="3"/>
        <v>1.080032554308259</v>
      </c>
      <c r="V57" s="502">
        <f t="shared" si="3"/>
        <v>1.0926283821602507</v>
      </c>
      <c r="W57" s="455"/>
      <c r="X57" s="507" t="s">
        <v>574</v>
      </c>
      <c r="Y57" s="508" t="s">
        <v>572</v>
      </c>
      <c r="Z57" s="511">
        <v>0</v>
      </c>
      <c r="AA57" s="511">
        <v>-1.0426454868235301E-3</v>
      </c>
      <c r="AB57" s="511">
        <v>-1.84371900310942E-3</v>
      </c>
      <c r="AC57" s="511">
        <v>-3.13029497756001E-3</v>
      </c>
      <c r="AD57" s="511">
        <v>3.0142878017391801E-5</v>
      </c>
      <c r="AE57" s="511">
        <v>2.41135978004636E-3</v>
      </c>
      <c r="AF57" s="455"/>
      <c r="AG57" s="455"/>
      <c r="AH57" s="455"/>
      <c r="AI57" s="455"/>
      <c r="AJ57" s="473" t="s">
        <v>551</v>
      </c>
      <c r="AK57" s="477"/>
      <c r="AL57" s="477"/>
      <c r="AM57" s="477"/>
      <c r="AN57" s="478"/>
      <c r="AO57" s="158"/>
      <c r="AP57" s="473" t="s">
        <v>509</v>
      </c>
      <c r="AQ57" s="477"/>
      <c r="AR57" s="477"/>
      <c r="AS57" s="477"/>
      <c r="AT57" s="478"/>
      <c r="AU57" s="460"/>
      <c r="AV57" s="158"/>
      <c r="AW57" s="158"/>
      <c r="AX57" s="158"/>
      <c r="AY57" s="158"/>
      <c r="AZ57" s="158"/>
      <c r="BA57" s="158"/>
      <c r="BB57" s="158"/>
      <c r="BC57" s="158"/>
      <c r="BD57" s="158"/>
      <c r="BE57" s="158"/>
      <c r="BF57" s="158"/>
      <c r="BG57" s="158"/>
      <c r="BH57" s="158"/>
    </row>
    <row r="58" spans="1:60" ht="37.15" customHeight="1" thickBot="1" x14ac:dyDescent="0.3">
      <c r="A58" s="507" t="s">
        <v>576</v>
      </c>
      <c r="B58" s="508" t="s">
        <v>572</v>
      </c>
      <c r="C58" s="509">
        <v>1</v>
      </c>
      <c r="D58" s="510">
        <v>1.2</v>
      </c>
      <c r="E58" s="510">
        <v>1.25</v>
      </c>
      <c r="F58" s="510"/>
      <c r="G58" s="510">
        <v>1.28</v>
      </c>
      <c r="H58" s="510">
        <v>1.3</v>
      </c>
      <c r="I58" s="459"/>
      <c r="J58" s="459"/>
      <c r="K58" s="460"/>
      <c r="L58" s="460"/>
      <c r="M58" s="468"/>
      <c r="N58" s="455"/>
      <c r="O58" s="507" t="s">
        <v>576</v>
      </c>
      <c r="P58" s="508" t="s">
        <v>572</v>
      </c>
      <c r="Q58" s="509">
        <v>1</v>
      </c>
      <c r="R58" s="502">
        <f t="shared" si="2"/>
        <v>1.2000028770203277</v>
      </c>
      <c r="S58" s="502">
        <f t="shared" si="2"/>
        <v>1.2499160548375823</v>
      </c>
      <c r="T58" s="502"/>
      <c r="U58" s="502">
        <f t="shared" si="3"/>
        <v>1.2799764685860877</v>
      </c>
      <c r="V58" s="502">
        <f t="shared" si="3"/>
        <v>1.2999960156187744</v>
      </c>
      <c r="W58" s="455"/>
      <c r="X58" s="507" t="s">
        <v>576</v>
      </c>
      <c r="Y58" s="508" t="s">
        <v>572</v>
      </c>
      <c r="Z58" s="511">
        <v>0</v>
      </c>
      <c r="AA58" s="511">
        <v>2.39751693986712E-6</v>
      </c>
      <c r="AB58" s="511">
        <v>-6.7156129934242706E-5</v>
      </c>
      <c r="AC58" s="511">
        <v>-4.2972210470004802E-5</v>
      </c>
      <c r="AD58" s="511">
        <v>-1.8383917119058099E-5</v>
      </c>
      <c r="AE58" s="511">
        <v>-3.0649086351086698E-6</v>
      </c>
      <c r="AF58" s="455"/>
      <c r="AG58" s="455"/>
      <c r="AH58" s="455"/>
      <c r="AI58" s="455"/>
      <c r="AJ58" s="473" t="s">
        <v>552</v>
      </c>
      <c r="AK58" s="477"/>
      <c r="AL58" s="477"/>
      <c r="AM58" s="477"/>
      <c r="AN58" s="478"/>
      <c r="AO58" s="158"/>
      <c r="AP58" s="473" t="s">
        <v>511</v>
      </c>
      <c r="AQ58" s="477"/>
      <c r="AR58" s="477"/>
      <c r="AS58" s="477"/>
      <c r="AT58" s="478"/>
      <c r="AU58" s="460"/>
      <c r="AV58" s="158"/>
      <c r="AW58" s="158"/>
      <c r="AX58" s="158"/>
      <c r="AY58" s="158"/>
      <c r="AZ58" s="158"/>
      <c r="BA58" s="158"/>
      <c r="BB58" s="158"/>
      <c r="BC58" s="158"/>
      <c r="BD58" s="158"/>
      <c r="BE58" s="158"/>
      <c r="BF58" s="158"/>
      <c r="BG58" s="158"/>
      <c r="BH58" s="158"/>
    </row>
    <row r="59" spans="1:60" ht="37.15" customHeight="1" thickBot="1" x14ac:dyDescent="0.3">
      <c r="A59" s="507" t="s">
        <v>577</v>
      </c>
      <c r="B59" s="508" t="s">
        <v>572</v>
      </c>
      <c r="C59" s="512">
        <v>1</v>
      </c>
      <c r="D59" s="513">
        <v>1</v>
      </c>
      <c r="E59" s="513">
        <v>1</v>
      </c>
      <c r="F59" s="513"/>
      <c r="G59" s="513">
        <v>1</v>
      </c>
      <c r="H59" s="513">
        <v>1</v>
      </c>
      <c r="I59" s="514"/>
      <c r="J59" s="459"/>
      <c r="K59" s="460"/>
      <c r="L59" s="460"/>
      <c r="M59" s="468"/>
      <c r="N59" s="455"/>
      <c r="O59" s="507" t="s">
        <v>577</v>
      </c>
      <c r="P59" s="508" t="s">
        <v>572</v>
      </c>
      <c r="Q59" s="512">
        <v>1</v>
      </c>
      <c r="R59" s="502">
        <f t="shared" si="2"/>
        <v>0.99999939111064162</v>
      </c>
      <c r="S59" s="502">
        <f t="shared" si="2"/>
        <v>1.0001161846424602</v>
      </c>
      <c r="T59" s="502"/>
      <c r="U59" s="502">
        <f t="shared" si="3"/>
        <v>1.0000388483010361</v>
      </c>
      <c r="V59" s="502">
        <f t="shared" si="3"/>
        <v>1.0000038533961249</v>
      </c>
      <c r="W59" s="455"/>
      <c r="X59" s="507" t="s">
        <v>577</v>
      </c>
      <c r="Y59" s="508" t="s">
        <v>572</v>
      </c>
      <c r="Z59" s="511">
        <v>0</v>
      </c>
      <c r="AA59" s="511">
        <v>-6.0888935837777304E-7</v>
      </c>
      <c r="AB59" s="511">
        <v>1.16184642460215E-4</v>
      </c>
      <c r="AC59" s="511">
        <v>8.0146739549258301E-5</v>
      </c>
      <c r="AD59" s="511">
        <v>3.8848301036065201E-5</v>
      </c>
      <c r="AE59" s="511">
        <v>3.8533961248532503E-6</v>
      </c>
      <c r="AF59" s="455"/>
      <c r="AG59" s="455"/>
      <c r="AH59" s="455"/>
      <c r="AI59" s="455"/>
      <c r="AJ59" s="460"/>
      <c r="AK59" s="460"/>
      <c r="AL59" s="460"/>
      <c r="AM59" s="460"/>
      <c r="AN59" s="460"/>
      <c r="AO59" s="158"/>
      <c r="AP59" s="473" t="s">
        <v>555</v>
      </c>
      <c r="AQ59" s="477"/>
      <c r="AR59" s="477"/>
      <c r="AS59" s="477"/>
      <c r="AT59" s="478"/>
      <c r="AU59" s="460"/>
      <c r="AV59" s="158"/>
      <c r="AW59" s="158"/>
      <c r="AX59" s="158"/>
      <c r="AY59" s="158"/>
      <c r="AZ59" s="158"/>
      <c r="BA59" s="158"/>
      <c r="BB59" s="158"/>
      <c r="BC59" s="158"/>
      <c r="BD59" s="158"/>
      <c r="BE59" s="158"/>
      <c r="BF59" s="158"/>
      <c r="BG59" s="158"/>
      <c r="BH59" s="158"/>
    </row>
    <row r="60" spans="1:60" ht="37.15" customHeight="1" x14ac:dyDescent="0.25">
      <c r="A60" s="507" t="s">
        <v>578</v>
      </c>
      <c r="B60" s="508" t="s">
        <v>572</v>
      </c>
      <c r="C60" s="515">
        <v>1</v>
      </c>
      <c r="D60" s="516">
        <v>1.01</v>
      </c>
      <c r="E60" s="516">
        <v>1.01</v>
      </c>
      <c r="F60" s="516"/>
      <c r="G60" s="516">
        <v>1.02</v>
      </c>
      <c r="H60" s="516">
        <v>1.03</v>
      </c>
      <c r="I60" s="517"/>
      <c r="J60" s="459"/>
      <c r="K60" s="460"/>
      <c r="L60" s="460"/>
      <c r="M60" s="468"/>
      <c r="N60" s="455"/>
      <c r="O60" s="507" t="s">
        <v>578</v>
      </c>
      <c r="P60" s="508" t="s">
        <v>572</v>
      </c>
      <c r="Q60" s="515">
        <v>1</v>
      </c>
      <c r="R60" s="502">
        <f t="shared" si="2"/>
        <v>1.01</v>
      </c>
      <c r="S60" s="502">
        <f t="shared" si="2"/>
        <v>1.0100001009869728</v>
      </c>
      <c r="T60" s="502"/>
      <c r="U60" s="502">
        <f t="shared" si="3"/>
        <v>1.02</v>
      </c>
      <c r="V60" s="502">
        <f t="shared" si="3"/>
        <v>1.03</v>
      </c>
      <c r="W60" s="455"/>
      <c r="X60" s="507" t="s">
        <v>578</v>
      </c>
      <c r="Y60" s="508" t="s">
        <v>572</v>
      </c>
      <c r="Z60" s="511">
        <v>0</v>
      </c>
      <c r="AA60" s="511">
        <v>0</v>
      </c>
      <c r="AB60" s="511">
        <v>9.9987101709331201E-8</v>
      </c>
      <c r="AC60" s="511">
        <v>-9.5730120719395004E-8</v>
      </c>
      <c r="AD60" s="511">
        <v>0</v>
      </c>
      <c r="AE60" s="511">
        <v>0</v>
      </c>
      <c r="AF60" s="455"/>
      <c r="AG60" s="455"/>
      <c r="AH60" s="455"/>
      <c r="AI60" s="455"/>
      <c r="AJ60" s="460"/>
      <c r="AK60" s="460"/>
      <c r="AL60" s="460"/>
      <c r="AM60" s="460"/>
      <c r="AN60" s="460"/>
      <c r="AO60" s="158"/>
      <c r="AP60" s="158"/>
      <c r="AQ60" s="460"/>
      <c r="AR60" s="460"/>
      <c r="AS60" s="460"/>
      <c r="AT60" s="460"/>
      <c r="AU60" s="460"/>
      <c r="AV60" s="158"/>
      <c r="AW60" s="158"/>
      <c r="AX60" s="158"/>
      <c r="AY60" s="158"/>
      <c r="AZ60" s="158"/>
      <c r="BA60" s="158"/>
      <c r="BB60" s="158"/>
      <c r="BC60" s="158"/>
      <c r="BD60" s="158"/>
      <c r="BE60" s="158"/>
      <c r="BF60" s="158"/>
      <c r="BG60" s="158"/>
      <c r="BH60" s="158"/>
    </row>
    <row r="61" spans="1:60" x14ac:dyDescent="0.25">
      <c r="A61" s="518"/>
      <c r="B61" s="519"/>
      <c r="C61" s="520"/>
      <c r="D61" s="520"/>
      <c r="E61" s="521"/>
      <c r="F61" s="520"/>
      <c r="G61" s="455"/>
      <c r="H61" s="455"/>
      <c r="I61" s="455"/>
      <c r="J61" s="459"/>
      <c r="K61" s="460"/>
      <c r="L61" s="460"/>
      <c r="M61" s="468"/>
      <c r="N61" s="455"/>
      <c r="O61" s="518"/>
      <c r="P61" s="455" t="s">
        <v>36</v>
      </c>
      <c r="Q61" s="520"/>
      <c r="R61" s="520"/>
      <c r="S61" s="521"/>
      <c r="T61" s="520"/>
      <c r="U61" s="455"/>
      <c r="V61" s="455"/>
      <c r="W61" s="455"/>
      <c r="X61" s="518"/>
      <c r="Y61" s="455" t="s">
        <v>36</v>
      </c>
      <c r="Z61" s="520"/>
      <c r="AA61" s="520"/>
      <c r="AB61" s="521"/>
      <c r="AC61" s="520"/>
      <c r="AD61" s="455"/>
      <c r="AE61" s="455"/>
      <c r="AF61" s="455"/>
      <c r="AG61" s="455"/>
      <c r="AH61" s="455"/>
      <c r="AI61" s="455"/>
      <c r="AJ61" s="464" t="s">
        <v>558</v>
      </c>
      <c r="AK61" s="460"/>
      <c r="AL61" s="460"/>
      <c r="AM61" s="460"/>
      <c r="AN61" s="460"/>
      <c r="AO61" s="158"/>
      <c r="AP61" s="158"/>
      <c r="AQ61" s="460"/>
      <c r="AR61" s="460"/>
      <c r="AS61" s="460"/>
      <c r="AT61" s="460"/>
      <c r="AU61" s="460"/>
      <c r="AV61" s="158"/>
      <c r="AW61" s="158"/>
      <c r="AX61" s="158"/>
      <c r="AY61" s="158"/>
      <c r="AZ61" s="158"/>
      <c r="BA61" s="158"/>
      <c r="BB61" s="158"/>
      <c r="BC61" s="158"/>
      <c r="BD61" s="158"/>
      <c r="BE61" s="158"/>
      <c r="BF61" s="158"/>
      <c r="BG61" s="158"/>
      <c r="BH61" s="158"/>
    </row>
    <row r="62" spans="1:60" x14ac:dyDescent="0.25">
      <c r="A62" s="518"/>
      <c r="B62" s="519"/>
      <c r="C62" s="520"/>
      <c r="D62" s="520"/>
      <c r="E62" s="521"/>
      <c r="F62" s="520"/>
      <c r="G62" s="455"/>
      <c r="H62" s="455"/>
      <c r="I62" s="455"/>
      <c r="J62" s="459"/>
      <c r="K62" s="460"/>
      <c r="L62" s="460"/>
      <c r="M62" s="468"/>
      <c r="N62" s="455"/>
      <c r="O62" s="518"/>
      <c r="P62" s="519"/>
      <c r="Q62" s="520"/>
      <c r="R62" s="520"/>
      <c r="S62" s="521"/>
      <c r="T62" s="520"/>
      <c r="U62" s="455"/>
      <c r="V62" s="455"/>
      <c r="W62" s="455"/>
      <c r="X62" s="518"/>
      <c r="Y62" s="519"/>
      <c r="Z62" s="520"/>
      <c r="AA62" s="520"/>
      <c r="AB62" s="521"/>
      <c r="AC62" s="520"/>
      <c r="AD62" s="455"/>
      <c r="AE62" s="455"/>
      <c r="AF62" s="455"/>
      <c r="AG62" s="455"/>
      <c r="AH62" s="455"/>
      <c r="AI62" s="455"/>
      <c r="AJ62" s="460"/>
      <c r="AK62" s="460"/>
      <c r="AL62" s="460"/>
      <c r="AM62" s="460"/>
      <c r="AN62" s="460"/>
      <c r="AO62" s="158"/>
      <c r="AP62" s="158"/>
      <c r="AQ62" s="460"/>
      <c r="AR62" s="460"/>
      <c r="AS62" s="460"/>
      <c r="AT62" s="460"/>
      <c r="AU62" s="460"/>
      <c r="AV62" s="158"/>
      <c r="AW62" s="158"/>
      <c r="AX62" s="158"/>
      <c r="AY62" s="158"/>
      <c r="AZ62" s="158"/>
      <c r="BA62" s="158"/>
      <c r="BB62" s="158"/>
      <c r="BC62" s="158"/>
      <c r="BD62" s="158"/>
      <c r="BE62" s="158"/>
      <c r="BF62" s="158"/>
      <c r="BG62" s="158"/>
      <c r="BH62" s="158"/>
    </row>
    <row r="63" spans="1:60" x14ac:dyDescent="0.25">
      <c r="A63"/>
      <c r="B63"/>
      <c r="C63"/>
      <c r="D63"/>
      <c r="E63"/>
      <c r="F63"/>
      <c r="G63"/>
      <c r="H63"/>
      <c r="I63"/>
      <c r="J63"/>
      <c r="K63"/>
      <c r="L63"/>
      <c r="M63"/>
      <c r="N63"/>
      <c r="O63"/>
      <c r="P63"/>
      <c r="Q63"/>
      <c r="R63"/>
      <c r="S63"/>
      <c r="T63"/>
      <c r="U63"/>
      <c r="V63"/>
      <c r="W63"/>
      <c r="X63"/>
      <c r="Y63"/>
      <c r="Z63"/>
      <c r="AA63"/>
      <c r="AB63"/>
      <c r="AC63"/>
      <c r="AD63"/>
      <c r="AE63"/>
      <c r="AF63"/>
      <c r="AG63"/>
      <c r="AH63"/>
      <c r="AI63"/>
      <c r="AJ63" s="465" t="s">
        <v>561</v>
      </c>
      <c r="AK63" s="460"/>
      <c r="AL63" s="460"/>
      <c r="AM63" s="460"/>
      <c r="AN63" s="460"/>
      <c r="AO63" s="460"/>
      <c r="AP63" s="460"/>
      <c r="AQ63" s="460"/>
      <c r="AR63" s="460"/>
      <c r="AS63" s="460"/>
      <c r="AT63" s="460"/>
      <c r="AU63" s="460"/>
      <c r="AV63" s="158"/>
      <c r="AW63" s="158"/>
      <c r="AX63" s="158"/>
      <c r="AY63" s="158"/>
      <c r="AZ63" s="158"/>
      <c r="BA63" s="158"/>
      <c r="BB63" s="158"/>
      <c r="BC63" s="158"/>
      <c r="BD63" s="158"/>
      <c r="BE63" s="158"/>
      <c r="BF63" s="158"/>
      <c r="BG63" s="158"/>
      <c r="BH63" s="158"/>
    </row>
    <row r="64" spans="1:60" ht="21" x14ac:dyDescent="0.35">
      <c r="A64" s="476" t="s">
        <v>579</v>
      </c>
      <c r="B64" s="455"/>
      <c r="C64" s="455"/>
      <c r="D64" s="455"/>
      <c r="E64" s="455"/>
      <c r="F64" s="455"/>
      <c r="G64" s="455"/>
      <c r="H64" s="455"/>
      <c r="I64" s="455"/>
      <c r="J64" s="459"/>
      <c r="K64" s="460"/>
      <c r="L64" s="460"/>
      <c r="M64" s="468"/>
      <c r="N64" s="455"/>
      <c r="O64" s="476" t="s">
        <v>579</v>
      </c>
      <c r="P64" s="455"/>
      <c r="Q64" s="455"/>
      <c r="R64" s="455"/>
      <c r="S64" s="455"/>
      <c r="T64" s="455"/>
      <c r="U64" s="455"/>
      <c r="V64" s="455"/>
      <c r="W64" s="455"/>
      <c r="X64" s="476" t="s">
        <v>579</v>
      </c>
      <c r="Y64" s="455"/>
      <c r="Z64" s="455"/>
      <c r="AA64" s="455"/>
      <c r="AB64" s="455"/>
      <c r="AC64" s="455"/>
      <c r="AD64" s="455"/>
      <c r="AE64" s="455"/>
      <c r="AF64" s="455"/>
      <c r="AG64" s="455"/>
      <c r="AH64" s="455"/>
      <c r="AI64" s="455"/>
      <c r="AJ64" s="460"/>
      <c r="AK64" s="460"/>
      <c r="AL64" s="460"/>
      <c r="AM64" s="460"/>
      <c r="AN64" s="460"/>
      <c r="AO64" s="460"/>
      <c r="AP64" s="460"/>
      <c r="AQ64" s="460"/>
      <c r="AR64" s="460"/>
      <c r="AS64" s="460"/>
      <c r="AT64" s="460"/>
      <c r="AU64" s="460"/>
      <c r="AV64" s="158"/>
      <c r="AW64" s="158"/>
      <c r="AX64" s="158"/>
      <c r="AY64" s="158"/>
      <c r="AZ64" s="158"/>
      <c r="BA64" s="158"/>
      <c r="BB64" s="158"/>
      <c r="BC64" s="158"/>
      <c r="BD64" s="158"/>
      <c r="BE64" s="158"/>
      <c r="BF64" s="158"/>
      <c r="BG64" s="158"/>
      <c r="BH64" s="158"/>
    </row>
    <row r="65" spans="1:60" x14ac:dyDescent="0.25">
      <c r="A65" s="455"/>
      <c r="B65" s="455"/>
      <c r="C65" s="455"/>
      <c r="D65" s="455"/>
      <c r="E65" s="455"/>
      <c r="F65" s="455"/>
      <c r="G65" s="455"/>
      <c r="H65" s="455"/>
      <c r="I65" s="455"/>
      <c r="J65" s="459"/>
      <c r="K65" s="460"/>
      <c r="L65" s="460"/>
      <c r="M65" s="468"/>
      <c r="N65" s="455"/>
      <c r="O65" s="455"/>
      <c r="P65" s="455"/>
      <c r="Q65" s="455"/>
      <c r="R65" s="455"/>
      <c r="S65" s="455"/>
      <c r="T65" s="455"/>
      <c r="U65" s="455"/>
      <c r="V65" s="455"/>
      <c r="W65" s="455"/>
      <c r="X65" s="455"/>
      <c r="Y65" s="455"/>
      <c r="Z65" s="455"/>
      <c r="AA65" s="455"/>
      <c r="AB65" s="455"/>
      <c r="AC65" s="455"/>
      <c r="AD65" s="455"/>
      <c r="AE65" s="455"/>
      <c r="AF65" s="455"/>
      <c r="AG65" s="455"/>
      <c r="AH65" s="455"/>
      <c r="AI65" s="455"/>
      <c r="AJ65" s="466" t="s">
        <v>563</v>
      </c>
      <c r="AK65" s="460"/>
      <c r="AL65" s="460"/>
      <c r="AM65" s="460"/>
      <c r="AN65" s="460"/>
      <c r="AO65" s="466" t="s">
        <v>564</v>
      </c>
      <c r="AP65" s="460"/>
      <c r="AQ65" s="460"/>
      <c r="AR65" s="460"/>
      <c r="AS65" s="460"/>
      <c r="AT65" s="466" t="s">
        <v>565</v>
      </c>
      <c r="AU65" s="460"/>
      <c r="AV65" s="460"/>
      <c r="AW65" s="460"/>
      <c r="AX65" s="158"/>
      <c r="AY65" s="158"/>
      <c r="AZ65" s="158"/>
      <c r="BA65" s="158"/>
      <c r="BB65" s="158"/>
      <c r="BC65" s="158"/>
      <c r="BD65" s="158"/>
      <c r="BE65" s="158"/>
      <c r="BF65" s="158"/>
      <c r="BG65" s="158"/>
      <c r="BH65" s="158"/>
    </row>
    <row r="66" spans="1:60" ht="15.75" thickBot="1" x14ac:dyDescent="0.3">
      <c r="A66" s="455"/>
      <c r="B66" s="455"/>
      <c r="C66" s="466"/>
      <c r="D66" s="455"/>
      <c r="E66" s="455"/>
      <c r="F66" s="455"/>
      <c r="G66" s="455"/>
      <c r="H66" s="455"/>
      <c r="I66" s="455"/>
      <c r="J66" s="459"/>
      <c r="K66" s="460"/>
      <c r="L66" s="460"/>
      <c r="M66" s="468"/>
      <c r="N66" s="455"/>
      <c r="O66" s="455"/>
      <c r="P66" s="455"/>
      <c r="Q66" s="455"/>
      <c r="R66" s="455"/>
      <c r="S66" s="455"/>
      <c r="T66" s="455"/>
      <c r="U66" s="455"/>
      <c r="V66" s="455"/>
      <c r="W66" s="455"/>
      <c r="X66" s="455"/>
      <c r="Y66" s="455"/>
      <c r="Z66" s="455"/>
      <c r="AA66" s="455"/>
      <c r="AB66" s="455"/>
      <c r="AC66" s="455"/>
      <c r="AD66" s="455"/>
      <c r="AE66" s="455"/>
      <c r="AF66" s="455"/>
      <c r="AG66" s="455"/>
      <c r="AH66" s="455"/>
      <c r="AI66" s="455"/>
      <c r="AJ66" s="460"/>
      <c r="AK66" s="158"/>
      <c r="AL66" s="504" t="s">
        <v>502</v>
      </c>
      <c r="AM66" s="504" t="s">
        <v>504</v>
      </c>
      <c r="AN66" s="460"/>
      <c r="AO66" s="460"/>
      <c r="AP66" s="158"/>
      <c r="AQ66" s="504" t="s">
        <v>502</v>
      </c>
      <c r="AR66" s="504" t="s">
        <v>504</v>
      </c>
      <c r="AS66" s="460"/>
      <c r="AT66" s="460"/>
      <c r="AU66" s="158"/>
      <c r="AV66" s="504" t="s">
        <v>502</v>
      </c>
      <c r="AW66" s="504" t="s">
        <v>504</v>
      </c>
      <c r="AX66" s="158"/>
      <c r="AY66" s="158"/>
      <c r="AZ66" s="158"/>
      <c r="BA66" s="158"/>
      <c r="BB66" s="158"/>
      <c r="BC66" s="158"/>
      <c r="BD66" s="158"/>
      <c r="BE66" s="158"/>
      <c r="BF66" s="158"/>
      <c r="BG66" s="158"/>
      <c r="BH66" s="158"/>
    </row>
    <row r="67" spans="1:60" ht="16.5" customHeight="1" thickBot="1" x14ac:dyDescent="0.3">
      <c r="A67" s="455"/>
      <c r="B67" s="522"/>
      <c r="C67" s="523">
        <v>2010</v>
      </c>
      <c r="D67" s="523">
        <v>2015</v>
      </c>
      <c r="E67" s="523">
        <v>2020</v>
      </c>
      <c r="F67" s="523">
        <v>2025</v>
      </c>
      <c r="G67" s="523">
        <v>2030</v>
      </c>
      <c r="H67" s="524">
        <v>2035</v>
      </c>
      <c r="I67" s="455"/>
      <c r="J67" s="459"/>
      <c r="K67" s="460"/>
      <c r="L67" s="460"/>
      <c r="M67" s="468"/>
      <c r="N67" s="455"/>
      <c r="O67" s="455"/>
      <c r="P67" s="455"/>
      <c r="Q67" s="455"/>
      <c r="R67" s="455"/>
      <c r="S67" s="455"/>
      <c r="T67" s="455"/>
      <c r="U67" s="455"/>
      <c r="V67" s="455"/>
      <c r="W67" s="455"/>
      <c r="X67" s="455"/>
      <c r="Y67" s="455"/>
      <c r="Z67" s="455"/>
      <c r="AA67" s="455"/>
      <c r="AB67" s="455"/>
      <c r="AC67" s="455"/>
      <c r="AD67" s="455"/>
      <c r="AE67" s="455"/>
      <c r="AF67" s="455"/>
      <c r="AG67" s="455"/>
      <c r="AH67" s="455"/>
      <c r="AI67" s="455"/>
      <c r="AJ67" s="830" t="s">
        <v>567</v>
      </c>
      <c r="AK67" s="506" t="s">
        <v>59</v>
      </c>
      <c r="AL67" s="506"/>
      <c r="AM67" s="506"/>
      <c r="AN67" s="460"/>
      <c r="AO67" s="830" t="s">
        <v>567</v>
      </c>
      <c r="AP67" s="506" t="s">
        <v>59</v>
      </c>
      <c r="AQ67" s="506"/>
      <c r="AR67" s="506"/>
      <c r="AS67" s="460"/>
      <c r="AT67" s="833" t="s">
        <v>567</v>
      </c>
      <c r="AU67" s="506" t="s">
        <v>59</v>
      </c>
      <c r="AV67" s="506"/>
      <c r="AW67" s="506"/>
      <c r="AX67" s="158"/>
      <c r="AY67" s="158"/>
      <c r="AZ67" s="158"/>
      <c r="BA67" s="158"/>
      <c r="BB67" s="158"/>
      <c r="BC67" s="158"/>
      <c r="BD67" s="158"/>
      <c r="BE67" s="158"/>
      <c r="BF67" s="158"/>
      <c r="BG67" s="158"/>
      <c r="BH67" s="158"/>
    </row>
    <row r="68" spans="1:60" ht="28.9" customHeight="1" thickBot="1" x14ac:dyDescent="0.3">
      <c r="B68" s="525" t="s">
        <v>581</v>
      </c>
      <c r="C68" s="526">
        <v>18.350999999999999</v>
      </c>
      <c r="D68" s="526">
        <v>17.059999999999999</v>
      </c>
      <c r="E68" s="526">
        <v>15.744</v>
      </c>
      <c r="F68" s="526">
        <v>14.593500000000001</v>
      </c>
      <c r="G68" s="526">
        <v>13.443</v>
      </c>
      <c r="H68" s="527">
        <v>12.359</v>
      </c>
      <c r="I68"/>
      <c r="J68"/>
      <c r="K68"/>
      <c r="L68"/>
      <c r="M68"/>
      <c r="N68"/>
      <c r="O68"/>
      <c r="P68" s="466" t="s">
        <v>582</v>
      </c>
      <c r="Q68"/>
      <c r="R68"/>
      <c r="S68"/>
      <c r="T68"/>
      <c r="U68"/>
      <c r="V68"/>
      <c r="Y68"/>
      <c r="Z68"/>
      <c r="AA68"/>
      <c r="AB68"/>
      <c r="AC68"/>
      <c r="AD68"/>
      <c r="AE68"/>
      <c r="AF68"/>
      <c r="AG68"/>
      <c r="AJ68" s="831"/>
      <c r="AK68" s="374" t="s">
        <v>568</v>
      </c>
      <c r="AL68" s="374"/>
      <c r="AM68" s="374"/>
      <c r="AN68" s="158"/>
      <c r="AO68" s="831"/>
      <c r="AP68" s="374" t="s">
        <v>568</v>
      </c>
      <c r="AQ68" s="374"/>
      <c r="AR68" s="374"/>
      <c r="AS68" s="460"/>
      <c r="AT68" s="834"/>
      <c r="AU68" s="374" t="s">
        <v>568</v>
      </c>
      <c r="AV68" s="374"/>
      <c r="AW68" s="374"/>
      <c r="AX68" s="158"/>
      <c r="AY68" s="158"/>
      <c r="AZ68" s="158"/>
      <c r="BA68" s="158"/>
      <c r="BB68" s="158"/>
      <c r="BC68" s="158"/>
      <c r="BD68" s="158"/>
      <c r="BE68" s="158"/>
      <c r="BF68" s="158"/>
      <c r="BG68" s="158"/>
      <c r="BH68" s="158"/>
    </row>
    <row r="69" spans="1:60" ht="15.75" thickBot="1" x14ac:dyDescent="0.3">
      <c r="C69" s="10"/>
      <c r="J69"/>
      <c r="K69"/>
      <c r="L69"/>
      <c r="M69"/>
      <c r="N69"/>
      <c r="O69"/>
      <c r="P69"/>
      <c r="Q69" s="10"/>
      <c r="R69"/>
      <c r="S69"/>
      <c r="T69"/>
      <c r="U69"/>
      <c r="V69"/>
      <c r="W69"/>
      <c r="Y69"/>
      <c r="Z69" s="10"/>
      <c r="AA69"/>
      <c r="AB69"/>
      <c r="AC69"/>
      <c r="AD69"/>
      <c r="AE69"/>
      <c r="AF69"/>
      <c r="AG69"/>
      <c r="AH69"/>
      <c r="AI69"/>
      <c r="AJ69" s="831"/>
      <c r="AK69" s="374" t="s">
        <v>569</v>
      </c>
      <c r="AL69" s="374"/>
      <c r="AM69" s="374"/>
      <c r="AN69" s="158"/>
      <c r="AO69" s="831"/>
      <c r="AP69" s="374" t="s">
        <v>569</v>
      </c>
      <c r="AQ69" s="374"/>
      <c r="AR69" s="374"/>
      <c r="AS69" s="460"/>
      <c r="AT69" s="834"/>
      <c r="AU69" s="374" t="s">
        <v>569</v>
      </c>
      <c r="AV69" s="374"/>
      <c r="AW69" s="374"/>
      <c r="AX69" s="158"/>
      <c r="AY69" s="158"/>
      <c r="AZ69" s="158"/>
      <c r="BA69" s="158"/>
      <c r="BB69" s="158"/>
      <c r="BC69" s="158"/>
      <c r="BD69" s="158"/>
      <c r="BE69" s="158"/>
      <c r="BF69" s="158"/>
      <c r="BG69" s="158"/>
      <c r="BH69" s="158"/>
    </row>
    <row r="70" spans="1:60" ht="16.5" thickBot="1" x14ac:dyDescent="0.3">
      <c r="B70" s="528" t="s">
        <v>583</v>
      </c>
      <c r="C70" s="529">
        <v>2010</v>
      </c>
      <c r="D70" s="529">
        <v>2015</v>
      </c>
      <c r="E70" s="529">
        <v>2020</v>
      </c>
      <c r="F70" s="529">
        <v>2025</v>
      </c>
      <c r="G70" s="529">
        <v>2030</v>
      </c>
      <c r="H70" s="530">
        <v>2035</v>
      </c>
      <c r="I70" s="531"/>
      <c r="J70" s="55" t="s">
        <v>507</v>
      </c>
      <c r="K70"/>
      <c r="L70"/>
      <c r="M70"/>
      <c r="N70"/>
      <c r="O70"/>
      <c r="P70" s="528" t="s">
        <v>584</v>
      </c>
      <c r="Q70" s="529">
        <v>2010</v>
      </c>
      <c r="R70" s="529">
        <v>2015</v>
      </c>
      <c r="S70" s="529">
        <v>2020</v>
      </c>
      <c r="T70" s="529">
        <v>2025</v>
      </c>
      <c r="U70" s="529">
        <v>2030</v>
      </c>
      <c r="V70" s="530">
        <v>2035</v>
      </c>
      <c r="W70"/>
      <c r="Y70" s="528" t="s">
        <v>584</v>
      </c>
      <c r="Z70" s="529">
        <v>2010</v>
      </c>
      <c r="AA70" s="529">
        <v>2015</v>
      </c>
      <c r="AB70" s="529">
        <v>2020</v>
      </c>
      <c r="AC70" s="529">
        <v>2025</v>
      </c>
      <c r="AD70" s="529">
        <v>2030</v>
      </c>
      <c r="AE70" s="530">
        <v>2035</v>
      </c>
      <c r="AF70"/>
      <c r="AG70"/>
      <c r="AH70"/>
      <c r="AI70"/>
      <c r="AJ70" s="831"/>
      <c r="AK70" s="374" t="s">
        <v>570</v>
      </c>
      <c r="AL70" s="374"/>
      <c r="AM70" s="374"/>
      <c r="AN70" s="158"/>
      <c r="AO70" s="831"/>
      <c r="AP70" s="374" t="s">
        <v>570</v>
      </c>
      <c r="AQ70" s="374"/>
      <c r="AR70" s="374"/>
      <c r="AS70" s="460"/>
      <c r="AT70" s="834"/>
      <c r="AU70" s="374" t="s">
        <v>570</v>
      </c>
      <c r="AV70" s="374"/>
      <c r="AW70" s="374"/>
      <c r="AX70" s="158"/>
      <c r="AY70" s="158"/>
      <c r="AZ70" s="158"/>
      <c r="BA70" s="158"/>
      <c r="BB70" s="158"/>
      <c r="BC70" s="158"/>
      <c r="BD70" s="158"/>
      <c r="BE70" s="158"/>
      <c r="BF70" s="158"/>
      <c r="BG70" s="158"/>
      <c r="BH70" s="158"/>
    </row>
    <row r="71" spans="1:60" ht="15.75" thickBot="1" x14ac:dyDescent="0.3">
      <c r="B71" s="38" t="s">
        <v>585</v>
      </c>
      <c r="C71" s="532">
        <v>6.6153838796150604</v>
      </c>
      <c r="D71" s="532"/>
      <c r="E71" s="532">
        <v>5.1178782555341202</v>
      </c>
      <c r="F71" s="532">
        <v>4.6479713510254097</v>
      </c>
      <c r="G71" s="532">
        <v>4.1081012013746596</v>
      </c>
      <c r="H71" s="533">
        <v>3.6173823970507999</v>
      </c>
      <c r="I71" s="534"/>
      <c r="J71" s="55" t="s">
        <v>505</v>
      </c>
      <c r="K71"/>
      <c r="L71"/>
      <c r="M71"/>
      <c r="N71"/>
      <c r="O71"/>
      <c r="P71" s="38" t="s">
        <v>585</v>
      </c>
      <c r="Q71" s="532">
        <v>6.6153838796150604</v>
      </c>
      <c r="R71" s="532"/>
      <c r="S71" s="532">
        <f t="shared" ref="S71:S80" si="4">E71*(1+AB71)</f>
        <v>5.2050162153954895</v>
      </c>
      <c r="T71" s="532">
        <f t="shared" ref="T71:T80" si="5">F71*(1+AC71)</f>
        <v>4.9661679352624137</v>
      </c>
      <c r="U71" s="532">
        <f t="shared" ref="U71:U80" si="6">G71*(1+AD71)</f>
        <v>4.4449266682343147</v>
      </c>
      <c r="V71" s="533">
        <f t="shared" ref="V71:V80" si="7">H71*(1+AE71)</f>
        <v>3.9024896361412647</v>
      </c>
      <c r="W71"/>
      <c r="Y71" s="38" t="s">
        <v>585</v>
      </c>
      <c r="Z71" s="535">
        <v>2.3342717092589299E-8</v>
      </c>
      <c r="AA71" s="535">
        <v>3.27359827307983E-3</v>
      </c>
      <c r="AB71" s="535">
        <v>1.7026188492691201E-2</v>
      </c>
      <c r="AC71" s="535">
        <v>6.8459239570572095E-2</v>
      </c>
      <c r="AD71" s="535">
        <v>8.1990547542243095E-2</v>
      </c>
      <c r="AE71" s="536">
        <v>7.88158971865702E-2</v>
      </c>
      <c r="AF71"/>
      <c r="AG71"/>
      <c r="AH71"/>
      <c r="AI71"/>
      <c r="AJ71" s="832"/>
      <c r="AK71" s="374" t="s">
        <v>573</v>
      </c>
      <c r="AL71" s="374"/>
      <c r="AM71" s="374"/>
      <c r="AN71" s="158"/>
      <c r="AO71" s="832"/>
      <c r="AP71" s="374" t="s">
        <v>573</v>
      </c>
      <c r="AQ71" s="374"/>
      <c r="AR71" s="374"/>
      <c r="AS71" s="460"/>
      <c r="AT71" s="835"/>
      <c r="AU71" s="374" t="s">
        <v>573</v>
      </c>
      <c r="AV71" s="374"/>
      <c r="AW71" s="374"/>
      <c r="AX71" s="158"/>
      <c r="AY71" s="158"/>
      <c r="AZ71" s="158"/>
      <c r="BA71" s="158"/>
      <c r="BB71" s="158"/>
      <c r="BC71" s="158"/>
      <c r="BD71" s="158"/>
      <c r="BE71" s="158"/>
      <c r="BF71" s="158"/>
      <c r="BG71" s="158"/>
      <c r="BH71" s="158"/>
    </row>
    <row r="72" spans="1:60" ht="45.75" customHeight="1" thickBot="1" x14ac:dyDescent="0.3">
      <c r="B72" s="38" t="s">
        <v>586</v>
      </c>
      <c r="C72" s="532">
        <v>0</v>
      </c>
      <c r="D72" s="532"/>
      <c r="E72" s="532">
        <v>0</v>
      </c>
      <c r="F72" s="532">
        <v>0</v>
      </c>
      <c r="G72" s="532">
        <v>0</v>
      </c>
      <c r="H72" s="533">
        <v>0</v>
      </c>
      <c r="I72" s="534"/>
      <c r="J72"/>
      <c r="K72"/>
      <c r="L72"/>
      <c r="M72"/>
      <c r="N72"/>
      <c r="O72"/>
      <c r="P72" s="38" t="s">
        <v>586</v>
      </c>
      <c r="Q72" s="532">
        <v>0</v>
      </c>
      <c r="R72" s="532"/>
      <c r="S72" s="532">
        <f t="shared" si="4"/>
        <v>0</v>
      </c>
      <c r="T72" s="532">
        <f t="shared" si="5"/>
        <v>0</v>
      </c>
      <c r="U72" s="532">
        <f t="shared" si="6"/>
        <v>0</v>
      </c>
      <c r="V72" s="533">
        <f t="shared" si="7"/>
        <v>0</v>
      </c>
      <c r="W72"/>
      <c r="Y72" s="38" t="s">
        <v>586</v>
      </c>
      <c r="Z72" s="535">
        <v>0</v>
      </c>
      <c r="AA72" s="535">
        <v>0</v>
      </c>
      <c r="AB72" s="535">
        <v>0</v>
      </c>
      <c r="AC72" s="535">
        <v>0</v>
      </c>
      <c r="AD72" s="535">
        <v>0</v>
      </c>
      <c r="AE72" s="536">
        <v>0</v>
      </c>
      <c r="AF72"/>
      <c r="AG72"/>
      <c r="AH72"/>
      <c r="AI72"/>
      <c r="AJ72" s="824" t="s">
        <v>575</v>
      </c>
      <c r="AK72" s="506" t="s">
        <v>59</v>
      </c>
      <c r="AL72" s="374"/>
      <c r="AM72" s="374"/>
      <c r="AN72" s="158"/>
      <c r="AO72" s="827" t="s">
        <v>575</v>
      </c>
      <c r="AP72" s="506" t="s">
        <v>59</v>
      </c>
      <c r="AQ72" s="374"/>
      <c r="AR72" s="374"/>
      <c r="AS72" s="460"/>
      <c r="AT72" s="827" t="s">
        <v>575</v>
      </c>
      <c r="AU72" s="506" t="s">
        <v>59</v>
      </c>
      <c r="AV72" s="374"/>
      <c r="AW72" s="374"/>
      <c r="AX72" s="158"/>
      <c r="AY72" s="158"/>
      <c r="AZ72" s="158"/>
      <c r="BA72" s="158"/>
      <c r="BB72" s="158"/>
      <c r="BC72" s="158"/>
      <c r="BD72" s="158"/>
      <c r="BE72" s="158"/>
      <c r="BF72" s="158"/>
      <c r="BG72" s="158"/>
      <c r="BH72" s="158"/>
    </row>
    <row r="73" spans="1:60" ht="15.75" thickBot="1" x14ac:dyDescent="0.3">
      <c r="B73" s="38" t="s">
        <v>587</v>
      </c>
      <c r="C73" s="532">
        <v>0.39652023415662302</v>
      </c>
      <c r="D73" s="532"/>
      <c r="E73" s="532">
        <v>0.47545769643491298</v>
      </c>
      <c r="F73" s="532">
        <v>0.481517481545232</v>
      </c>
      <c r="G73" s="532">
        <v>0.48062680107622102</v>
      </c>
      <c r="H73" s="533">
        <v>0.47595182734429098</v>
      </c>
      <c r="I73" s="537"/>
      <c r="J73"/>
      <c r="K73"/>
      <c r="L73"/>
      <c r="M73"/>
      <c r="N73"/>
      <c r="O73"/>
      <c r="P73" s="38" t="s">
        <v>587</v>
      </c>
      <c r="Q73" s="532">
        <v>0.39652023415662302</v>
      </c>
      <c r="R73" s="532"/>
      <c r="S73" s="532">
        <f t="shared" si="4"/>
        <v>0.47534885308384622</v>
      </c>
      <c r="T73" s="532">
        <f t="shared" si="5"/>
        <v>0.40396120614588876</v>
      </c>
      <c r="U73" s="532">
        <f t="shared" si="6"/>
        <v>0.45824359152576083</v>
      </c>
      <c r="V73" s="533">
        <f t="shared" si="7"/>
        <v>0.51584309044907739</v>
      </c>
      <c r="W73"/>
      <c r="Y73" s="38" t="s">
        <v>587</v>
      </c>
      <c r="Z73" s="535">
        <v>6.41015327484951E-8</v>
      </c>
      <c r="AA73" s="535">
        <v>-3.4576782312644397E-2</v>
      </c>
      <c r="AB73" s="535">
        <v>-2.2892331301582701E-4</v>
      </c>
      <c r="AC73" s="535">
        <v>-0.161066375306787</v>
      </c>
      <c r="AD73" s="535">
        <v>-4.6570872661157503E-2</v>
      </c>
      <c r="AE73" s="536">
        <v>8.3813656788274404E-2</v>
      </c>
      <c r="AF73"/>
      <c r="AG73"/>
      <c r="AH73"/>
      <c r="AI73"/>
      <c r="AJ73" s="825"/>
      <c r="AK73" s="374" t="s">
        <v>568</v>
      </c>
      <c r="AL73" s="374"/>
      <c r="AM73" s="374"/>
      <c r="AN73" s="158"/>
      <c r="AO73" s="828"/>
      <c r="AP73" s="374" t="s">
        <v>568</v>
      </c>
      <c r="AQ73" s="374"/>
      <c r="AR73" s="374"/>
      <c r="AS73" s="460"/>
      <c r="AT73" s="828"/>
      <c r="AU73" s="374" t="s">
        <v>568</v>
      </c>
      <c r="AV73" s="374"/>
      <c r="AW73" s="374"/>
      <c r="AX73" s="158"/>
      <c r="AY73" s="158"/>
      <c r="AZ73" s="158"/>
      <c r="BA73" s="158"/>
      <c r="BB73" s="158"/>
      <c r="BC73" s="158"/>
      <c r="BD73" s="158"/>
      <c r="BE73" s="158"/>
      <c r="BF73" s="158"/>
      <c r="BG73" s="158"/>
      <c r="BH73" s="158"/>
    </row>
    <row r="74" spans="1:60" ht="15.75" thickBot="1" x14ac:dyDescent="0.3">
      <c r="B74" s="38" t="s">
        <v>588</v>
      </c>
      <c r="C74" s="532">
        <v>5.38464088271592</v>
      </c>
      <c r="D74" s="532"/>
      <c r="E74" s="532">
        <v>5.0960660144721901</v>
      </c>
      <c r="F74" s="532">
        <v>4.8716648181763897</v>
      </c>
      <c r="G74" s="532">
        <v>4.6242278001943999</v>
      </c>
      <c r="H74" s="533">
        <v>4.3769556457391996</v>
      </c>
      <c r="I74" s="534"/>
      <c r="J74"/>
      <c r="K74"/>
      <c r="L74"/>
      <c r="M74"/>
      <c r="N74"/>
      <c r="O74"/>
      <c r="P74" s="38" t="s">
        <v>588</v>
      </c>
      <c r="Q74" s="532">
        <v>5.38464088271592</v>
      </c>
      <c r="R74" s="532"/>
      <c r="S74" s="532">
        <f t="shared" si="4"/>
        <v>4.9030902428372327</v>
      </c>
      <c r="T74" s="532">
        <f t="shared" si="5"/>
        <v>4.656526676430782</v>
      </c>
      <c r="U74" s="532">
        <f t="shared" si="6"/>
        <v>4.489209683980171</v>
      </c>
      <c r="V74" s="533">
        <f t="shared" si="7"/>
        <v>4.2808963813761229</v>
      </c>
      <c r="W74"/>
      <c r="Y74" s="38" t="s">
        <v>588</v>
      </c>
      <c r="Z74" s="535">
        <v>0</v>
      </c>
      <c r="AA74" s="535">
        <v>-3.7849757859422799E-3</v>
      </c>
      <c r="AB74" s="535">
        <v>-3.7867596512080201E-2</v>
      </c>
      <c r="AC74" s="535">
        <v>-4.41611132487848E-2</v>
      </c>
      <c r="AD74" s="535">
        <v>-2.91979811653208E-2</v>
      </c>
      <c r="AE74" s="536">
        <v>-2.1946593051859399E-2</v>
      </c>
      <c r="AF74"/>
      <c r="AG74"/>
      <c r="AH74"/>
      <c r="AI74"/>
      <c r="AJ74" s="825"/>
      <c r="AK74" s="374" t="s">
        <v>569</v>
      </c>
      <c r="AL74" s="506"/>
      <c r="AM74" s="506"/>
      <c r="AN74" s="460"/>
      <c r="AO74" s="828"/>
      <c r="AP74" s="374" t="s">
        <v>569</v>
      </c>
      <c r="AQ74" s="506"/>
      <c r="AR74" s="506"/>
      <c r="AS74" s="460"/>
      <c r="AT74" s="828"/>
      <c r="AU74" s="374" t="s">
        <v>569</v>
      </c>
      <c r="AV74" s="506"/>
      <c r="AW74" s="506"/>
      <c r="AX74" s="158"/>
      <c r="AY74" s="158"/>
      <c r="AZ74" s="158"/>
      <c r="BA74" s="158"/>
      <c r="BB74" s="158"/>
      <c r="BC74" s="158"/>
      <c r="BD74" s="158"/>
      <c r="BE74" s="158"/>
      <c r="BF74" s="158"/>
      <c r="BG74" s="158"/>
      <c r="BH74" s="158"/>
    </row>
    <row r="75" spans="1:60" ht="15.75" thickBot="1" x14ac:dyDescent="0.3">
      <c r="B75" s="38" t="s">
        <v>516</v>
      </c>
      <c r="C75" s="532">
        <v>1.6968297364423499</v>
      </c>
      <c r="D75" s="532"/>
      <c r="E75" s="532">
        <v>2.5524618108560801</v>
      </c>
      <c r="F75" s="532">
        <v>2.45824710685259</v>
      </c>
      <c r="G75" s="532">
        <v>2.3484439856962598</v>
      </c>
      <c r="H75" s="533">
        <v>2.23629626672929</v>
      </c>
      <c r="I75" s="534"/>
      <c r="J75"/>
      <c r="K75"/>
      <c r="L75"/>
      <c r="M75"/>
      <c r="N75"/>
      <c r="O75"/>
      <c r="P75" s="38" t="s">
        <v>516</v>
      </c>
      <c r="Q75" s="532">
        <v>1.6968297364423499</v>
      </c>
      <c r="R75" s="532"/>
      <c r="S75" s="532">
        <f t="shared" si="4"/>
        <v>2.5605977771626707</v>
      </c>
      <c r="T75" s="532">
        <f t="shared" si="5"/>
        <v>2.4415351468079236</v>
      </c>
      <c r="U75" s="532">
        <f t="shared" si="6"/>
        <v>2.3497306323357923</v>
      </c>
      <c r="V75" s="533">
        <f t="shared" si="7"/>
        <v>2.242173723558786</v>
      </c>
      <c r="W75"/>
      <c r="Y75" s="38" t="s">
        <v>516</v>
      </c>
      <c r="Z75" s="535">
        <v>0</v>
      </c>
      <c r="AA75" s="535">
        <v>-8.2201341891069406E-3</v>
      </c>
      <c r="AB75" s="535">
        <v>3.1874977607839702E-3</v>
      </c>
      <c r="AC75" s="535">
        <v>-6.7983238943230004E-3</v>
      </c>
      <c r="AD75" s="535">
        <v>5.4787197283356903E-4</v>
      </c>
      <c r="AE75" s="536">
        <v>2.6282102764907402E-3</v>
      </c>
      <c r="AF75"/>
      <c r="AG75"/>
      <c r="AH75"/>
      <c r="AI75"/>
      <c r="AJ75" s="825"/>
      <c r="AK75" s="374" t="s">
        <v>570</v>
      </c>
      <c r="AL75" s="374"/>
      <c r="AM75" s="374"/>
      <c r="AN75" s="158"/>
      <c r="AO75" s="828"/>
      <c r="AP75" s="374" t="s">
        <v>570</v>
      </c>
      <c r="AQ75" s="374"/>
      <c r="AR75" s="374"/>
      <c r="AS75" s="460"/>
      <c r="AT75" s="828"/>
      <c r="AU75" s="374" t="s">
        <v>570</v>
      </c>
      <c r="AV75" s="374"/>
      <c r="AW75" s="374"/>
      <c r="AX75" s="158"/>
      <c r="AY75" s="158"/>
      <c r="AZ75" s="158"/>
      <c r="BA75" s="158"/>
      <c r="BB75" s="158"/>
      <c r="BC75" s="158"/>
      <c r="BD75" s="158"/>
      <c r="BE75" s="158"/>
      <c r="BF75" s="158"/>
      <c r="BG75" s="158"/>
      <c r="BH75" s="158"/>
    </row>
    <row r="76" spans="1:60" ht="15.75" thickBot="1" x14ac:dyDescent="0.3">
      <c r="B76" s="38" t="s">
        <v>517</v>
      </c>
      <c r="C76" s="532">
        <v>0.87493566153854396</v>
      </c>
      <c r="D76" s="532"/>
      <c r="E76" s="532">
        <v>0.86297646820690699</v>
      </c>
      <c r="F76" s="532">
        <v>0.803953036805516</v>
      </c>
      <c r="G76" s="532">
        <v>0.74449475677691102</v>
      </c>
      <c r="H76" s="533">
        <v>0.68806734709124295</v>
      </c>
      <c r="I76" s="534"/>
      <c r="J76"/>
      <c r="K76"/>
      <c r="L76"/>
      <c r="M76"/>
      <c r="N76"/>
      <c r="O76"/>
      <c r="P76" s="38" t="s">
        <v>517</v>
      </c>
      <c r="Q76" s="532">
        <v>0.87493566153854396</v>
      </c>
      <c r="R76" s="532"/>
      <c r="S76" s="532">
        <f t="shared" si="4"/>
        <v>0.86314425567394482</v>
      </c>
      <c r="T76" s="532">
        <f t="shared" si="5"/>
        <v>0.80428178408707873</v>
      </c>
      <c r="U76" s="532">
        <f t="shared" si="6"/>
        <v>0.74469278158623153</v>
      </c>
      <c r="V76" s="533">
        <f t="shared" si="7"/>
        <v>0.68824208264399911</v>
      </c>
      <c r="W76"/>
      <c r="Y76" s="38" t="s">
        <v>517</v>
      </c>
      <c r="Z76" s="535">
        <v>0</v>
      </c>
      <c r="AA76" s="535">
        <v>0</v>
      </c>
      <c r="AB76" s="535">
        <v>1.9442878597431001E-4</v>
      </c>
      <c r="AC76" s="535">
        <v>4.0891353911542998E-4</v>
      </c>
      <c r="AD76" s="535">
        <v>2.6598549891443401E-4</v>
      </c>
      <c r="AE76" s="536">
        <v>2.5395123528948498E-4</v>
      </c>
      <c r="AF76"/>
      <c r="AG76"/>
      <c r="AH76"/>
      <c r="AI76"/>
      <c r="AJ76" s="826"/>
      <c r="AK76" s="374" t="s">
        <v>573</v>
      </c>
      <c r="AL76" s="374"/>
      <c r="AM76" s="374"/>
      <c r="AN76" s="158"/>
      <c r="AO76" s="829"/>
      <c r="AP76" s="374" t="s">
        <v>573</v>
      </c>
      <c r="AQ76" s="374"/>
      <c r="AR76" s="374"/>
      <c r="AS76" s="460"/>
      <c r="AT76" s="829"/>
      <c r="AU76" s="374" t="s">
        <v>573</v>
      </c>
      <c r="AV76" s="374"/>
      <c r="AW76" s="374"/>
      <c r="AX76" s="158"/>
      <c r="AY76" s="158"/>
      <c r="AZ76" s="158"/>
      <c r="BA76" s="158"/>
      <c r="BB76" s="158"/>
      <c r="BC76" s="158"/>
      <c r="BD76" s="158"/>
      <c r="BE76" s="158"/>
      <c r="BF76" s="158"/>
      <c r="BG76" s="158"/>
      <c r="BH76" s="158"/>
    </row>
    <row r="77" spans="1:60" ht="15.75" thickBot="1" x14ac:dyDescent="0.3">
      <c r="B77" s="38" t="s">
        <v>514</v>
      </c>
      <c r="C77" s="532">
        <v>2.87633014500233</v>
      </c>
      <c r="D77" s="532"/>
      <c r="E77" s="532">
        <v>1.3883907706629499</v>
      </c>
      <c r="F77" s="532">
        <v>1.11944622192541</v>
      </c>
      <c r="G77" s="532">
        <v>0.95339345432738198</v>
      </c>
      <c r="H77" s="533">
        <v>0.80498881798741795</v>
      </c>
      <c r="I77" s="534"/>
      <c r="J77"/>
      <c r="K77"/>
      <c r="L77"/>
      <c r="M77"/>
      <c r="N77"/>
      <c r="O77"/>
      <c r="P77" s="38" t="s">
        <v>514</v>
      </c>
      <c r="Q77" s="532">
        <v>2.87633014500233</v>
      </c>
      <c r="R77" s="532"/>
      <c r="S77" s="532">
        <f t="shared" si="4"/>
        <v>1.4359243989500796</v>
      </c>
      <c r="T77" s="532">
        <f t="shared" si="5"/>
        <v>1.0992387226516527</v>
      </c>
      <c r="U77" s="532">
        <f t="shared" si="6"/>
        <v>0.79972611490730405</v>
      </c>
      <c r="V77" s="533">
        <f t="shared" si="7"/>
        <v>0.55814553691802327</v>
      </c>
      <c r="W77"/>
      <c r="Y77" s="38" t="s">
        <v>514</v>
      </c>
      <c r="Z77" s="535">
        <v>0</v>
      </c>
      <c r="AA77" s="535">
        <v>1.89268219558596E-2</v>
      </c>
      <c r="AB77" s="535">
        <v>3.4236491117290102E-2</v>
      </c>
      <c r="AC77" s="535">
        <v>-1.8051335453168199E-2</v>
      </c>
      <c r="AD77" s="535">
        <v>-0.161179352262797</v>
      </c>
      <c r="AE77" s="536">
        <v>-0.306641875705226</v>
      </c>
      <c r="AF77"/>
      <c r="AG77"/>
      <c r="AH77"/>
      <c r="AI77"/>
      <c r="AJ77" s="830" t="s">
        <v>512</v>
      </c>
      <c r="AK77" s="506" t="s">
        <v>59</v>
      </c>
      <c r="AL77" s="506"/>
      <c r="AM77" s="506"/>
      <c r="AN77" s="460"/>
      <c r="AO77" s="830" t="s">
        <v>512</v>
      </c>
      <c r="AP77" s="506" t="s">
        <v>59</v>
      </c>
      <c r="AQ77" s="506"/>
      <c r="AR77" s="506"/>
      <c r="AS77" s="460"/>
      <c r="AT77" s="830" t="s">
        <v>512</v>
      </c>
      <c r="AU77" s="506" t="s">
        <v>59</v>
      </c>
      <c r="AV77" s="506"/>
      <c r="AW77" s="506"/>
      <c r="AX77" s="158"/>
      <c r="AY77" s="158"/>
      <c r="AZ77" s="158"/>
      <c r="BA77" s="158"/>
      <c r="BB77" s="158"/>
      <c r="BC77" s="158"/>
      <c r="BD77" s="158"/>
      <c r="BE77" s="158"/>
      <c r="BF77" s="158"/>
      <c r="BG77" s="158"/>
      <c r="BH77" s="158"/>
    </row>
    <row r="78" spans="1:60" ht="15.75" thickBot="1" x14ac:dyDescent="0.3">
      <c r="B78" s="38" t="s">
        <v>127</v>
      </c>
      <c r="C78" s="532">
        <v>0.43640577928708901</v>
      </c>
      <c r="D78" s="532"/>
      <c r="E78" s="532">
        <v>0.22327519819161101</v>
      </c>
      <c r="F78" s="532">
        <v>0.18371842747873901</v>
      </c>
      <c r="G78" s="532">
        <v>0.15858794352594699</v>
      </c>
      <c r="H78" s="533">
        <v>0.136011674421956</v>
      </c>
      <c r="I78" s="534"/>
      <c r="J78"/>
      <c r="K78"/>
      <c r="L78"/>
      <c r="M78"/>
      <c r="N78"/>
      <c r="O78"/>
      <c r="P78" s="38" t="s">
        <v>127</v>
      </c>
      <c r="Q78" s="532">
        <v>0.43640577928708901</v>
      </c>
      <c r="R78" s="532"/>
      <c r="S78" s="532">
        <f t="shared" si="4"/>
        <v>0.22327519819161101</v>
      </c>
      <c r="T78" s="532">
        <f t="shared" si="5"/>
        <v>0.18371842747873901</v>
      </c>
      <c r="U78" s="532">
        <f t="shared" si="6"/>
        <v>0.15858794352594699</v>
      </c>
      <c r="V78" s="533">
        <f t="shared" si="7"/>
        <v>0.136011674421956</v>
      </c>
      <c r="W78"/>
      <c r="Y78" s="38" t="s">
        <v>127</v>
      </c>
      <c r="Z78" s="532"/>
      <c r="AA78" s="532"/>
      <c r="AB78" s="532"/>
      <c r="AC78" s="532"/>
      <c r="AD78" s="532"/>
      <c r="AE78" s="533"/>
      <c r="AF78"/>
      <c r="AG78"/>
      <c r="AH78"/>
      <c r="AI78"/>
      <c r="AJ78" s="831"/>
      <c r="AK78" s="374" t="s">
        <v>568</v>
      </c>
      <c r="AL78" s="374"/>
      <c r="AM78" s="374"/>
      <c r="AN78" s="158"/>
      <c r="AO78" s="831"/>
      <c r="AP78" s="374" t="s">
        <v>568</v>
      </c>
      <c r="AQ78" s="374"/>
      <c r="AR78" s="374"/>
      <c r="AS78" s="158"/>
      <c r="AT78" s="831"/>
      <c r="AU78" s="374" t="s">
        <v>568</v>
      </c>
      <c r="AV78" s="374"/>
      <c r="AW78" s="374"/>
      <c r="AX78" s="158"/>
      <c r="AY78" s="158"/>
      <c r="AZ78" s="158"/>
      <c r="BA78" s="158"/>
      <c r="BB78" s="158"/>
      <c r="BC78" s="158"/>
      <c r="BD78" s="158"/>
      <c r="BE78" s="158"/>
      <c r="BF78" s="158"/>
      <c r="BG78" s="158"/>
      <c r="BH78" s="158"/>
    </row>
    <row r="79" spans="1:60" ht="15.75" thickBot="1" x14ac:dyDescent="0.3">
      <c r="B79" s="38" t="s">
        <v>591</v>
      </c>
      <c r="C79" s="532">
        <v>6.9953681242077695E-2</v>
      </c>
      <c r="D79" s="532"/>
      <c r="E79" s="532">
        <v>0</v>
      </c>
      <c r="F79" s="532">
        <v>0</v>
      </c>
      <c r="G79" s="532">
        <v>0</v>
      </c>
      <c r="H79" s="533">
        <v>0</v>
      </c>
      <c r="I79" s="534"/>
      <c r="J79"/>
      <c r="K79"/>
      <c r="L79"/>
      <c r="M79"/>
      <c r="N79"/>
      <c r="O79"/>
      <c r="P79" s="38" t="s">
        <v>591</v>
      </c>
      <c r="Q79" s="532">
        <v>6.9953681242077695E-2</v>
      </c>
      <c r="R79" s="532"/>
      <c r="S79" s="532">
        <f t="shared" si="4"/>
        <v>0</v>
      </c>
      <c r="T79" s="532">
        <f t="shared" si="5"/>
        <v>0</v>
      </c>
      <c r="U79" s="532">
        <f t="shared" si="6"/>
        <v>0</v>
      </c>
      <c r="V79" s="533">
        <f t="shared" si="7"/>
        <v>0</v>
      </c>
      <c r="W79"/>
      <c r="Y79" s="38" t="s">
        <v>591</v>
      </c>
      <c r="Z79" s="532"/>
      <c r="AA79" s="532"/>
      <c r="AB79" s="532"/>
      <c r="AC79" s="532"/>
      <c r="AD79" s="532"/>
      <c r="AE79" s="533"/>
      <c r="AF79"/>
      <c r="AG79"/>
      <c r="AH79"/>
      <c r="AI79"/>
      <c r="AJ79" s="831"/>
      <c r="AK79" s="374" t="s">
        <v>569</v>
      </c>
      <c r="AL79" s="506"/>
      <c r="AM79" s="506"/>
      <c r="AN79" s="460"/>
      <c r="AO79" s="831"/>
      <c r="AP79" s="374" t="s">
        <v>569</v>
      </c>
      <c r="AQ79" s="506"/>
      <c r="AR79" s="506"/>
      <c r="AS79" s="460"/>
      <c r="AT79" s="831"/>
      <c r="AU79" s="374" t="s">
        <v>569</v>
      </c>
      <c r="AV79" s="506"/>
      <c r="AW79" s="506"/>
      <c r="AX79" s="158"/>
      <c r="AY79" s="158"/>
      <c r="AZ79" s="158"/>
      <c r="BA79" s="158"/>
      <c r="BB79" s="158"/>
      <c r="BC79" s="158"/>
      <c r="BD79" s="158"/>
      <c r="BE79" s="158"/>
      <c r="BF79" s="158"/>
      <c r="BG79" s="158"/>
      <c r="BH79" s="158"/>
    </row>
    <row r="80" spans="1:60" ht="15.75" thickBot="1" x14ac:dyDescent="0.3">
      <c r="B80" s="38" t="s">
        <v>592</v>
      </c>
      <c r="C80" s="532">
        <v>0</v>
      </c>
      <c r="D80" s="532"/>
      <c r="E80" s="532">
        <v>2.74937856412216E-2</v>
      </c>
      <c r="F80" s="532">
        <v>2.6981556190713699E-2</v>
      </c>
      <c r="G80" s="532">
        <v>2.51240570282159E-2</v>
      </c>
      <c r="H80" s="533">
        <v>2.3346023635812198E-2</v>
      </c>
      <c r="I80" s="534"/>
      <c r="J80"/>
      <c r="K80"/>
      <c r="L80"/>
      <c r="M80"/>
      <c r="N80"/>
      <c r="O80"/>
      <c r="P80" s="38" t="s">
        <v>592</v>
      </c>
      <c r="Q80" s="532">
        <v>0</v>
      </c>
      <c r="R80" s="532"/>
      <c r="S80" s="532">
        <f t="shared" si="4"/>
        <v>2.74937856412216E-2</v>
      </c>
      <c r="T80" s="532">
        <f t="shared" si="5"/>
        <v>2.6981556190713699E-2</v>
      </c>
      <c r="U80" s="532">
        <f t="shared" si="6"/>
        <v>2.51240570282159E-2</v>
      </c>
      <c r="V80" s="533">
        <f t="shared" si="7"/>
        <v>2.3346023635812198E-2</v>
      </c>
      <c r="W80"/>
      <c r="Y80" s="38" t="s">
        <v>592</v>
      </c>
      <c r="Z80" s="532"/>
      <c r="AA80" s="532"/>
      <c r="AB80" s="532"/>
      <c r="AC80" s="532"/>
      <c r="AD80" s="532"/>
      <c r="AE80" s="533"/>
      <c r="AF80"/>
      <c r="AG80"/>
      <c r="AH80"/>
      <c r="AI80"/>
      <c r="AJ80" s="831"/>
      <c r="AK80" s="374" t="s">
        <v>570</v>
      </c>
      <c r="AL80" s="506"/>
      <c r="AM80" s="506"/>
      <c r="AN80" s="460"/>
      <c r="AO80" s="831"/>
      <c r="AP80" s="374" t="s">
        <v>570</v>
      </c>
      <c r="AQ80" s="506"/>
      <c r="AR80" s="506"/>
      <c r="AS80" s="460"/>
      <c r="AT80" s="831"/>
      <c r="AU80" s="374" t="s">
        <v>570</v>
      </c>
      <c r="AV80" s="506"/>
      <c r="AW80" s="506"/>
      <c r="AX80" s="158"/>
      <c r="AY80" s="158"/>
      <c r="AZ80" s="158"/>
      <c r="BA80" s="158"/>
      <c r="BB80" s="158"/>
      <c r="BC80" s="158"/>
      <c r="BD80" s="158"/>
      <c r="BE80" s="158"/>
      <c r="BF80" s="158"/>
      <c r="BG80" s="158"/>
      <c r="BH80" s="158"/>
    </row>
    <row r="81" spans="1:60" x14ac:dyDescent="0.25">
      <c r="B81"/>
      <c r="C81"/>
      <c r="D81"/>
      <c r="E81"/>
      <c r="F81"/>
      <c r="G81"/>
      <c r="H81"/>
      <c r="I81"/>
      <c r="J81"/>
      <c r="K81"/>
      <c r="L81"/>
      <c r="M81"/>
      <c r="N81"/>
      <c r="O81"/>
      <c r="P81" s="455" t="s">
        <v>36</v>
      </c>
      <c r="Q81"/>
      <c r="R81"/>
      <c r="S81"/>
      <c r="T81"/>
      <c r="U81"/>
      <c r="V81"/>
      <c r="W81"/>
      <c r="Y81" s="455" t="s">
        <v>36</v>
      </c>
      <c r="Z81"/>
      <c r="AE81"/>
      <c r="AF81"/>
      <c r="AG81"/>
      <c r="AH81"/>
      <c r="AI81"/>
      <c r="AJ81" s="832"/>
      <c r="AK81" s="374" t="s">
        <v>573</v>
      </c>
      <c r="AL81" s="506"/>
      <c r="AM81" s="506"/>
      <c r="AN81" s="460"/>
      <c r="AO81" s="832"/>
      <c r="AP81" s="374" t="s">
        <v>573</v>
      </c>
      <c r="AQ81" s="506"/>
      <c r="AR81" s="506"/>
      <c r="AS81" s="460"/>
      <c r="AT81" s="832"/>
      <c r="AU81" s="374" t="s">
        <v>573</v>
      </c>
      <c r="AV81" s="506"/>
      <c r="AW81" s="506"/>
      <c r="AX81" s="158"/>
      <c r="AY81" s="158"/>
      <c r="AZ81" s="158"/>
      <c r="BA81" s="158"/>
      <c r="BB81" s="158"/>
      <c r="BC81" s="158"/>
      <c r="BD81" s="158"/>
      <c r="BE81" s="158"/>
      <c r="BF81" s="158"/>
      <c r="BG81" s="158"/>
      <c r="BH81" s="158"/>
    </row>
    <row r="82" spans="1:60" ht="45.75" customHeight="1" thickBot="1" x14ac:dyDescent="0.3">
      <c r="B82"/>
      <c r="C82" s="10"/>
      <c r="D82"/>
      <c r="E82"/>
      <c r="F82"/>
      <c r="G82"/>
      <c r="I82"/>
      <c r="L82"/>
      <c r="M82"/>
      <c r="N82"/>
      <c r="O82"/>
      <c r="P82"/>
      <c r="Q82" s="10"/>
      <c r="R82"/>
      <c r="S82"/>
      <c r="T82"/>
      <c r="U82"/>
      <c r="V82"/>
      <c r="Z82" s="10"/>
      <c r="AJ82" s="830" t="s">
        <v>580</v>
      </c>
      <c r="AK82" s="506" t="s">
        <v>59</v>
      </c>
      <c r="AL82" s="506"/>
      <c r="AM82" s="506"/>
      <c r="AN82" s="460"/>
      <c r="AO82" s="833" t="s">
        <v>580</v>
      </c>
      <c r="AP82" s="506" t="s">
        <v>59</v>
      </c>
      <c r="AQ82" s="506"/>
      <c r="AR82" s="506"/>
      <c r="AS82" s="460"/>
      <c r="AT82" s="833" t="s">
        <v>580</v>
      </c>
      <c r="AU82" s="506" t="s">
        <v>59</v>
      </c>
      <c r="AV82" s="506"/>
      <c r="AW82" s="506"/>
      <c r="AX82" s="158"/>
      <c r="AY82" s="158"/>
      <c r="AZ82" s="158"/>
      <c r="BA82" s="158"/>
      <c r="BB82" s="158"/>
      <c r="BC82" s="158"/>
      <c r="BD82" s="158"/>
      <c r="BE82" s="158"/>
      <c r="BF82" s="158"/>
      <c r="BG82" s="158"/>
      <c r="BH82" s="158"/>
    </row>
    <row r="83" spans="1:60" ht="16.5" thickBot="1" x14ac:dyDescent="0.3">
      <c r="B83" s="528" t="s">
        <v>593</v>
      </c>
      <c r="C83" s="529">
        <v>2010</v>
      </c>
      <c r="D83" s="529">
        <v>2015</v>
      </c>
      <c r="E83" s="529">
        <v>2020</v>
      </c>
      <c r="F83" s="529">
        <v>2025</v>
      </c>
      <c r="G83" s="529">
        <v>2030</v>
      </c>
      <c r="H83" s="530">
        <v>2035</v>
      </c>
      <c r="I83" s="531"/>
      <c r="J83" s="55" t="s">
        <v>507</v>
      </c>
      <c r="L83"/>
      <c r="M83"/>
      <c r="N83"/>
      <c r="O83"/>
      <c r="P83" s="528" t="s">
        <v>584</v>
      </c>
      <c r="Q83" s="529">
        <v>2010</v>
      </c>
      <c r="R83" s="529">
        <v>2015</v>
      </c>
      <c r="S83" s="529">
        <v>2020</v>
      </c>
      <c r="T83" s="529">
        <v>2025</v>
      </c>
      <c r="U83" s="529">
        <v>2030</v>
      </c>
      <c r="V83" s="530">
        <v>2035</v>
      </c>
      <c r="Z83" s="10"/>
      <c r="AJ83" s="831"/>
      <c r="AK83" s="374" t="s">
        <v>568</v>
      </c>
      <c r="AL83" s="374"/>
      <c r="AM83" s="374"/>
      <c r="AO83" s="834"/>
      <c r="AP83" s="374" t="s">
        <v>568</v>
      </c>
      <c r="AQ83" s="374"/>
      <c r="AR83" s="374"/>
      <c r="AT83" s="834"/>
      <c r="AU83" s="374" t="s">
        <v>568</v>
      </c>
      <c r="AV83" s="374"/>
      <c r="AW83" s="374"/>
      <c r="AX83" s="158"/>
      <c r="AY83" s="158"/>
      <c r="AZ83" s="158"/>
      <c r="BA83" s="158"/>
      <c r="BB83" s="158"/>
      <c r="BC83" s="158"/>
      <c r="BD83" s="158"/>
      <c r="BE83" s="158"/>
      <c r="BF83" s="158"/>
      <c r="BG83" s="158"/>
      <c r="BH83" s="158"/>
    </row>
    <row r="84" spans="1:60" ht="15.75" thickBot="1" x14ac:dyDescent="0.3">
      <c r="A84"/>
      <c r="B84" s="38" t="s">
        <v>585</v>
      </c>
      <c r="C84" s="535">
        <v>0.36049173775898102</v>
      </c>
      <c r="D84" s="535"/>
      <c r="E84" s="535">
        <v>0.325068486759027</v>
      </c>
      <c r="F84" s="535">
        <v>0.31849599828865</v>
      </c>
      <c r="G84" s="535">
        <v>0.305594078804929</v>
      </c>
      <c r="H84" s="536">
        <v>0.29269215932120701</v>
      </c>
      <c r="I84" s="534"/>
      <c r="J84" s="55" t="s">
        <v>505</v>
      </c>
      <c r="L84"/>
      <c r="M84"/>
      <c r="N84"/>
      <c r="O84"/>
      <c r="P84" s="38" t="s">
        <v>585</v>
      </c>
      <c r="Q84" s="535">
        <v>0.36049173775898102</v>
      </c>
      <c r="R84" s="535"/>
      <c r="S84" s="535">
        <f>S71/SUM(S$71:S$80)</f>
        <v>0.3316587521832236</v>
      </c>
      <c r="T84" s="535" t="e">
        <f t="shared" ref="T84:V93" ca="1" si="8">T71/SOMME(T$71:T$80)</f>
        <v>#NAME?</v>
      </c>
      <c r="U84" s="535" t="e">
        <f t="shared" ca="1" si="8"/>
        <v>#NAME?</v>
      </c>
      <c r="V84" s="536" t="e">
        <f t="shared" ca="1" si="8"/>
        <v>#NAME?</v>
      </c>
      <c r="Z84" s="10"/>
      <c r="AJ84" s="831"/>
      <c r="AK84" s="374" t="s">
        <v>569</v>
      </c>
      <c r="AL84" s="374"/>
      <c r="AM84" s="374"/>
      <c r="AN84" s="158"/>
      <c r="AO84" s="834"/>
      <c r="AP84" s="374" t="s">
        <v>569</v>
      </c>
      <c r="AQ84" s="374"/>
      <c r="AR84" s="374"/>
      <c r="AS84" s="158"/>
      <c r="AT84" s="834"/>
      <c r="AU84" s="374" t="s">
        <v>569</v>
      </c>
      <c r="AV84" s="374"/>
      <c r="AW84" s="374"/>
      <c r="AX84" s="158"/>
      <c r="AY84" s="158"/>
      <c r="AZ84" s="158"/>
      <c r="BA84" s="158"/>
      <c r="BB84" s="158"/>
      <c r="BC84" s="158"/>
      <c r="BD84" s="158"/>
      <c r="BE84" s="158"/>
      <c r="BF84" s="158"/>
      <c r="BG84" s="158"/>
      <c r="BH84" s="158"/>
    </row>
    <row r="85" spans="1:60" ht="15.75" thickBot="1" x14ac:dyDescent="0.3">
      <c r="A85"/>
      <c r="B85" s="38" t="s">
        <v>586</v>
      </c>
      <c r="C85" s="535">
        <v>0</v>
      </c>
      <c r="D85" s="535"/>
      <c r="E85" s="535">
        <v>0</v>
      </c>
      <c r="F85" s="535">
        <v>0</v>
      </c>
      <c r="G85" s="535">
        <v>0</v>
      </c>
      <c r="H85" s="536">
        <v>0</v>
      </c>
      <c r="I85" s="534"/>
      <c r="L85"/>
      <c r="M85"/>
      <c r="N85"/>
      <c r="O85"/>
      <c r="P85" s="38" t="s">
        <v>586</v>
      </c>
      <c r="Q85" s="535">
        <v>0</v>
      </c>
      <c r="R85" s="535"/>
      <c r="S85" s="535" t="e">
        <f t="shared" ref="S85:S93" ca="1" si="9">S72/SOMME(S$71:S$80)</f>
        <v>#NAME?</v>
      </c>
      <c r="T85" s="535" t="e">
        <f t="shared" ca="1" si="8"/>
        <v>#NAME?</v>
      </c>
      <c r="U85" s="535" t="e">
        <f t="shared" ca="1" si="8"/>
        <v>#NAME?</v>
      </c>
      <c r="V85" s="536" t="e">
        <f t="shared" ca="1" si="8"/>
        <v>#NAME?</v>
      </c>
      <c r="Z85" s="10"/>
      <c r="AJ85" s="831"/>
      <c r="AK85" s="374" t="s">
        <v>570</v>
      </c>
      <c r="AL85" s="374"/>
      <c r="AM85" s="374"/>
      <c r="AN85" s="158"/>
      <c r="AO85" s="834"/>
      <c r="AP85" s="374" t="s">
        <v>570</v>
      </c>
      <c r="AQ85" s="374"/>
      <c r="AR85" s="374"/>
      <c r="AS85" s="158"/>
      <c r="AT85" s="834"/>
      <c r="AU85" s="374" t="s">
        <v>570</v>
      </c>
      <c r="AV85" s="374"/>
      <c r="AW85" s="374"/>
      <c r="AX85" s="158"/>
      <c r="AY85" s="158"/>
      <c r="AZ85" s="158"/>
      <c r="BA85" s="158"/>
      <c r="BB85" s="158"/>
      <c r="BC85" s="158"/>
      <c r="BD85" s="158"/>
      <c r="BE85" s="158"/>
      <c r="BF85" s="158"/>
      <c r="BG85" s="158"/>
      <c r="BH85" s="158"/>
    </row>
    <row r="86" spans="1:60" ht="15.75" thickBot="1" x14ac:dyDescent="0.3">
      <c r="A86"/>
      <c r="B86" s="38" t="s">
        <v>587</v>
      </c>
      <c r="C86" s="535">
        <v>2.1607554583217399E-2</v>
      </c>
      <c r="D86" s="535"/>
      <c r="E86" s="535">
        <v>3.01992947430712E-2</v>
      </c>
      <c r="F86" s="535">
        <v>3.29953391266819E-2</v>
      </c>
      <c r="G86" s="535">
        <v>3.57529421316835E-2</v>
      </c>
      <c r="H86" s="536">
        <v>3.8510545136685101E-2</v>
      </c>
      <c r="I86" s="537"/>
      <c r="L86"/>
      <c r="M86"/>
      <c r="N86"/>
      <c r="O86"/>
      <c r="P86" s="38" t="s">
        <v>587</v>
      </c>
      <c r="Q86" s="535">
        <v>2.1607554583217399E-2</v>
      </c>
      <c r="R86" s="535"/>
      <c r="S86" s="535" t="e">
        <f t="shared" ca="1" si="9"/>
        <v>#NAME?</v>
      </c>
      <c r="T86" s="535" t="e">
        <f t="shared" ca="1" si="8"/>
        <v>#NAME?</v>
      </c>
      <c r="U86" s="535" t="e">
        <f t="shared" ca="1" si="8"/>
        <v>#NAME?</v>
      </c>
      <c r="V86" s="536" t="e">
        <f t="shared" ca="1" si="8"/>
        <v>#NAME?</v>
      </c>
      <c r="Z86" s="10"/>
      <c r="AJ86" s="832"/>
      <c r="AK86" s="374" t="s">
        <v>573</v>
      </c>
      <c r="AL86" s="374"/>
      <c r="AM86" s="374"/>
      <c r="AN86" s="158"/>
      <c r="AO86" s="835"/>
      <c r="AP86" s="374" t="s">
        <v>573</v>
      </c>
      <c r="AQ86" s="374"/>
      <c r="AR86" s="374"/>
      <c r="AS86" s="158"/>
      <c r="AT86" s="835"/>
      <c r="AU86" s="374" t="s">
        <v>573</v>
      </c>
      <c r="AV86" s="374"/>
      <c r="AW86" s="374"/>
      <c r="AX86" s="158"/>
      <c r="AY86" s="158"/>
      <c r="AZ86" s="158"/>
      <c r="BA86" s="158"/>
      <c r="BB86" s="158"/>
      <c r="BC86" s="158"/>
      <c r="BD86" s="158"/>
      <c r="BE86" s="158"/>
      <c r="BF86" s="158"/>
      <c r="BG86" s="158"/>
      <c r="BH86" s="158"/>
    </row>
    <row r="87" spans="1:60" ht="15.75" thickBot="1" x14ac:dyDescent="0.3">
      <c r="A87"/>
      <c r="B87" s="38" t="s">
        <v>588</v>
      </c>
      <c r="C87" s="535">
        <v>0.29342492957963701</v>
      </c>
      <c r="D87" s="535"/>
      <c r="E87" s="535">
        <v>0.32368305478100801</v>
      </c>
      <c r="F87" s="535">
        <v>0.3338242928822</v>
      </c>
      <c r="G87" s="535">
        <v>0.34398778547901498</v>
      </c>
      <c r="H87" s="536">
        <v>0.35415127807583102</v>
      </c>
      <c r="I87" s="534"/>
      <c r="L87"/>
      <c r="M87"/>
      <c r="N87"/>
      <c r="O87"/>
      <c r="P87" s="38" t="s">
        <v>588</v>
      </c>
      <c r="Q87" s="535">
        <v>0.29342492957963701</v>
      </c>
      <c r="R87" s="535"/>
      <c r="S87" s="535" t="e">
        <f t="shared" ca="1" si="9"/>
        <v>#NAME?</v>
      </c>
      <c r="T87" s="535" t="e">
        <f t="shared" ca="1" si="8"/>
        <v>#NAME?</v>
      </c>
      <c r="U87" s="535" t="e">
        <f t="shared" ca="1" si="8"/>
        <v>#NAME?</v>
      </c>
      <c r="V87" s="536" t="e">
        <f t="shared" ca="1" si="8"/>
        <v>#NAME?</v>
      </c>
      <c r="Z87" s="10"/>
      <c r="AJ87" s="158"/>
      <c r="AK87" s="158"/>
      <c r="AL87" s="158"/>
      <c r="AM87" s="158"/>
      <c r="AN87" s="158"/>
      <c r="AO87" s="158"/>
      <c r="AP87" s="158"/>
      <c r="AQ87" s="158"/>
      <c r="AR87" s="158"/>
      <c r="AS87" s="158"/>
      <c r="AT87" s="158"/>
      <c r="AU87" s="158"/>
      <c r="AV87" s="158"/>
      <c r="AW87" s="158"/>
      <c r="AX87" s="158"/>
      <c r="AY87" s="158"/>
      <c r="AZ87" s="158"/>
      <c r="BA87" s="158"/>
      <c r="BB87" s="158"/>
      <c r="BC87" s="158"/>
      <c r="BD87" s="158"/>
      <c r="BE87" s="158"/>
      <c r="BF87" s="158"/>
      <c r="BG87" s="158"/>
      <c r="BH87" s="158"/>
    </row>
    <row r="88" spans="1:60" ht="15.75" thickBot="1" x14ac:dyDescent="0.3">
      <c r="A88"/>
      <c r="B88" s="38" t="s">
        <v>516</v>
      </c>
      <c r="C88" s="535">
        <v>9.24652463867012E-2</v>
      </c>
      <c r="D88" s="535"/>
      <c r="E88" s="535">
        <v>0.16212282843344</v>
      </c>
      <c r="F88" s="535">
        <v>0.16844808352023799</v>
      </c>
      <c r="G88" s="535">
        <v>0.1746964208656</v>
      </c>
      <c r="H88" s="536">
        <v>0.18094475821096301</v>
      </c>
      <c r="I88" s="534"/>
      <c r="L88"/>
      <c r="M88"/>
      <c r="N88"/>
      <c r="O88"/>
      <c r="P88" s="38" t="s">
        <v>516</v>
      </c>
      <c r="Q88" s="535">
        <v>9.24652463867012E-2</v>
      </c>
      <c r="R88" s="535"/>
      <c r="S88" s="535" t="e">
        <f t="shared" ca="1" si="9"/>
        <v>#NAME?</v>
      </c>
      <c r="T88" s="535" t="e">
        <f t="shared" ca="1" si="8"/>
        <v>#NAME?</v>
      </c>
      <c r="U88" s="535" t="e">
        <f t="shared" ca="1" si="8"/>
        <v>#NAME?</v>
      </c>
      <c r="V88" s="536" t="e">
        <f t="shared" ca="1" si="8"/>
        <v>#NAME?</v>
      </c>
      <c r="Z88" s="10"/>
      <c r="AJ88" s="158"/>
      <c r="AK88" s="158"/>
      <c r="AL88" s="158"/>
      <c r="AM88" s="158"/>
      <c r="AN88" s="158"/>
      <c r="AO88" s="158"/>
      <c r="AP88" s="158"/>
      <c r="AQ88" s="158"/>
      <c r="AR88" s="158"/>
      <c r="AS88" s="158"/>
      <c r="AT88" s="158"/>
      <c r="AU88" s="158"/>
      <c r="AV88" s="158"/>
      <c r="AW88" s="158"/>
      <c r="AX88" s="158"/>
      <c r="AY88" s="158"/>
      <c r="AZ88" s="158"/>
      <c r="BA88" s="158"/>
      <c r="BB88" s="158"/>
      <c r="BC88" s="158"/>
      <c r="BD88" s="158"/>
      <c r="BE88" s="158"/>
      <c r="BF88" s="158"/>
      <c r="BG88" s="158"/>
      <c r="BH88" s="158"/>
    </row>
    <row r="89" spans="1:60" ht="21.75" thickBot="1" x14ac:dyDescent="0.4">
      <c r="A89"/>
      <c r="B89" s="38" t="s">
        <v>517</v>
      </c>
      <c r="C89" s="535">
        <v>4.7677819276254398E-2</v>
      </c>
      <c r="D89" s="535"/>
      <c r="E89" s="535">
        <v>5.4813037868833001E-2</v>
      </c>
      <c r="F89" s="535">
        <v>5.5089802775586103E-2</v>
      </c>
      <c r="G89" s="535">
        <v>5.5381593154572001E-2</v>
      </c>
      <c r="H89" s="536">
        <v>5.5673383533558003E-2</v>
      </c>
      <c r="I89" s="534"/>
      <c r="L89"/>
      <c r="M89"/>
      <c r="N89"/>
      <c r="O89"/>
      <c r="P89" s="38" t="s">
        <v>517</v>
      </c>
      <c r="Q89" s="535">
        <v>4.7677819276254398E-2</v>
      </c>
      <c r="R89" s="535"/>
      <c r="S89" s="535" t="e">
        <f t="shared" ca="1" si="9"/>
        <v>#NAME?</v>
      </c>
      <c r="T89" s="535" t="e">
        <f t="shared" ca="1" si="8"/>
        <v>#NAME?</v>
      </c>
      <c r="U89" s="535" t="e">
        <f t="shared" ca="1" si="8"/>
        <v>#NAME?</v>
      </c>
      <c r="V89" s="536" t="e">
        <f t="shared" ca="1" si="8"/>
        <v>#NAME?</v>
      </c>
      <c r="Z89" s="10"/>
      <c r="AJ89" s="158"/>
      <c r="AK89" s="476"/>
      <c r="AL89" s="460"/>
      <c r="AM89" s="460"/>
      <c r="AN89" s="460"/>
      <c r="AO89" s="460"/>
      <c r="AP89" s="158"/>
      <c r="AQ89" s="158"/>
      <c r="AR89" s="158"/>
      <c r="AS89" s="158"/>
      <c r="AT89" s="158"/>
      <c r="AU89" s="158"/>
      <c r="AV89" s="158"/>
      <c r="AW89" s="158"/>
      <c r="AX89" s="158"/>
      <c r="AY89" s="158"/>
      <c r="AZ89" s="158"/>
      <c r="BA89" s="158"/>
      <c r="BB89" s="158"/>
      <c r="BC89" s="158"/>
      <c r="BD89" s="158"/>
      <c r="BE89" s="158"/>
      <c r="BF89" s="158"/>
      <c r="BG89" s="158"/>
      <c r="BH89" s="158"/>
    </row>
    <row r="90" spans="1:60" ht="15.75" thickBot="1" x14ac:dyDescent="0.3">
      <c r="A90"/>
      <c r="B90" s="38" t="s">
        <v>514</v>
      </c>
      <c r="C90" s="535">
        <v>0.15673969511211</v>
      </c>
      <c r="D90" s="535"/>
      <c r="E90" s="535">
        <v>8.8185389396783095E-2</v>
      </c>
      <c r="F90" s="535">
        <v>7.67085498287189E-2</v>
      </c>
      <c r="G90" s="535">
        <v>7.0921182349727094E-2</v>
      </c>
      <c r="H90" s="536">
        <v>6.5133814870735302E-2</v>
      </c>
      <c r="I90" s="534"/>
      <c r="L90"/>
      <c r="M90"/>
      <c r="N90"/>
      <c r="O90"/>
      <c r="P90" s="38" t="s">
        <v>514</v>
      </c>
      <c r="Q90" s="535">
        <v>0.15673969511211</v>
      </c>
      <c r="R90" s="535"/>
      <c r="S90" s="535" t="e">
        <f t="shared" ca="1" si="9"/>
        <v>#NAME?</v>
      </c>
      <c r="T90" s="535" t="e">
        <f t="shared" ca="1" si="8"/>
        <v>#NAME?</v>
      </c>
      <c r="U90" s="535" t="e">
        <f t="shared" ca="1" si="8"/>
        <v>#NAME?</v>
      </c>
      <c r="V90" s="536" t="e">
        <f t="shared" ca="1" si="8"/>
        <v>#NAME?</v>
      </c>
      <c r="Z90" s="10"/>
      <c r="AJ90" s="466" t="s">
        <v>589</v>
      </c>
      <c r="AK90" s="158"/>
      <c r="AL90" s="158"/>
      <c r="AM90" s="158"/>
      <c r="AN90" s="158"/>
      <c r="AO90" s="158"/>
      <c r="AP90" s="158"/>
      <c r="AQ90" s="158"/>
      <c r="AR90" s="158"/>
      <c r="AS90" s="158"/>
      <c r="AT90" s="158"/>
      <c r="AU90" s="158"/>
      <c r="AV90" s="158"/>
      <c r="AW90" s="158"/>
      <c r="AX90" s="158"/>
      <c r="AY90" s="158"/>
      <c r="AZ90" s="158"/>
      <c r="BA90" s="158"/>
      <c r="BB90" s="158"/>
      <c r="BC90" s="158"/>
      <c r="BD90" s="158"/>
      <c r="BE90" s="158"/>
      <c r="BF90" s="158"/>
      <c r="BG90" s="158"/>
      <c r="BH90" s="158"/>
    </row>
    <row r="91" spans="1:60" ht="15.75" thickBot="1" x14ac:dyDescent="0.3">
      <c r="A91"/>
      <c r="B91" s="38" t="s">
        <v>127</v>
      </c>
      <c r="C91" s="535">
        <v>2.3781035327071501E-2</v>
      </c>
      <c r="D91" s="535"/>
      <c r="E91" s="535">
        <v>1.41816055761948E-2</v>
      </c>
      <c r="F91" s="535">
        <v>1.25890586547942E-2</v>
      </c>
      <c r="G91" s="535">
        <v>1.1797064905597499E-2</v>
      </c>
      <c r="H91" s="536">
        <v>1.10050711564007E-2</v>
      </c>
      <c r="I91" s="534"/>
      <c r="L91"/>
      <c r="M91"/>
      <c r="N91"/>
      <c r="O91"/>
      <c r="P91" s="38" t="s">
        <v>127</v>
      </c>
      <c r="Q91" s="535">
        <v>2.3781035327071501E-2</v>
      </c>
      <c r="R91" s="535"/>
      <c r="S91" s="535" t="e">
        <f t="shared" ca="1" si="9"/>
        <v>#NAME?</v>
      </c>
      <c r="T91" s="535" t="e">
        <f t="shared" ca="1" si="8"/>
        <v>#NAME?</v>
      </c>
      <c r="U91" s="535" t="e">
        <f t="shared" ca="1" si="8"/>
        <v>#NAME?</v>
      </c>
      <c r="V91" s="536" t="e">
        <f t="shared" ca="1" si="8"/>
        <v>#NAME?</v>
      </c>
      <c r="Z91" s="10"/>
      <c r="AJ91" s="479"/>
      <c r="AK91" s="480" t="s">
        <v>590</v>
      </c>
      <c r="AL91" s="480"/>
      <c r="AM91" s="480" t="s">
        <v>499</v>
      </c>
      <c r="AN91" s="480"/>
      <c r="AO91" s="480" t="s">
        <v>500</v>
      </c>
      <c r="AP91" s="480"/>
      <c r="AQ91" s="158"/>
      <c r="AR91" s="158"/>
      <c r="AS91" s="158"/>
      <c r="AT91" s="158"/>
      <c r="AU91" s="158"/>
      <c r="AV91" s="158"/>
      <c r="AW91" s="158"/>
      <c r="AX91" s="158"/>
      <c r="AY91" s="158"/>
      <c r="AZ91" s="158"/>
      <c r="BA91" s="158"/>
      <c r="BB91" s="158"/>
      <c r="BC91" s="158"/>
      <c r="BD91" s="158"/>
      <c r="BE91" s="158"/>
      <c r="BF91" s="158"/>
      <c r="BG91" s="158"/>
      <c r="BH91" s="158"/>
    </row>
    <row r="92" spans="1:60" ht="15.75" thickBot="1" x14ac:dyDescent="0.3">
      <c r="A92"/>
      <c r="B92" s="38" t="s">
        <v>591</v>
      </c>
      <c r="C92" s="535">
        <v>3.81198197602734E-3</v>
      </c>
      <c r="D92" s="535"/>
      <c r="E92" s="535">
        <v>0</v>
      </c>
      <c r="F92" s="535">
        <v>0</v>
      </c>
      <c r="G92" s="535">
        <v>0</v>
      </c>
      <c r="H92" s="536">
        <v>0</v>
      </c>
      <c r="I92" s="534"/>
      <c r="L92"/>
      <c r="M92"/>
      <c r="N92"/>
      <c r="O92"/>
      <c r="P92" s="38" t="s">
        <v>591</v>
      </c>
      <c r="Q92" s="535">
        <v>3.81198197602734E-3</v>
      </c>
      <c r="R92" s="535"/>
      <c r="S92" s="535" t="e">
        <f t="shared" ca="1" si="9"/>
        <v>#NAME?</v>
      </c>
      <c r="T92" s="535" t="e">
        <f t="shared" ca="1" si="8"/>
        <v>#NAME?</v>
      </c>
      <c r="U92" s="535" t="e">
        <f t="shared" ca="1" si="8"/>
        <v>#NAME?</v>
      </c>
      <c r="V92" s="536" t="e">
        <f t="shared" ca="1" si="8"/>
        <v>#NAME?</v>
      </c>
      <c r="Z92" s="10"/>
      <c r="AJ92" s="480"/>
      <c r="AK92" s="481" t="s">
        <v>502</v>
      </c>
      <c r="AL92" s="482" t="s">
        <v>504</v>
      </c>
      <c r="AM92" s="481" t="s">
        <v>502</v>
      </c>
      <c r="AN92" s="482" t="s">
        <v>504</v>
      </c>
      <c r="AO92" s="481" t="s">
        <v>502</v>
      </c>
      <c r="AP92" s="481" t="s">
        <v>504</v>
      </c>
      <c r="AQ92" s="158"/>
      <c r="AR92" s="158"/>
      <c r="AS92" s="158"/>
      <c r="AT92" s="158"/>
      <c r="AU92" s="158"/>
      <c r="AV92" s="158"/>
      <c r="AW92" s="158"/>
      <c r="AX92" s="158"/>
      <c r="AY92" s="158"/>
      <c r="AZ92" s="158"/>
      <c r="BA92" s="158"/>
      <c r="BB92" s="158"/>
      <c r="BC92" s="158"/>
      <c r="BD92" s="158"/>
      <c r="BE92" s="158"/>
      <c r="BF92" s="158"/>
      <c r="BG92" s="158"/>
      <c r="BH92" s="158"/>
    </row>
    <row r="93" spans="1:60" ht="15.75" thickBot="1" x14ac:dyDescent="0.3">
      <c r="A93"/>
      <c r="B93" s="38" t="s">
        <v>592</v>
      </c>
      <c r="C93" s="535">
        <v>0</v>
      </c>
      <c r="D93" s="535"/>
      <c r="E93" s="535">
        <v>1.7463024416426299E-3</v>
      </c>
      <c r="F93" s="535">
        <v>1.8488749231310999E-3</v>
      </c>
      <c r="G93" s="535">
        <v>1.86893230887569E-3</v>
      </c>
      <c r="H93" s="536">
        <v>1.8889896946202901E-3</v>
      </c>
      <c r="I93" s="534"/>
      <c r="J93"/>
      <c r="K93"/>
      <c r="L93"/>
      <c r="M93"/>
      <c r="N93"/>
      <c r="O93"/>
      <c r="P93" s="38" t="s">
        <v>592</v>
      </c>
      <c r="Q93" s="535">
        <v>0</v>
      </c>
      <c r="R93" s="535"/>
      <c r="S93" s="535" t="e">
        <f t="shared" ca="1" si="9"/>
        <v>#NAME?</v>
      </c>
      <c r="T93" s="535" t="e">
        <f t="shared" ca="1" si="8"/>
        <v>#NAME?</v>
      </c>
      <c r="U93" s="535" t="e">
        <f t="shared" ca="1" si="8"/>
        <v>#NAME?</v>
      </c>
      <c r="V93" s="536" t="e">
        <f t="shared" ca="1" si="8"/>
        <v>#NAME?</v>
      </c>
      <c r="Z93" s="10"/>
      <c r="AJ93" s="483" t="s">
        <v>130</v>
      </c>
      <c r="AK93" s="484"/>
      <c r="AL93" s="485"/>
      <c r="AM93" s="484">
        <v>0.34</v>
      </c>
      <c r="AN93" s="538">
        <v>0.76</v>
      </c>
      <c r="AO93" s="484"/>
      <c r="AP93" s="485"/>
      <c r="AQ93" s="158"/>
      <c r="AR93" s="158"/>
      <c r="AS93" s="158"/>
      <c r="AT93" s="158"/>
      <c r="AU93" s="158"/>
      <c r="AV93" s="158"/>
      <c r="AW93" s="158"/>
      <c r="AX93" s="158"/>
      <c r="AY93" s="158"/>
      <c r="AZ93" s="158"/>
      <c r="BA93" s="158"/>
      <c r="BB93" s="158"/>
      <c r="BC93" s="158"/>
      <c r="BD93" s="158"/>
      <c r="BE93" s="158"/>
      <c r="BF93" s="158"/>
      <c r="BG93" s="158"/>
      <c r="BH93" s="158"/>
    </row>
    <row r="94" spans="1:60" ht="15.75" thickBot="1" x14ac:dyDescent="0.3">
      <c r="A94"/>
      <c r="B94"/>
      <c r="C94"/>
      <c r="D94"/>
      <c r="E94"/>
      <c r="F94"/>
      <c r="G94"/>
      <c r="H94"/>
      <c r="I94"/>
      <c r="J94"/>
      <c r="K94"/>
      <c r="L94"/>
      <c r="M94"/>
      <c r="N94"/>
      <c r="O94"/>
      <c r="P94" s="455" t="s">
        <v>36</v>
      </c>
      <c r="Q94"/>
      <c r="R94"/>
      <c r="S94"/>
      <c r="T94"/>
      <c r="U94"/>
      <c r="V94"/>
      <c r="AG94"/>
      <c r="AH94"/>
      <c r="AI94"/>
      <c r="AJ94" s="483" t="s">
        <v>510</v>
      </c>
      <c r="AK94" s="484"/>
      <c r="AL94" s="485"/>
      <c r="AM94" s="484">
        <v>0.04</v>
      </c>
      <c r="AN94" s="538">
        <v>0.1</v>
      </c>
      <c r="AO94" s="484"/>
      <c r="AP94" s="485"/>
      <c r="AQ94" s="158"/>
      <c r="AR94" s="158"/>
      <c r="AS94" s="158"/>
      <c r="AT94" s="158"/>
      <c r="AU94" s="158"/>
      <c r="AV94" s="158"/>
      <c r="AW94" s="158"/>
      <c r="AX94" s="158"/>
      <c r="AY94" s="158"/>
      <c r="AZ94" s="158"/>
      <c r="BA94" s="158"/>
      <c r="BB94" s="158"/>
      <c r="BC94" s="158"/>
      <c r="BD94" s="158"/>
      <c r="BE94" s="158"/>
      <c r="BF94" s="158"/>
      <c r="BG94" s="158"/>
      <c r="BH94" s="158"/>
    </row>
    <row r="95" spans="1:60" ht="15.75" thickBot="1" x14ac:dyDescent="0.3">
      <c r="A95"/>
      <c r="B95"/>
      <c r="C95"/>
      <c r="D95"/>
      <c r="E95"/>
      <c r="F95"/>
      <c r="G95"/>
      <c r="H95"/>
      <c r="I95"/>
      <c r="J95"/>
      <c r="K95"/>
      <c r="L95"/>
      <c r="M95"/>
      <c r="N95"/>
      <c r="O95"/>
      <c r="P95" s="455"/>
      <c r="Q95"/>
      <c r="R95"/>
      <c r="S95"/>
      <c r="T95"/>
      <c r="U95"/>
      <c r="V95"/>
      <c r="AG95"/>
      <c r="AH95"/>
      <c r="AI95"/>
      <c r="AJ95" s="483" t="s">
        <v>512</v>
      </c>
      <c r="AK95" s="484"/>
      <c r="AL95" s="485"/>
      <c r="AM95" s="484">
        <v>0.5</v>
      </c>
      <c r="AN95" s="538">
        <v>0.04</v>
      </c>
      <c r="AO95" s="484"/>
      <c r="AP95" s="485"/>
      <c r="AQ95" s="158"/>
      <c r="AR95" s="158"/>
      <c r="AS95" s="158"/>
      <c r="AT95" s="158"/>
      <c r="AU95" s="158"/>
      <c r="AV95" s="158"/>
      <c r="AW95" s="158"/>
      <c r="AX95" s="158"/>
      <c r="AY95" s="158"/>
      <c r="AZ95" s="158"/>
      <c r="BA95" s="158"/>
      <c r="BB95" s="158"/>
      <c r="BC95" s="158"/>
      <c r="BD95" s="158"/>
      <c r="BE95" s="158"/>
      <c r="BF95" s="158"/>
      <c r="BG95" s="158"/>
      <c r="BH95" s="158"/>
    </row>
    <row r="96" spans="1:60" ht="21.75" thickBot="1" x14ac:dyDescent="0.4">
      <c r="A96" s="476" t="s">
        <v>598</v>
      </c>
      <c r="B96" s="476"/>
      <c r="C96" s="476"/>
      <c r="D96" s="476"/>
      <c r="E96" s="476"/>
      <c r="F96" s="476"/>
      <c r="G96" s="476"/>
      <c r="H96" s="455"/>
      <c r="I96" s="455"/>
      <c r="J96" s="459"/>
      <c r="K96" s="460"/>
      <c r="L96" s="460"/>
      <c r="M96" s="468"/>
      <c r="N96" s="455"/>
      <c r="O96" s="476" t="s">
        <v>598</v>
      </c>
      <c r="P96" s="476"/>
      <c r="Q96" s="476"/>
      <c r="R96" s="476"/>
      <c r="S96" s="476"/>
      <c r="T96" s="476"/>
      <c r="U96" s="476"/>
      <c r="V96" s="455"/>
      <c r="AG96" s="455"/>
      <c r="AH96" s="455"/>
      <c r="AI96" s="455"/>
      <c r="AJ96" s="483" t="s">
        <v>514</v>
      </c>
      <c r="AK96" s="484"/>
      <c r="AL96" s="485"/>
      <c r="AM96" s="484">
        <v>0.01</v>
      </c>
      <c r="AN96" s="538">
        <v>0</v>
      </c>
      <c r="AO96" s="484"/>
      <c r="AP96" s="485"/>
      <c r="AQ96" s="158"/>
      <c r="AR96" s="158"/>
      <c r="AS96" s="158"/>
      <c r="AT96" s="158"/>
      <c r="AU96" s="158"/>
      <c r="AV96" s="158"/>
      <c r="AW96" s="158"/>
      <c r="AX96" s="158"/>
      <c r="AY96" s="158"/>
      <c r="AZ96" s="158"/>
      <c r="BA96" s="158"/>
      <c r="BB96" s="158"/>
      <c r="BC96" s="158"/>
      <c r="BD96" s="158"/>
      <c r="BE96" s="158"/>
      <c r="BF96" s="158"/>
      <c r="BG96" s="158"/>
      <c r="BH96" s="158"/>
    </row>
    <row r="97" spans="1:60" ht="15.75" thickBot="1" x14ac:dyDescent="0.3">
      <c r="A97" s="455"/>
      <c r="B97" s="455"/>
      <c r="C97" s="455"/>
      <c r="D97" s="455"/>
      <c r="E97" s="455"/>
      <c r="F97" s="455"/>
      <c r="G97" s="455"/>
      <c r="H97" s="455"/>
      <c r="I97" s="455"/>
      <c r="J97" s="459"/>
      <c r="K97" s="460"/>
      <c r="L97" s="460"/>
      <c r="M97" s="468"/>
      <c r="N97" s="455"/>
      <c r="O97" s="455"/>
      <c r="P97" s="455"/>
      <c r="Q97" s="455"/>
      <c r="R97" s="455"/>
      <c r="S97" s="455"/>
      <c r="T97" s="455"/>
      <c r="U97" s="455"/>
      <c r="V97" s="455"/>
      <c r="AG97" s="455"/>
      <c r="AH97" s="455"/>
      <c r="AI97" s="455"/>
      <c r="AJ97" s="483" t="s">
        <v>516</v>
      </c>
      <c r="AK97" s="484"/>
      <c r="AL97" s="485"/>
      <c r="AM97" s="484">
        <v>0.1</v>
      </c>
      <c r="AN97" s="538">
        <v>0.02</v>
      </c>
      <c r="AO97" s="484"/>
      <c r="AP97" s="485"/>
      <c r="AV97" s="158"/>
      <c r="AW97" s="158"/>
      <c r="AX97" s="158"/>
      <c r="AY97" s="158"/>
      <c r="AZ97" s="158"/>
      <c r="BA97" s="158"/>
      <c r="BB97" s="158"/>
      <c r="BC97" s="158"/>
      <c r="BD97" s="158"/>
      <c r="BE97" s="158"/>
      <c r="BF97" s="158"/>
      <c r="BG97" s="158"/>
      <c r="BH97" s="158"/>
    </row>
    <row r="98" spans="1:60" s="6" customFormat="1" ht="15.75" thickBot="1" x14ac:dyDescent="0.3">
      <c r="A98" s="455"/>
      <c r="B98" s="65" t="s">
        <v>600</v>
      </c>
      <c r="C98" s="66">
        <v>2010</v>
      </c>
      <c r="D98" s="66">
        <v>2015</v>
      </c>
      <c r="E98" s="66">
        <v>2020</v>
      </c>
      <c r="F98" s="66">
        <v>2025</v>
      </c>
      <c r="G98" s="67">
        <v>2030</v>
      </c>
      <c r="H98" s="67">
        <v>2035</v>
      </c>
      <c r="I98"/>
      <c r="K98" s="460"/>
      <c r="L98" s="460"/>
      <c r="M98" s="468"/>
      <c r="N98" s="455"/>
      <c r="O98" s="455"/>
      <c r="P98" s="65" t="s">
        <v>600</v>
      </c>
      <c r="Q98" s="66">
        <v>2018</v>
      </c>
      <c r="R98" s="66">
        <v>2020</v>
      </c>
      <c r="S98" s="66">
        <v>2023</v>
      </c>
      <c r="T98" s="66">
        <v>2025</v>
      </c>
      <c r="U98" s="67">
        <v>2030</v>
      </c>
      <c r="V98" s="67">
        <v>2035</v>
      </c>
      <c r="AG98" s="455"/>
      <c r="AH98" s="455"/>
      <c r="AI98" s="455"/>
      <c r="AJ98" s="483" t="s">
        <v>517</v>
      </c>
      <c r="AK98" s="484"/>
      <c r="AL98" s="485"/>
      <c r="AM98" s="484">
        <v>0</v>
      </c>
      <c r="AN98" s="538">
        <v>0.08</v>
      </c>
      <c r="AO98" s="484"/>
      <c r="AP98" s="485"/>
      <c r="AV98" s="158"/>
      <c r="AW98" s="158"/>
      <c r="AX98" s="158"/>
      <c r="AY98" s="158"/>
      <c r="AZ98" s="158"/>
      <c r="BA98" s="158"/>
      <c r="BB98" s="158"/>
      <c r="BC98" s="158"/>
      <c r="BD98" s="158"/>
      <c r="BE98" s="158"/>
      <c r="BF98" s="158"/>
      <c r="BG98" s="158"/>
      <c r="BH98" s="158"/>
    </row>
    <row r="99" spans="1:60" s="6" customFormat="1" ht="15.75" thickBot="1" x14ac:dyDescent="0.3">
      <c r="A99" s="455"/>
      <c r="B99" s="69" t="s">
        <v>601</v>
      </c>
      <c r="C99" s="546">
        <v>57.087258583804498</v>
      </c>
      <c r="D99" s="546">
        <v>70.170020692295694</v>
      </c>
      <c r="E99" s="546">
        <v>93.417322119472203</v>
      </c>
      <c r="F99" s="546">
        <v>117.042949650606</v>
      </c>
      <c r="G99" s="546">
        <v>140.66857718174001</v>
      </c>
      <c r="H99" s="547">
        <v>165.93492135037999</v>
      </c>
      <c r="I99"/>
      <c r="K99" s="460"/>
      <c r="L99" s="460"/>
      <c r="M99" s="468"/>
      <c r="N99" s="455"/>
      <c r="O99" s="455"/>
      <c r="P99" s="69" t="s">
        <v>601</v>
      </c>
      <c r="Q99" s="546">
        <f>'Mix énergétique'!E35</f>
        <v>157.6573426573427</v>
      </c>
      <c r="R99" s="546">
        <f>'Mix énergétique'!F35</f>
        <v>189.18881118881123</v>
      </c>
      <c r="S99" s="546">
        <f>'Mix énergétique'!G35</f>
        <v>236.48601398601403</v>
      </c>
      <c r="T99" s="546">
        <f>'Mix énergétique'!H35</f>
        <v>275.8372867132868</v>
      </c>
      <c r="U99" s="546">
        <f>'Mix énergétique'!I35</f>
        <v>405.295469996164</v>
      </c>
      <c r="V99" s="547">
        <f>'Mix énergétique'!J35</f>
        <v>595.51201346521589</v>
      </c>
      <c r="AG99" s="455"/>
      <c r="AH99" s="455"/>
      <c r="AI99" s="455"/>
      <c r="AJ99" s="483" t="s">
        <v>518</v>
      </c>
      <c r="AK99" s="484"/>
      <c r="AL99" s="485"/>
      <c r="AM99" s="484">
        <v>0.01</v>
      </c>
      <c r="AN99" s="538">
        <v>0</v>
      </c>
      <c r="AO99" s="484"/>
      <c r="AP99" s="485"/>
      <c r="AV99" s="158"/>
      <c r="AW99" s="158"/>
      <c r="AX99" s="158"/>
      <c r="AY99" s="158"/>
      <c r="AZ99" s="158"/>
      <c r="BA99" s="158"/>
      <c r="BB99" s="158"/>
      <c r="BC99" s="158"/>
      <c r="BD99" s="158"/>
      <c r="BE99" s="158"/>
      <c r="BF99" s="158"/>
      <c r="BG99" s="158"/>
      <c r="BH99" s="158"/>
    </row>
    <row r="100" spans="1:60" ht="15.75" thickBot="1" x14ac:dyDescent="0.3">
      <c r="A100"/>
      <c r="B100"/>
      <c r="C100"/>
      <c r="D100"/>
      <c r="E100"/>
      <c r="F100"/>
      <c r="G100"/>
      <c r="H100"/>
      <c r="I100"/>
      <c r="J100"/>
      <c r="K100"/>
      <c r="L100"/>
      <c r="M100"/>
      <c r="N100"/>
      <c r="O100"/>
      <c r="P100" s="455" t="s">
        <v>604</v>
      </c>
      <c r="Q100"/>
      <c r="R100"/>
      <c r="S100"/>
      <c r="T100"/>
      <c r="U100"/>
      <c r="V100"/>
      <c r="AG100"/>
      <c r="AH100"/>
      <c r="AI100"/>
      <c r="AJ100" s="483" t="s">
        <v>245</v>
      </c>
      <c r="AK100" s="488"/>
      <c r="AL100" s="489"/>
      <c r="AM100" s="488">
        <v>1</v>
      </c>
      <c r="AN100" s="539">
        <v>1</v>
      </c>
      <c r="AO100" s="488"/>
      <c r="AP100" s="489"/>
      <c r="AV100" s="158"/>
      <c r="AW100" s="158"/>
      <c r="AX100" s="158"/>
      <c r="AY100" s="158"/>
      <c r="AZ100" s="158"/>
      <c r="BA100" s="158"/>
      <c r="BB100" s="158"/>
      <c r="BC100" s="158"/>
      <c r="BD100" s="158"/>
      <c r="BE100" s="158"/>
      <c r="BF100" s="158"/>
      <c r="BG100" s="158"/>
      <c r="BH100" s="158"/>
    </row>
    <row r="101" spans="1:60" x14ac:dyDescent="0.25">
      <c r="A101"/>
      <c r="B101"/>
      <c r="C101"/>
      <c r="D101"/>
      <c r="E101"/>
      <c r="F101"/>
      <c r="G101"/>
      <c r="H101"/>
      <c r="I101"/>
      <c r="J101"/>
      <c r="K101"/>
      <c r="L101"/>
      <c r="M101"/>
      <c r="N101"/>
      <c r="O101"/>
      <c r="P101"/>
      <c r="Q101"/>
      <c r="R101"/>
      <c r="S101"/>
      <c r="T101"/>
      <c r="U101"/>
      <c r="V101"/>
      <c r="AG101"/>
      <c r="AH101"/>
      <c r="AI101"/>
      <c r="AJ101" s="158"/>
      <c r="AK101" s="158"/>
      <c r="AL101" s="158"/>
      <c r="AM101" s="158"/>
      <c r="AN101" s="158"/>
      <c r="AV101" s="158"/>
      <c r="AW101" s="158"/>
      <c r="AX101" s="158"/>
      <c r="AY101" s="158"/>
      <c r="AZ101" s="158"/>
      <c r="BA101" s="158"/>
      <c r="BB101" s="158"/>
      <c r="BC101" s="158"/>
      <c r="BD101" s="158"/>
      <c r="BE101" s="158"/>
      <c r="BF101" s="158"/>
      <c r="BG101" s="158"/>
      <c r="BH101" s="158"/>
    </row>
    <row r="102" spans="1:60" ht="21" x14ac:dyDescent="0.35">
      <c r="A102" s="476" t="s">
        <v>605</v>
      </c>
      <c r="B102" s="476"/>
      <c r="C102" s="476"/>
      <c r="D102" s="476"/>
      <c r="E102" s="476"/>
      <c r="F102" s="476"/>
      <c r="G102" s="476"/>
      <c r="H102" s="455"/>
      <c r="I102" s="455"/>
      <c r="J102" s="459"/>
      <c r="K102" s="460"/>
      <c r="L102" s="460"/>
      <c r="M102" s="468"/>
      <c r="N102" s="455"/>
      <c r="O102" s="476" t="s">
        <v>605</v>
      </c>
      <c r="P102" s="476"/>
      <c r="Q102" s="476"/>
      <c r="R102" s="476"/>
      <c r="S102" s="476"/>
      <c r="T102" s="476"/>
      <c r="U102" s="476"/>
      <c r="V102" s="455"/>
      <c r="AG102" s="455"/>
      <c r="AH102" s="455"/>
      <c r="AI102" s="455"/>
      <c r="AJ102" s="158"/>
      <c r="AK102" s="158"/>
      <c r="AL102" s="158"/>
      <c r="AM102" s="158"/>
      <c r="AN102" s="158"/>
      <c r="AV102" s="158"/>
      <c r="AW102" s="158"/>
      <c r="AX102" s="158"/>
      <c r="AY102" s="158"/>
      <c r="AZ102" s="158"/>
      <c r="BA102" s="158"/>
      <c r="BB102" s="158"/>
      <c r="BC102" s="158"/>
      <c r="BD102" s="158"/>
      <c r="BE102" s="158"/>
      <c r="BF102" s="158"/>
      <c r="BG102" s="158"/>
      <c r="BH102" s="158"/>
    </row>
    <row r="103" spans="1:60" ht="15.75" thickBot="1" x14ac:dyDescent="0.3">
      <c r="A103" s="455"/>
      <c r="B103" s="455"/>
      <c r="C103" s="455"/>
      <c r="D103" s="455"/>
      <c r="E103" s="455"/>
      <c r="F103" s="455"/>
      <c r="G103" s="455"/>
      <c r="H103" s="455"/>
      <c r="I103" s="455"/>
      <c r="J103" s="459"/>
      <c r="K103" s="460"/>
      <c r="L103" s="460"/>
      <c r="M103" s="468"/>
      <c r="N103" s="455"/>
      <c r="O103" s="455"/>
      <c r="P103" s="455"/>
      <c r="Q103" s="455"/>
      <c r="R103" s="455"/>
      <c r="S103" s="455"/>
      <c r="T103" s="455"/>
      <c r="U103" s="455"/>
      <c r="V103" s="455"/>
      <c r="AG103" s="455"/>
      <c r="AH103" s="455"/>
      <c r="AI103" s="455"/>
      <c r="AJ103" s="10" t="s">
        <v>594</v>
      </c>
      <c r="AV103" s="158"/>
      <c r="AW103" s="158"/>
      <c r="AX103" s="158"/>
      <c r="AY103" s="158"/>
      <c r="AZ103" s="158"/>
      <c r="BA103" s="158"/>
      <c r="BB103" s="158"/>
      <c r="BC103" s="158"/>
      <c r="BD103" s="158"/>
      <c r="BE103" s="158"/>
      <c r="BF103" s="158"/>
      <c r="BG103" s="158"/>
      <c r="BH103" s="158"/>
    </row>
    <row r="104" spans="1:60" ht="21.75" thickBot="1" x14ac:dyDescent="0.4">
      <c r="A104" s="455"/>
      <c r="B104" s="476" t="s">
        <v>606</v>
      </c>
      <c r="C104" s="476"/>
      <c r="D104" s="476"/>
      <c r="E104" s="476"/>
      <c r="F104" s="476"/>
      <c r="G104" s="476"/>
      <c r="H104" s="455"/>
      <c r="I104" s="455"/>
      <c r="J104" s="459"/>
      <c r="K104" s="460"/>
      <c r="L104" s="460"/>
      <c r="M104" s="468"/>
      <c r="N104" s="455"/>
      <c r="O104" s="455"/>
      <c r="P104" s="476" t="s">
        <v>606</v>
      </c>
      <c r="Q104" s="476"/>
      <c r="R104" s="476"/>
      <c r="S104" s="476"/>
      <c r="T104" s="476"/>
      <c r="U104" s="476"/>
      <c r="V104" s="455"/>
      <c r="AG104" s="455"/>
      <c r="AH104" s="455"/>
      <c r="AI104" s="455"/>
      <c r="AJ104" s="479"/>
      <c r="AK104" s="480" t="s">
        <v>590</v>
      </c>
      <c r="AL104" s="480"/>
      <c r="AM104" s="480" t="s">
        <v>499</v>
      </c>
      <c r="AN104" s="480"/>
      <c r="AO104" s="480" t="s">
        <v>500</v>
      </c>
      <c r="AP104" s="480"/>
      <c r="AV104" s="158"/>
      <c r="AW104" s="158"/>
      <c r="AX104" s="158"/>
      <c r="AY104" s="158"/>
      <c r="AZ104" s="158"/>
      <c r="BA104" s="158"/>
      <c r="BB104" s="158"/>
      <c r="BC104" s="158"/>
      <c r="BD104" s="158"/>
      <c r="BE104" s="158"/>
      <c r="BF104" s="158"/>
      <c r="BG104" s="158"/>
      <c r="BH104" s="158"/>
    </row>
    <row r="105" spans="1:60" ht="15.75" thickBot="1" x14ac:dyDescent="0.3">
      <c r="A105" s="455"/>
      <c r="B105" s="548"/>
      <c r="C105" s="549">
        <v>2010</v>
      </c>
      <c r="D105" s="549">
        <v>2020</v>
      </c>
      <c r="E105" s="549">
        <v>2025</v>
      </c>
      <c r="F105" s="549">
        <v>2030</v>
      </c>
      <c r="G105" s="550">
        <v>2035</v>
      </c>
      <c r="H105" s="455"/>
      <c r="I105" s="455"/>
      <c r="J105" s="459"/>
      <c r="K105" s="460"/>
      <c r="L105" s="460"/>
      <c r="M105" s="468"/>
      <c r="N105" s="455"/>
      <c r="O105" s="455"/>
      <c r="P105" s="548"/>
      <c r="Q105" s="549">
        <v>2010</v>
      </c>
      <c r="R105" s="549">
        <v>2020</v>
      </c>
      <c r="S105" s="549">
        <v>2025</v>
      </c>
      <c r="T105" s="549">
        <v>2030</v>
      </c>
      <c r="U105" s="550">
        <v>2035</v>
      </c>
      <c r="V105" s="455"/>
      <c r="AG105" s="455"/>
      <c r="AH105" s="455"/>
      <c r="AI105" s="455"/>
      <c r="AJ105" s="480"/>
      <c r="AK105" s="540" t="s">
        <v>502</v>
      </c>
      <c r="AL105" s="541" t="s">
        <v>504</v>
      </c>
      <c r="AM105" s="540" t="s">
        <v>502</v>
      </c>
      <c r="AN105" s="541" t="s">
        <v>504</v>
      </c>
      <c r="AO105" s="540" t="s">
        <v>502</v>
      </c>
      <c r="AP105" s="540" t="s">
        <v>504</v>
      </c>
      <c r="AV105" s="158"/>
      <c r="AW105" s="158"/>
      <c r="AX105" s="158"/>
      <c r="AY105" s="158"/>
      <c r="AZ105" s="158"/>
      <c r="BA105" s="158"/>
      <c r="BB105" s="158"/>
      <c r="BC105" s="158"/>
      <c r="BD105" s="158"/>
      <c r="BE105" s="158"/>
      <c r="BF105" s="158"/>
      <c r="BG105" s="158"/>
      <c r="BH105" s="158"/>
    </row>
    <row r="106" spans="1:60" ht="15.75" customHeight="1" thickBot="1" x14ac:dyDescent="0.3">
      <c r="A106" s="455"/>
      <c r="B106" s="551" t="s">
        <v>607</v>
      </c>
      <c r="C106" s="552">
        <v>361.721530689735</v>
      </c>
      <c r="D106" s="552">
        <v>311.41588799238701</v>
      </c>
      <c r="E106" s="552">
        <v>283.16495425436102</v>
      </c>
      <c r="F106" s="552">
        <v>255.383342733597</v>
      </c>
      <c r="G106" s="553">
        <v>233.31257681526199</v>
      </c>
      <c r="H106" s="455"/>
      <c r="I106" s="455"/>
      <c r="J106" s="459"/>
      <c r="K106" s="460"/>
      <c r="L106" s="460"/>
      <c r="M106" s="468"/>
      <c r="N106" s="455"/>
      <c r="O106" s="455"/>
      <c r="P106" s="551" t="s">
        <v>607</v>
      </c>
      <c r="Q106" s="552">
        <v>361.721530689735</v>
      </c>
      <c r="R106" s="552">
        <v>311.41588799238701</v>
      </c>
      <c r="S106" s="552">
        <v>283.16495425436102</v>
      </c>
      <c r="T106" s="552">
        <v>255.383342733597</v>
      </c>
      <c r="U106" s="553">
        <v>233.31257681526199</v>
      </c>
      <c r="V106" s="455"/>
      <c r="AG106" s="455"/>
      <c r="AH106" s="455"/>
      <c r="AI106" s="455"/>
      <c r="AJ106" s="542" t="s">
        <v>595</v>
      </c>
      <c r="AK106" s="543"/>
      <c r="AL106" s="544"/>
      <c r="AM106" s="543"/>
      <c r="AN106" s="545"/>
      <c r="AO106" s="544"/>
      <c r="AP106" s="545"/>
      <c r="AV106" s="158"/>
      <c r="AW106" s="158"/>
      <c r="AX106" s="158"/>
      <c r="AY106" s="158"/>
      <c r="AZ106" s="158"/>
      <c r="BA106" s="158"/>
      <c r="BB106" s="158"/>
      <c r="BC106" s="158"/>
      <c r="BD106" s="158"/>
      <c r="BE106" s="158"/>
      <c r="BF106" s="158"/>
      <c r="BG106" s="158"/>
      <c r="BH106" s="158"/>
    </row>
    <row r="107" spans="1:60" ht="15.75" thickBot="1" x14ac:dyDescent="0.3">
      <c r="A107" s="455"/>
      <c r="B107" s="455"/>
      <c r="C107" s="455"/>
      <c r="D107" s="455"/>
      <c r="E107" s="455"/>
      <c r="F107" s="455"/>
      <c r="G107" s="455"/>
      <c r="H107" s="455"/>
      <c r="I107" s="455"/>
      <c r="J107" s="459"/>
      <c r="K107" s="460"/>
      <c r="L107" s="460"/>
      <c r="M107" s="468"/>
      <c r="N107" s="455"/>
      <c r="O107" s="455"/>
      <c r="P107" s="455" t="s">
        <v>249</v>
      </c>
      <c r="Q107" s="455"/>
      <c r="R107" s="455"/>
      <c r="S107" s="455"/>
      <c r="T107" s="455"/>
      <c r="U107" s="455"/>
      <c r="V107" s="455"/>
      <c r="AG107" s="455"/>
      <c r="AH107" s="455"/>
      <c r="AI107" s="455"/>
      <c r="AJ107" s="542" t="s">
        <v>596</v>
      </c>
      <c r="AK107" s="543"/>
      <c r="AL107" s="544"/>
      <c r="AM107" s="543"/>
      <c r="AN107" s="545"/>
      <c r="AO107" s="544"/>
      <c r="AP107" s="545"/>
      <c r="AV107" s="158"/>
      <c r="AW107" s="158"/>
      <c r="AX107" s="158"/>
      <c r="AY107" s="158"/>
      <c r="AZ107" s="158"/>
      <c r="BA107" s="158"/>
      <c r="BB107" s="158"/>
      <c r="BC107" s="158"/>
      <c r="BD107" s="158"/>
      <c r="BE107" s="158"/>
      <c r="BF107" s="158"/>
      <c r="BG107" s="158"/>
      <c r="BH107" s="158"/>
    </row>
    <row r="108" spans="1:60" x14ac:dyDescent="0.25">
      <c r="A108" s="455"/>
      <c r="B108" s="455"/>
      <c r="C108" s="455"/>
      <c r="D108" s="455"/>
      <c r="E108" s="455"/>
      <c r="F108" s="455"/>
      <c r="G108" s="455"/>
      <c r="H108" s="455"/>
      <c r="I108" s="455"/>
      <c r="J108" s="459"/>
      <c r="K108" s="460"/>
      <c r="L108" s="460"/>
      <c r="M108" s="468"/>
      <c r="N108" s="455"/>
      <c r="O108" s="455"/>
      <c r="P108" s="455"/>
      <c r="Q108" s="455"/>
      <c r="R108" s="455"/>
      <c r="S108" s="455"/>
      <c r="T108" s="455"/>
      <c r="U108" s="455"/>
      <c r="V108" s="455"/>
      <c r="AG108" s="455"/>
      <c r="AH108" s="455"/>
      <c r="AI108" s="455"/>
      <c r="AJ108" s="542" t="s">
        <v>597</v>
      </c>
      <c r="AK108" s="543"/>
      <c r="AL108" s="544"/>
      <c r="AM108" s="543"/>
      <c r="AN108" s="545"/>
      <c r="AO108" s="544"/>
      <c r="AP108" s="545"/>
      <c r="AV108" s="158"/>
      <c r="AW108" s="158"/>
      <c r="AX108" s="158"/>
      <c r="AY108" s="158"/>
      <c r="AZ108" s="158"/>
      <c r="BA108" s="158"/>
      <c r="BB108" s="158"/>
      <c r="BC108" s="158"/>
      <c r="BD108" s="158"/>
      <c r="BE108" s="158"/>
      <c r="BF108" s="158"/>
      <c r="BG108" s="158"/>
      <c r="BH108" s="158"/>
    </row>
    <row r="109" spans="1:60" ht="21.75" thickBot="1" x14ac:dyDescent="0.4">
      <c r="A109" s="455"/>
      <c r="B109" s="476" t="s">
        <v>608</v>
      </c>
      <c r="C109" s="476"/>
      <c r="D109" s="476"/>
      <c r="E109" s="476"/>
      <c r="F109" s="476"/>
      <c r="G109" s="476"/>
      <c r="H109" s="455"/>
      <c r="I109" s="455"/>
      <c r="J109" s="459"/>
      <c r="K109" s="460"/>
      <c r="L109" s="460"/>
      <c r="M109" s="468"/>
      <c r="N109" s="455"/>
      <c r="O109" s="455"/>
      <c r="P109" s="476" t="s">
        <v>609</v>
      </c>
      <c r="Q109" s="476"/>
      <c r="R109" s="476"/>
      <c r="S109" s="476"/>
      <c r="T109" s="476"/>
      <c r="U109" s="476"/>
      <c r="V109" s="455"/>
      <c r="AG109" s="455"/>
      <c r="AH109" s="455"/>
      <c r="AI109" s="455"/>
      <c r="AJ109" s="340"/>
      <c r="AK109" s="158"/>
      <c r="AL109" s="158"/>
      <c r="AM109" s="158"/>
      <c r="AN109" s="158"/>
      <c r="AO109" s="158"/>
      <c r="AP109" s="158"/>
      <c r="AQ109" s="158"/>
      <c r="AR109" s="158"/>
      <c r="AS109" s="158"/>
      <c r="AT109" s="158"/>
      <c r="AU109" s="158"/>
      <c r="AV109" s="158"/>
      <c r="AW109" s="158"/>
      <c r="AX109" s="158"/>
      <c r="AY109" s="158"/>
      <c r="AZ109" s="158"/>
      <c r="BA109" s="158"/>
      <c r="BB109" s="158"/>
      <c r="BC109" s="158"/>
      <c r="BD109" s="158"/>
      <c r="BE109" s="158"/>
      <c r="BF109" s="158"/>
      <c r="BG109" s="158"/>
      <c r="BH109" s="158"/>
    </row>
    <row r="110" spans="1:60" ht="15.75" thickBot="1" x14ac:dyDescent="0.3">
      <c r="A110" s="455"/>
      <c r="B110" s="469" t="s">
        <v>610</v>
      </c>
      <c r="C110" s="554">
        <v>2010</v>
      </c>
      <c r="D110" s="554">
        <v>2020</v>
      </c>
      <c r="E110" s="554">
        <v>2025</v>
      </c>
      <c r="F110" s="554">
        <v>2030</v>
      </c>
      <c r="G110" s="555">
        <v>2035</v>
      </c>
      <c r="H110" s="455"/>
      <c r="I110" s="455"/>
      <c r="J110" s="459"/>
      <c r="K110" s="460"/>
      <c r="L110" s="460"/>
      <c r="M110" s="468"/>
      <c r="N110" s="455"/>
      <c r="O110" s="455"/>
      <c r="P110" s="469" t="s">
        <v>610</v>
      </c>
      <c r="Q110" s="554">
        <v>2010</v>
      </c>
      <c r="R110" s="554">
        <v>2020</v>
      </c>
      <c r="S110" s="554">
        <v>2025</v>
      </c>
      <c r="T110" s="554">
        <v>2030</v>
      </c>
      <c r="U110" s="555">
        <v>2035</v>
      </c>
      <c r="AG110" s="455"/>
      <c r="AH110" s="455"/>
      <c r="AI110" s="455"/>
      <c r="AJ110" s="158"/>
      <c r="AK110" s="158"/>
      <c r="AL110" s="158"/>
      <c r="AM110" s="158"/>
      <c r="AN110" s="158"/>
      <c r="AO110" s="158"/>
      <c r="AP110" s="158"/>
      <c r="AQ110" s="158"/>
      <c r="AR110" s="158"/>
      <c r="AS110" s="158"/>
      <c r="AT110" s="158"/>
      <c r="AU110" s="158"/>
      <c r="AV110" s="158"/>
      <c r="AW110" s="158"/>
      <c r="AX110" s="158"/>
      <c r="AY110" s="158"/>
      <c r="AZ110" s="158"/>
      <c r="BA110" s="158"/>
      <c r="BB110" s="158"/>
      <c r="BC110" s="158"/>
      <c r="BD110" s="158"/>
      <c r="BE110" s="158"/>
      <c r="BF110" s="158"/>
      <c r="BG110" s="158"/>
      <c r="BH110" s="158"/>
    </row>
    <row r="111" spans="1:60" ht="15.75" thickBot="1" x14ac:dyDescent="0.3">
      <c r="A111" s="455"/>
      <c r="B111" s="556" t="s">
        <v>611</v>
      </c>
      <c r="C111" s="557">
        <v>1</v>
      </c>
      <c r="D111" s="558">
        <v>0.84</v>
      </c>
      <c r="E111" s="558">
        <v>0.76</v>
      </c>
      <c r="F111" s="558">
        <v>0.69</v>
      </c>
      <c r="G111" s="559">
        <v>0.59</v>
      </c>
      <c r="H111" s="455"/>
      <c r="I111" s="455"/>
      <c r="J111" s="459"/>
      <c r="K111" s="460"/>
      <c r="L111" s="460"/>
      <c r="M111" s="468"/>
      <c r="N111" s="455"/>
      <c r="O111" s="455"/>
      <c r="P111" s="556" t="s">
        <v>611</v>
      </c>
      <c r="Q111" s="557">
        <v>1</v>
      </c>
      <c r="R111" s="558">
        <v>0.84</v>
      </c>
      <c r="S111" s="558">
        <v>0.76</v>
      </c>
      <c r="T111" s="558">
        <v>0.69</v>
      </c>
      <c r="U111" s="559">
        <v>0.59</v>
      </c>
      <c r="AG111" s="455"/>
      <c r="AH111" s="455"/>
      <c r="AI111" s="455"/>
      <c r="AJ111" s="460"/>
      <c r="AK111" s="460"/>
      <c r="AL111" s="460"/>
      <c r="AM111" s="460"/>
      <c r="AN111" s="460"/>
      <c r="AO111" s="460"/>
      <c r="AP111" s="460"/>
      <c r="AQ111" s="460"/>
      <c r="AR111" s="460"/>
      <c r="AS111" s="460"/>
      <c r="AT111" s="460"/>
      <c r="AU111" s="460"/>
      <c r="AV111" s="158"/>
      <c r="AW111" s="158"/>
      <c r="AX111" s="158"/>
      <c r="AY111" s="158"/>
      <c r="AZ111" s="158"/>
      <c r="BA111" s="158"/>
      <c r="BB111" s="158"/>
      <c r="BC111" s="158"/>
      <c r="BD111" s="158"/>
      <c r="BE111" s="158"/>
      <c r="BF111" s="158"/>
      <c r="BG111" s="158"/>
      <c r="BH111" s="158"/>
    </row>
    <row r="112" spans="1:60" ht="15.75" thickBot="1" x14ac:dyDescent="0.3">
      <c r="A112" s="455"/>
      <c r="B112" s="556" t="s">
        <v>612</v>
      </c>
      <c r="C112" s="557">
        <v>1</v>
      </c>
      <c r="D112" s="558">
        <v>0.68</v>
      </c>
      <c r="E112" s="558">
        <v>0.55000000000000004</v>
      </c>
      <c r="F112" s="558">
        <v>0.41</v>
      </c>
      <c r="G112" s="559">
        <v>0.3</v>
      </c>
      <c r="H112" s="455"/>
      <c r="I112" s="455"/>
      <c r="J112" s="459"/>
      <c r="K112" s="460"/>
      <c r="L112" s="460"/>
      <c r="M112" s="468"/>
      <c r="N112" s="455"/>
      <c r="O112" s="455"/>
      <c r="P112" s="556" t="s">
        <v>612</v>
      </c>
      <c r="Q112" s="557">
        <v>1</v>
      </c>
      <c r="R112" s="558">
        <v>0.68</v>
      </c>
      <c r="S112" s="558">
        <v>0.55000000000000004</v>
      </c>
      <c r="T112" s="558">
        <v>0.41</v>
      </c>
      <c r="U112" s="559">
        <v>0.3</v>
      </c>
      <c r="AG112" s="455"/>
      <c r="AH112" s="455"/>
      <c r="AI112" s="455"/>
      <c r="AJ112" s="465" t="s">
        <v>599</v>
      </c>
      <c r="AK112" s="460"/>
      <c r="AL112" s="460"/>
      <c r="AM112" s="460"/>
      <c r="AN112" s="460"/>
      <c r="AO112" s="460"/>
      <c r="AP112" s="460"/>
      <c r="AQ112" s="460"/>
      <c r="AR112" s="460"/>
      <c r="AS112" s="460"/>
      <c r="AT112" s="460"/>
      <c r="AU112" s="460"/>
      <c r="AV112" s="158"/>
      <c r="AW112" s="158"/>
      <c r="AX112" s="158"/>
      <c r="AY112" s="158"/>
      <c r="AZ112" s="158"/>
      <c r="BA112" s="158"/>
      <c r="BB112" s="158"/>
      <c r="BC112" s="158"/>
      <c r="BD112" s="158"/>
      <c r="BE112" s="158"/>
      <c r="BF112" s="158"/>
      <c r="BG112" s="158"/>
      <c r="BH112" s="158"/>
    </row>
    <row r="113" spans="1:60" ht="15.75" thickBot="1" x14ac:dyDescent="0.3">
      <c r="A113" s="455"/>
      <c r="B113" s="556" t="s">
        <v>613</v>
      </c>
      <c r="C113" s="557">
        <v>1</v>
      </c>
      <c r="D113" s="558">
        <v>0.81</v>
      </c>
      <c r="E113" s="558">
        <v>0.73</v>
      </c>
      <c r="F113" s="558">
        <v>0.65</v>
      </c>
      <c r="G113" s="559">
        <v>0.56000000000000005</v>
      </c>
      <c r="H113" s="455"/>
      <c r="I113" s="455"/>
      <c r="J113" s="459"/>
      <c r="K113" s="460"/>
      <c r="L113" s="460"/>
      <c r="M113" s="468"/>
      <c r="N113" s="455"/>
      <c r="O113" s="455"/>
      <c r="P113" s="556" t="s">
        <v>613</v>
      </c>
      <c r="Q113" s="557">
        <v>1</v>
      </c>
      <c r="R113" s="558">
        <v>0.81</v>
      </c>
      <c r="S113" s="558">
        <v>0.73</v>
      </c>
      <c r="T113" s="558">
        <v>0.65</v>
      </c>
      <c r="U113" s="559">
        <v>0.56000000000000005</v>
      </c>
      <c r="AG113" s="455"/>
      <c r="AH113" s="455"/>
      <c r="AI113" s="455"/>
      <c r="AJ113" s="460"/>
      <c r="AK113" s="460"/>
      <c r="AL113" s="460"/>
      <c r="AM113" s="460"/>
      <c r="AN113" s="460"/>
      <c r="AO113" s="460"/>
      <c r="AP113" s="460"/>
      <c r="AQ113" s="460"/>
      <c r="AR113" s="460"/>
      <c r="AS113" s="460"/>
      <c r="AT113" s="460"/>
      <c r="AU113" s="460"/>
      <c r="AV113" s="158"/>
      <c r="AW113" s="158"/>
      <c r="AX113" s="158"/>
      <c r="AY113" s="158"/>
      <c r="AZ113" s="158"/>
      <c r="BA113" s="158"/>
      <c r="BB113" s="158"/>
      <c r="BC113" s="158"/>
      <c r="BD113" s="158"/>
      <c r="BE113" s="158"/>
      <c r="BF113" s="158"/>
      <c r="BG113" s="158"/>
      <c r="BH113" s="158"/>
    </row>
    <row r="114" spans="1:60" ht="15.75" thickBot="1" x14ac:dyDescent="0.3">
      <c r="A114" s="455"/>
      <c r="B114" s="556" t="s">
        <v>614</v>
      </c>
      <c r="C114" s="557">
        <v>1</v>
      </c>
      <c r="D114" s="558">
        <v>0.83</v>
      </c>
      <c r="E114" s="558">
        <v>0.65</v>
      </c>
      <c r="F114" s="558">
        <v>0.47</v>
      </c>
      <c r="G114" s="559">
        <v>0.28999999999999998</v>
      </c>
      <c r="H114" s="455"/>
      <c r="I114" s="455"/>
      <c r="J114" s="459"/>
      <c r="K114" s="460"/>
      <c r="L114" s="460"/>
      <c r="M114" s="468"/>
      <c r="N114" s="455"/>
      <c r="O114" s="455"/>
      <c r="P114" s="556" t="s">
        <v>614</v>
      </c>
      <c r="Q114" s="557">
        <v>1</v>
      </c>
      <c r="R114" s="558">
        <v>0.83</v>
      </c>
      <c r="S114" s="558">
        <v>0.65</v>
      </c>
      <c r="T114" s="558">
        <v>0.47</v>
      </c>
      <c r="U114" s="559">
        <v>0.28999999999999998</v>
      </c>
      <c r="AG114" s="455"/>
      <c r="AH114" s="455"/>
      <c r="AI114" s="455"/>
      <c r="AJ114" s="466" t="s">
        <v>602</v>
      </c>
      <c r="AK114" s="460"/>
      <c r="AL114" s="460"/>
      <c r="AM114" s="460"/>
      <c r="AN114" s="460"/>
      <c r="AO114" s="466" t="s">
        <v>603</v>
      </c>
      <c r="AP114" s="460"/>
      <c r="AQ114" s="460"/>
      <c r="AR114" s="460"/>
      <c r="AS114" s="460"/>
      <c r="AT114" s="460"/>
      <c r="AU114" s="460"/>
      <c r="AV114" s="158"/>
      <c r="AW114" s="158"/>
      <c r="AX114" s="158"/>
      <c r="AY114" s="158"/>
      <c r="AZ114" s="158"/>
      <c r="BA114" s="158"/>
      <c r="BB114" s="158"/>
      <c r="BC114" s="158"/>
      <c r="BD114" s="158"/>
      <c r="BE114" s="158"/>
      <c r="BF114" s="158"/>
      <c r="BG114" s="158"/>
      <c r="BH114" s="158"/>
    </row>
    <row r="115" spans="1:60" ht="15.75" thickBot="1" x14ac:dyDescent="0.3">
      <c r="A115" s="455"/>
      <c r="B115" s="556" t="s">
        <v>615</v>
      </c>
      <c r="C115" s="557">
        <v>1</v>
      </c>
      <c r="D115" s="558">
        <v>0.8</v>
      </c>
      <c r="E115" s="558">
        <v>0.73</v>
      </c>
      <c r="F115" s="558">
        <v>0.66</v>
      </c>
      <c r="G115" s="559">
        <v>0.59</v>
      </c>
      <c r="H115" s="455"/>
      <c r="I115" s="455"/>
      <c r="J115" s="459"/>
      <c r="K115" s="460"/>
      <c r="L115" s="460"/>
      <c r="M115" s="468"/>
      <c r="N115" s="455"/>
      <c r="O115" s="455"/>
      <c r="P115" s="556" t="s">
        <v>615</v>
      </c>
      <c r="Q115" s="557">
        <v>1</v>
      </c>
      <c r="R115" s="558">
        <v>0.8</v>
      </c>
      <c r="S115" s="558">
        <v>0.73</v>
      </c>
      <c r="T115" s="558">
        <v>0.66</v>
      </c>
      <c r="U115" s="559">
        <v>0.59</v>
      </c>
      <c r="AG115" s="455"/>
      <c r="AH115" s="455"/>
      <c r="AI115" s="455"/>
      <c r="AJ115" s="460"/>
      <c r="AK115" s="158"/>
      <c r="AL115" s="504" t="s">
        <v>502</v>
      </c>
      <c r="AM115" s="504" t="s">
        <v>504</v>
      </c>
      <c r="AN115" s="460"/>
      <c r="AO115" s="460"/>
      <c r="AP115" s="158"/>
      <c r="AQ115" s="504" t="s">
        <v>502</v>
      </c>
      <c r="AR115" s="504" t="s">
        <v>504</v>
      </c>
      <c r="AS115" s="158"/>
      <c r="AT115" s="158"/>
      <c r="AU115" s="158"/>
      <c r="AV115" s="158"/>
      <c r="AW115" s="158"/>
      <c r="AX115" s="158"/>
      <c r="AY115" s="158"/>
      <c r="AZ115" s="158"/>
      <c r="BA115" s="158"/>
      <c r="BB115" s="158"/>
      <c r="BC115" s="158"/>
      <c r="BD115" s="158"/>
      <c r="BE115" s="158"/>
      <c r="BF115" s="158"/>
      <c r="BG115" s="158"/>
      <c r="BH115" s="158"/>
    </row>
    <row r="116" spans="1:60" ht="15.75" customHeight="1" thickBot="1" x14ac:dyDescent="0.3">
      <c r="A116" s="455"/>
      <c r="B116" s="556" t="s">
        <v>616</v>
      </c>
      <c r="C116" s="557">
        <v>1</v>
      </c>
      <c r="D116" s="558">
        <v>0.75</v>
      </c>
      <c r="E116" s="558">
        <v>0.57999999999999996</v>
      </c>
      <c r="F116" s="558">
        <v>0.41</v>
      </c>
      <c r="G116" s="559">
        <v>0.28000000000000003</v>
      </c>
      <c r="H116" s="455"/>
      <c r="I116" s="455"/>
      <c r="J116" s="459"/>
      <c r="K116" s="460"/>
      <c r="L116" s="460"/>
      <c r="M116" s="468"/>
      <c r="N116" s="455"/>
      <c r="O116" s="455"/>
      <c r="P116" s="556" t="s">
        <v>616</v>
      </c>
      <c r="Q116" s="557">
        <v>1</v>
      </c>
      <c r="R116" s="558">
        <v>0.75</v>
      </c>
      <c r="S116" s="558">
        <v>0.57999999999999996</v>
      </c>
      <c r="T116" s="558">
        <v>0.41</v>
      </c>
      <c r="U116" s="559">
        <v>0.28000000000000003</v>
      </c>
      <c r="AG116" s="455"/>
      <c r="AH116" s="455"/>
      <c r="AI116" s="455"/>
      <c r="AJ116" s="830" t="s">
        <v>567</v>
      </c>
      <c r="AK116" s="506" t="s">
        <v>59</v>
      </c>
      <c r="AL116" s="506"/>
      <c r="AM116" s="506"/>
      <c r="AN116" s="460"/>
      <c r="AO116" s="830" t="s">
        <v>567</v>
      </c>
      <c r="AP116" s="506" t="s">
        <v>59</v>
      </c>
      <c r="AQ116" s="506"/>
      <c r="AR116" s="506"/>
      <c r="AS116" s="158"/>
      <c r="AT116" s="158"/>
      <c r="AU116" s="158"/>
      <c r="AV116" s="158"/>
      <c r="AW116" s="158"/>
      <c r="AX116" s="158"/>
      <c r="AY116" s="158"/>
      <c r="AZ116" s="158"/>
      <c r="BA116" s="158"/>
      <c r="BB116" s="158"/>
      <c r="BC116" s="158"/>
      <c r="BD116" s="158"/>
      <c r="BE116" s="158"/>
      <c r="BF116" s="158"/>
      <c r="BG116" s="158"/>
      <c r="BH116" s="158"/>
    </row>
    <row r="117" spans="1:60" x14ac:dyDescent="0.25">
      <c r="J117"/>
      <c r="P117" s="455" t="s">
        <v>249</v>
      </c>
      <c r="AI117"/>
      <c r="AJ117" s="831"/>
      <c r="AK117" s="374" t="s">
        <v>568</v>
      </c>
      <c r="AL117" s="374"/>
      <c r="AM117" s="374"/>
      <c r="AN117" s="158"/>
      <c r="AO117" s="831"/>
      <c r="AP117" s="374" t="s">
        <v>568</v>
      </c>
      <c r="AQ117" s="374"/>
      <c r="AR117" s="374"/>
      <c r="AS117" s="460"/>
      <c r="AT117" s="460"/>
      <c r="AU117" s="460"/>
      <c r="AV117" s="158"/>
      <c r="AW117" s="158"/>
      <c r="AX117" s="158"/>
      <c r="AY117" s="158"/>
      <c r="AZ117" s="158"/>
      <c r="BA117" s="158"/>
      <c r="BB117" s="158"/>
      <c r="BC117" s="158"/>
      <c r="BD117" s="158"/>
      <c r="BE117" s="158"/>
      <c r="BF117" s="158"/>
      <c r="BG117" s="158"/>
      <c r="BH117" s="158"/>
    </row>
    <row r="118" spans="1:60" x14ac:dyDescent="0.25">
      <c r="J118"/>
      <c r="AI118"/>
      <c r="AJ118" s="831"/>
      <c r="AK118" s="374" t="s">
        <v>569</v>
      </c>
      <c r="AL118" s="374"/>
      <c r="AM118" s="374"/>
      <c r="AN118" s="158"/>
      <c r="AO118" s="831"/>
      <c r="AP118" s="374" t="s">
        <v>569</v>
      </c>
      <c r="AQ118" s="374"/>
      <c r="AR118" s="374"/>
      <c r="AS118" s="460"/>
      <c r="AT118" s="460"/>
      <c r="AU118" s="460"/>
      <c r="AV118" s="158"/>
      <c r="AW118" s="158"/>
      <c r="AX118" s="158"/>
      <c r="AY118" s="158"/>
      <c r="AZ118" s="158"/>
      <c r="BA118" s="158"/>
      <c r="BB118" s="158"/>
      <c r="BC118" s="158"/>
      <c r="BD118" s="158"/>
      <c r="BE118" s="158"/>
      <c r="BF118" s="158"/>
      <c r="BG118" s="158"/>
      <c r="BH118" s="158"/>
    </row>
    <row r="119" spans="1:60" x14ac:dyDescent="0.25">
      <c r="J119"/>
      <c r="AI119"/>
      <c r="AJ119" s="831"/>
      <c r="AK119" s="374" t="s">
        <v>570</v>
      </c>
      <c r="AL119" s="374"/>
      <c r="AM119" s="374"/>
      <c r="AN119" s="158"/>
      <c r="AO119" s="831"/>
      <c r="AP119" s="374" t="s">
        <v>570</v>
      </c>
      <c r="AQ119" s="374"/>
      <c r="AR119" s="374"/>
      <c r="AS119" s="460"/>
      <c r="AT119" s="460"/>
      <c r="AU119" s="460"/>
      <c r="AV119" s="158"/>
      <c r="AW119" s="158"/>
      <c r="AX119" s="158"/>
      <c r="AY119" s="158"/>
      <c r="AZ119" s="158"/>
      <c r="BA119" s="158"/>
      <c r="BB119" s="158"/>
      <c r="BC119" s="158"/>
      <c r="BD119" s="158"/>
      <c r="BE119" s="158"/>
      <c r="BF119" s="158"/>
      <c r="BG119" s="158"/>
      <c r="BH119" s="158"/>
    </row>
    <row r="120" spans="1:60" x14ac:dyDescent="0.25">
      <c r="J120"/>
      <c r="AI120"/>
      <c r="AJ120" s="832"/>
      <c r="AK120" s="374" t="s">
        <v>573</v>
      </c>
      <c r="AL120" s="374"/>
      <c r="AM120" s="374"/>
      <c r="AN120" s="158"/>
      <c r="AO120" s="832"/>
      <c r="AP120" s="374" t="s">
        <v>573</v>
      </c>
      <c r="AQ120" s="374"/>
      <c r="AR120" s="374"/>
      <c r="AS120" s="460"/>
      <c r="AT120" s="460"/>
      <c r="AU120" s="460"/>
      <c r="AV120" s="158"/>
      <c r="AW120" s="158"/>
      <c r="AX120" s="158"/>
      <c r="AY120" s="158"/>
      <c r="AZ120" s="158"/>
      <c r="BA120" s="158"/>
      <c r="BB120" s="158"/>
      <c r="BC120" s="158"/>
      <c r="BD120" s="158"/>
      <c r="BE120" s="158"/>
      <c r="BF120" s="158"/>
      <c r="BG120" s="158"/>
      <c r="BH120" s="158"/>
    </row>
    <row r="121" spans="1:60" ht="30" customHeight="1" x14ac:dyDescent="0.25">
      <c r="J121"/>
      <c r="AI121"/>
      <c r="AJ121" s="824" t="s">
        <v>575</v>
      </c>
      <c r="AK121" s="506" t="s">
        <v>59</v>
      </c>
      <c r="AL121" s="374"/>
      <c r="AM121" s="374"/>
      <c r="AN121" s="158"/>
      <c r="AO121" s="827" t="s">
        <v>575</v>
      </c>
      <c r="AP121" s="506" t="s">
        <v>59</v>
      </c>
      <c r="AQ121" s="374"/>
      <c r="AR121" s="374"/>
      <c r="AS121" s="460"/>
      <c r="AT121" s="460"/>
      <c r="AU121" s="460"/>
      <c r="AV121" s="158"/>
      <c r="AW121" s="158"/>
      <c r="AX121" s="158"/>
      <c r="AY121" s="158"/>
      <c r="AZ121" s="158"/>
      <c r="BA121" s="158"/>
      <c r="BB121" s="158"/>
      <c r="BC121" s="158"/>
      <c r="BD121" s="158"/>
      <c r="BE121" s="158"/>
      <c r="BF121" s="158"/>
      <c r="BG121" s="158"/>
      <c r="BH121" s="158"/>
    </row>
    <row r="122" spans="1:60" x14ac:dyDescent="0.25">
      <c r="J122"/>
      <c r="AI122"/>
      <c r="AJ122" s="825"/>
      <c r="AK122" s="374" t="s">
        <v>568</v>
      </c>
      <c r="AL122" s="374"/>
      <c r="AM122" s="374"/>
      <c r="AN122" s="158"/>
      <c r="AO122" s="828"/>
      <c r="AP122" s="374" t="s">
        <v>568</v>
      </c>
      <c r="AQ122" s="374"/>
      <c r="AR122" s="374"/>
      <c r="AS122" s="460"/>
      <c r="AT122" s="460"/>
      <c r="AU122" s="460"/>
      <c r="AV122" s="158"/>
      <c r="AW122" s="158"/>
      <c r="AX122" s="158"/>
      <c r="AY122" s="158"/>
      <c r="AZ122" s="158"/>
      <c r="BA122" s="158"/>
      <c r="BB122" s="158"/>
      <c r="BC122" s="158"/>
      <c r="BD122" s="158"/>
      <c r="BE122" s="158"/>
      <c r="BF122" s="158"/>
      <c r="BG122" s="158"/>
      <c r="BH122" s="158"/>
    </row>
    <row r="123" spans="1:60" x14ac:dyDescent="0.25">
      <c r="J123"/>
      <c r="AI123"/>
      <c r="AJ123" s="825"/>
      <c r="AK123" s="374" t="s">
        <v>569</v>
      </c>
      <c r="AL123" s="506"/>
      <c r="AM123" s="506"/>
      <c r="AN123" s="460"/>
      <c r="AO123" s="828"/>
      <c r="AP123" s="374" t="s">
        <v>569</v>
      </c>
      <c r="AQ123" s="506"/>
      <c r="AR123" s="506"/>
      <c r="AS123" s="460"/>
      <c r="AT123" s="460"/>
      <c r="AU123" s="460"/>
      <c r="AV123" s="158"/>
      <c r="AW123" s="158"/>
      <c r="AX123" s="158"/>
      <c r="AY123" s="158"/>
      <c r="AZ123" s="158"/>
      <c r="BA123" s="158"/>
      <c r="BB123" s="158"/>
      <c r="BC123" s="158"/>
      <c r="BD123" s="158"/>
      <c r="BE123" s="158"/>
      <c r="BF123" s="158"/>
      <c r="BG123" s="158"/>
      <c r="BH123" s="158"/>
    </row>
    <row r="124" spans="1:60" x14ac:dyDescent="0.25">
      <c r="J124"/>
      <c r="AI124"/>
      <c r="AJ124" s="825"/>
      <c r="AK124" s="374" t="s">
        <v>570</v>
      </c>
      <c r="AL124" s="374"/>
      <c r="AM124" s="374"/>
      <c r="AN124" s="158"/>
      <c r="AO124" s="828"/>
      <c r="AP124" s="374" t="s">
        <v>570</v>
      </c>
      <c r="AQ124" s="374"/>
      <c r="AR124" s="374"/>
      <c r="AS124" s="460"/>
      <c r="AT124" s="460"/>
      <c r="AU124" s="460"/>
      <c r="AV124" s="158"/>
      <c r="AW124" s="158"/>
      <c r="AX124" s="158"/>
      <c r="AY124" s="158"/>
      <c r="AZ124" s="158"/>
      <c r="BA124" s="158"/>
      <c r="BB124" s="158"/>
      <c r="BC124" s="158"/>
      <c r="BD124" s="158"/>
      <c r="BE124" s="158"/>
      <c r="BF124" s="158"/>
      <c r="BG124" s="158"/>
      <c r="BH124" s="158"/>
    </row>
    <row r="125" spans="1:60" x14ac:dyDescent="0.25">
      <c r="J125"/>
      <c r="AI125"/>
      <c r="AJ125" s="826"/>
      <c r="AK125" s="374" t="s">
        <v>573</v>
      </c>
      <c r="AL125" s="374"/>
      <c r="AM125" s="374"/>
      <c r="AN125" s="158"/>
      <c r="AO125" s="829"/>
      <c r="AP125" s="374" t="s">
        <v>573</v>
      </c>
      <c r="AQ125" s="374"/>
      <c r="AR125" s="374"/>
      <c r="AS125" s="460"/>
      <c r="AT125" s="460"/>
      <c r="AU125" s="460"/>
      <c r="AV125" s="158"/>
      <c r="AW125" s="158"/>
      <c r="AX125" s="158"/>
      <c r="AY125" s="158"/>
      <c r="AZ125" s="158"/>
      <c r="BA125" s="158"/>
      <c r="BB125" s="158"/>
      <c r="BC125" s="158"/>
      <c r="BD125" s="158"/>
      <c r="BE125" s="158"/>
      <c r="BF125" s="158"/>
      <c r="BG125" s="158"/>
      <c r="BH125" s="158"/>
    </row>
    <row r="126" spans="1:60" x14ac:dyDescent="0.25">
      <c r="J126"/>
      <c r="AI126"/>
      <c r="AJ126" s="830" t="s">
        <v>512</v>
      </c>
      <c r="AK126" s="506" t="s">
        <v>59</v>
      </c>
      <c r="AL126" s="506"/>
      <c r="AM126" s="506"/>
      <c r="AN126" s="460"/>
      <c r="AO126" s="830" t="s">
        <v>512</v>
      </c>
      <c r="AP126" s="506" t="s">
        <v>59</v>
      </c>
      <c r="AQ126" s="506"/>
      <c r="AR126" s="506"/>
      <c r="AS126" s="460"/>
      <c r="AT126" s="460"/>
      <c r="AU126" s="460"/>
      <c r="AV126" s="158"/>
      <c r="AW126" s="158"/>
      <c r="AX126" s="158"/>
      <c r="AY126" s="158"/>
      <c r="AZ126" s="158"/>
      <c r="BA126" s="158"/>
      <c r="BB126" s="158"/>
      <c r="BC126" s="158"/>
      <c r="BD126" s="158"/>
      <c r="BE126" s="158"/>
      <c r="BF126" s="158"/>
      <c r="BG126" s="158"/>
      <c r="BH126" s="158"/>
    </row>
    <row r="127" spans="1:60" x14ac:dyDescent="0.25">
      <c r="J127"/>
      <c r="AI127"/>
      <c r="AJ127" s="831"/>
      <c r="AK127" s="374" t="s">
        <v>568</v>
      </c>
      <c r="AL127" s="374"/>
      <c r="AM127" s="374"/>
      <c r="AN127" s="158"/>
      <c r="AO127" s="831"/>
      <c r="AP127" s="374" t="s">
        <v>568</v>
      </c>
      <c r="AQ127" s="374"/>
      <c r="AR127" s="374"/>
      <c r="AS127" s="460"/>
      <c r="AT127" s="460"/>
      <c r="AU127" s="460"/>
      <c r="AV127" s="158"/>
      <c r="AW127" s="158"/>
      <c r="AX127" s="158"/>
      <c r="AY127" s="158"/>
      <c r="AZ127" s="158"/>
      <c r="BA127" s="158"/>
      <c r="BB127" s="158"/>
      <c r="BC127" s="158"/>
      <c r="BD127" s="158"/>
      <c r="BE127" s="158"/>
      <c r="BF127" s="158"/>
      <c r="BG127" s="158"/>
      <c r="BH127" s="158"/>
    </row>
    <row r="128" spans="1:60" x14ac:dyDescent="0.25">
      <c r="J128"/>
      <c r="AI128"/>
      <c r="AJ128" s="831"/>
      <c r="AK128" s="374" t="s">
        <v>569</v>
      </c>
      <c r="AL128" s="506"/>
      <c r="AM128" s="506"/>
      <c r="AN128" s="460"/>
      <c r="AO128" s="831"/>
      <c r="AP128" s="374" t="s">
        <v>569</v>
      </c>
      <c r="AQ128" s="506"/>
      <c r="AR128" s="506"/>
      <c r="AS128" s="460"/>
      <c r="AT128" s="460"/>
      <c r="AU128" s="460"/>
      <c r="AV128" s="158"/>
      <c r="AW128" s="158"/>
      <c r="AX128" s="158"/>
      <c r="AY128" s="158"/>
      <c r="AZ128" s="158"/>
      <c r="BA128" s="158"/>
      <c r="BB128" s="158"/>
      <c r="BC128" s="158"/>
      <c r="BD128" s="158"/>
      <c r="BE128" s="158"/>
      <c r="BF128" s="158"/>
      <c r="BG128" s="158"/>
      <c r="BH128" s="158"/>
    </row>
    <row r="129" spans="10:60" x14ac:dyDescent="0.25">
      <c r="J129"/>
      <c r="AI129"/>
      <c r="AJ129" s="831"/>
      <c r="AK129" s="374" t="s">
        <v>570</v>
      </c>
      <c r="AL129" s="506"/>
      <c r="AM129" s="506"/>
      <c r="AN129" s="460"/>
      <c r="AO129" s="831"/>
      <c r="AP129" s="374" t="s">
        <v>570</v>
      </c>
      <c r="AQ129" s="506"/>
      <c r="AR129" s="506"/>
      <c r="AS129" s="460"/>
      <c r="AT129" s="460"/>
      <c r="AU129" s="460"/>
      <c r="AV129" s="158"/>
      <c r="AW129" s="158"/>
      <c r="AX129" s="158"/>
      <c r="AY129" s="158"/>
      <c r="AZ129" s="158"/>
      <c r="BA129" s="158"/>
      <c r="BB129" s="158"/>
      <c r="BC129" s="158"/>
      <c r="BD129" s="158"/>
      <c r="BE129" s="158"/>
      <c r="BF129" s="158"/>
      <c r="BG129" s="158"/>
      <c r="BH129" s="158"/>
    </row>
    <row r="130" spans="10:60" x14ac:dyDescent="0.25">
      <c r="J130"/>
      <c r="AI130"/>
      <c r="AJ130" s="832"/>
      <c r="AK130" s="374" t="s">
        <v>573</v>
      </c>
      <c r="AL130" s="506"/>
      <c r="AM130" s="506"/>
      <c r="AN130" s="460"/>
      <c r="AO130" s="832"/>
      <c r="AP130" s="374" t="s">
        <v>573</v>
      </c>
      <c r="AQ130" s="506"/>
      <c r="AR130" s="506"/>
      <c r="AS130" s="460"/>
      <c r="AT130" s="460"/>
      <c r="AU130" s="460"/>
      <c r="AV130" s="158"/>
      <c r="AW130" s="158"/>
      <c r="AX130" s="158"/>
      <c r="AY130" s="158"/>
      <c r="AZ130" s="158"/>
      <c r="BA130" s="158"/>
      <c r="BB130" s="158"/>
      <c r="BC130" s="158"/>
      <c r="BD130" s="158"/>
      <c r="BE130" s="158"/>
      <c r="BF130" s="158"/>
      <c r="BG130" s="158"/>
      <c r="BH130" s="158"/>
    </row>
    <row r="131" spans="10:60" ht="30" customHeight="1" x14ac:dyDescent="0.25">
      <c r="J131"/>
      <c r="AI131"/>
      <c r="AJ131" s="830" t="s">
        <v>580</v>
      </c>
      <c r="AK131" s="506" t="s">
        <v>59</v>
      </c>
      <c r="AL131" s="506"/>
      <c r="AM131" s="506"/>
      <c r="AN131" s="460"/>
      <c r="AO131" s="833" t="s">
        <v>580</v>
      </c>
      <c r="AP131" s="506" t="s">
        <v>59</v>
      </c>
      <c r="AQ131" s="506"/>
      <c r="AR131" s="506"/>
      <c r="AS131" s="460"/>
      <c r="AT131" s="460"/>
      <c r="AU131" s="460"/>
      <c r="AV131" s="158"/>
      <c r="AW131" s="158"/>
      <c r="AX131" s="158"/>
      <c r="AY131" s="158"/>
      <c r="AZ131" s="158"/>
      <c r="BA131" s="158"/>
      <c r="BB131" s="158"/>
      <c r="BC131" s="158"/>
      <c r="BD131" s="158"/>
      <c r="BE131" s="158"/>
      <c r="BF131" s="158"/>
      <c r="BG131" s="158"/>
      <c r="BH131" s="158"/>
    </row>
    <row r="132" spans="10:60" x14ac:dyDescent="0.25">
      <c r="J132"/>
      <c r="AI132"/>
      <c r="AJ132" s="831"/>
      <c r="AK132" s="374" t="s">
        <v>568</v>
      </c>
      <c r="AL132" s="374"/>
      <c r="AM132" s="374"/>
      <c r="AO132" s="834"/>
      <c r="AP132" s="374" t="s">
        <v>568</v>
      </c>
      <c r="AQ132" s="374"/>
      <c r="AR132" s="374"/>
      <c r="AS132" s="158"/>
      <c r="AT132" s="158"/>
      <c r="AU132" s="158"/>
      <c r="AV132" s="158"/>
      <c r="AW132" s="158"/>
      <c r="AX132" s="158"/>
      <c r="AY132" s="158"/>
      <c r="AZ132" s="158"/>
      <c r="BA132" s="158"/>
      <c r="BB132" s="158"/>
      <c r="BC132" s="158"/>
      <c r="BD132" s="158"/>
      <c r="BE132" s="158"/>
      <c r="BF132" s="158"/>
      <c r="BG132" s="158"/>
      <c r="BH132" s="158"/>
    </row>
    <row r="133" spans="10:60" x14ac:dyDescent="0.25">
      <c r="J133"/>
      <c r="AI133"/>
      <c r="AJ133" s="831"/>
      <c r="AK133" s="374" t="s">
        <v>569</v>
      </c>
      <c r="AL133" s="374"/>
      <c r="AM133" s="374"/>
      <c r="AN133" s="158"/>
      <c r="AO133" s="834"/>
      <c r="AP133" s="374" t="s">
        <v>569</v>
      </c>
      <c r="AQ133" s="374"/>
      <c r="AR133" s="374"/>
      <c r="AS133" s="158"/>
      <c r="AT133" s="158"/>
      <c r="AU133" s="158"/>
      <c r="AV133" s="158"/>
      <c r="AW133" s="158"/>
      <c r="AX133" s="158"/>
      <c r="AY133" s="158"/>
      <c r="AZ133" s="158"/>
      <c r="BA133" s="158"/>
      <c r="BB133" s="158"/>
      <c r="BC133" s="158"/>
      <c r="BD133" s="158"/>
      <c r="BE133" s="158"/>
      <c r="BF133" s="158"/>
      <c r="BG133" s="158"/>
      <c r="BH133" s="158"/>
    </row>
    <row r="134" spans="10:60" x14ac:dyDescent="0.25">
      <c r="J134"/>
      <c r="AI134"/>
      <c r="AJ134" s="831"/>
      <c r="AK134" s="374" t="s">
        <v>570</v>
      </c>
      <c r="AL134" s="374"/>
      <c r="AM134" s="374"/>
      <c r="AN134" s="158"/>
      <c r="AO134" s="834"/>
      <c r="AP134" s="374" t="s">
        <v>570</v>
      </c>
      <c r="AQ134" s="374"/>
      <c r="AR134" s="374"/>
      <c r="AS134" s="158"/>
      <c r="AT134" s="158"/>
      <c r="AU134" s="158"/>
      <c r="AV134" s="158"/>
      <c r="AW134" s="158"/>
      <c r="AX134" s="158"/>
      <c r="AY134" s="158"/>
      <c r="AZ134" s="158"/>
      <c r="BA134" s="158"/>
      <c r="BB134" s="158"/>
      <c r="BC134" s="158"/>
      <c r="BD134" s="158"/>
      <c r="BE134" s="158"/>
      <c r="BF134" s="158"/>
      <c r="BG134" s="158"/>
      <c r="BH134" s="158"/>
    </row>
    <row r="135" spans="10:60" x14ac:dyDescent="0.25">
      <c r="J135"/>
      <c r="AI135"/>
      <c r="AJ135" s="832"/>
      <c r="AK135" s="374" t="s">
        <v>573</v>
      </c>
      <c r="AL135" s="374"/>
      <c r="AM135" s="374"/>
      <c r="AN135" s="158"/>
      <c r="AO135" s="835"/>
      <c r="AP135" s="374" t="s">
        <v>573</v>
      </c>
      <c r="AQ135" s="374"/>
      <c r="AR135" s="374"/>
      <c r="AS135" s="158"/>
      <c r="AT135" s="158"/>
      <c r="AU135" s="158"/>
      <c r="AV135" s="158"/>
      <c r="AW135" s="158"/>
      <c r="AX135" s="158"/>
      <c r="AY135" s="158"/>
      <c r="AZ135" s="158"/>
      <c r="BA135" s="158"/>
      <c r="BB135" s="158"/>
      <c r="BC135" s="158"/>
      <c r="BD135" s="158"/>
      <c r="BE135" s="158"/>
      <c r="BF135" s="158"/>
      <c r="BG135" s="158"/>
      <c r="BH135" s="158"/>
    </row>
    <row r="136" spans="10:60" x14ac:dyDescent="0.25">
      <c r="AI136"/>
      <c r="AJ136" s="824" t="s">
        <v>514</v>
      </c>
      <c r="AK136" s="506" t="s">
        <v>59</v>
      </c>
      <c r="AL136" s="374"/>
      <c r="AM136" s="374"/>
      <c r="AN136" s="158"/>
      <c r="AO136" s="824" t="s">
        <v>514</v>
      </c>
      <c r="AP136" s="506" t="s">
        <v>59</v>
      </c>
      <c r="AQ136" s="374"/>
      <c r="AR136" s="374"/>
      <c r="AS136" s="158"/>
      <c r="AT136" s="158"/>
      <c r="AU136" s="158"/>
      <c r="AV136" s="158"/>
      <c r="AW136" s="158"/>
      <c r="AX136" s="158"/>
      <c r="AY136" s="158"/>
      <c r="AZ136" s="158"/>
      <c r="BA136" s="158"/>
      <c r="BB136" s="158"/>
      <c r="BC136" s="158"/>
      <c r="BD136" s="158"/>
      <c r="BE136" s="158"/>
      <c r="BF136" s="158"/>
      <c r="BG136" s="158"/>
      <c r="BH136" s="158"/>
    </row>
    <row r="137" spans="10:60" x14ac:dyDescent="0.25">
      <c r="AI137"/>
      <c r="AJ137" s="825"/>
      <c r="AK137" s="374" t="s">
        <v>568</v>
      </c>
      <c r="AL137" s="374"/>
      <c r="AM137" s="374"/>
      <c r="AN137" s="158"/>
      <c r="AO137" s="825"/>
      <c r="AP137" s="374" t="s">
        <v>568</v>
      </c>
      <c r="AQ137" s="374"/>
      <c r="AR137" s="374"/>
      <c r="AS137" s="158"/>
      <c r="AT137" s="158"/>
      <c r="AU137" s="158"/>
      <c r="AV137" s="158"/>
      <c r="AW137" s="158"/>
      <c r="AX137" s="158"/>
      <c r="AY137" s="158"/>
      <c r="AZ137" s="158"/>
      <c r="BA137" s="158"/>
      <c r="BB137" s="158"/>
      <c r="BC137" s="158"/>
      <c r="BD137" s="158"/>
      <c r="BE137" s="158"/>
      <c r="BF137" s="158"/>
      <c r="BG137" s="158"/>
      <c r="BH137" s="158"/>
    </row>
    <row r="138" spans="10:60" x14ac:dyDescent="0.25">
      <c r="AI138" s="561"/>
      <c r="AJ138" s="825"/>
      <c r="AK138" s="374" t="s">
        <v>569</v>
      </c>
      <c r="AL138" s="374"/>
      <c r="AM138" s="374"/>
      <c r="AN138" s="158"/>
      <c r="AO138" s="825"/>
      <c r="AP138" s="374" t="s">
        <v>569</v>
      </c>
      <c r="AQ138" s="374"/>
      <c r="AR138" s="374"/>
      <c r="AS138" s="158"/>
      <c r="AT138" s="158"/>
      <c r="AU138" s="158"/>
      <c r="AV138" s="158"/>
      <c r="AW138" s="158"/>
      <c r="AX138" s="158"/>
      <c r="AY138" s="158"/>
      <c r="AZ138" s="158"/>
      <c r="BA138" s="158"/>
      <c r="BB138" s="158"/>
      <c r="BC138" s="158"/>
      <c r="BD138" s="158"/>
      <c r="BE138" s="158"/>
      <c r="BF138" s="158"/>
      <c r="BG138" s="158"/>
      <c r="BH138" s="158"/>
    </row>
    <row r="139" spans="10:60" x14ac:dyDescent="0.25">
      <c r="AI139" s="561"/>
      <c r="AJ139" s="825"/>
      <c r="AK139" s="374" t="s">
        <v>570</v>
      </c>
      <c r="AL139" s="374"/>
      <c r="AM139" s="374"/>
      <c r="AN139" s="158"/>
      <c r="AO139" s="825"/>
      <c r="AP139" s="374" t="s">
        <v>570</v>
      </c>
      <c r="AQ139" s="374"/>
      <c r="AR139" s="374"/>
      <c r="AS139" s="158"/>
      <c r="AT139" s="158"/>
      <c r="AU139" s="158"/>
      <c r="AV139" s="158"/>
      <c r="AW139" s="158"/>
      <c r="AX139" s="158"/>
      <c r="AY139" s="158"/>
      <c r="AZ139" s="158"/>
      <c r="BA139" s="158"/>
      <c r="BB139" s="158"/>
      <c r="BC139" s="158"/>
      <c r="BD139" s="158"/>
      <c r="BE139" s="158"/>
      <c r="BF139" s="158"/>
      <c r="BG139" s="158"/>
      <c r="BH139" s="158"/>
    </row>
    <row r="140" spans="10:60" x14ac:dyDescent="0.25">
      <c r="AI140" s="561"/>
      <c r="AJ140" s="826"/>
      <c r="AK140" s="374" t="s">
        <v>573</v>
      </c>
      <c r="AL140" s="374"/>
      <c r="AM140" s="374"/>
      <c r="AN140" s="158"/>
      <c r="AO140" s="826"/>
      <c r="AP140" s="374" t="s">
        <v>573</v>
      </c>
      <c r="AQ140" s="374"/>
      <c r="AR140" s="374"/>
      <c r="AS140" s="158"/>
      <c r="AT140" s="158"/>
      <c r="AU140" s="158"/>
      <c r="AV140" s="158"/>
      <c r="AW140" s="158"/>
      <c r="AX140" s="158"/>
      <c r="AY140" s="158"/>
      <c r="AZ140" s="158"/>
      <c r="BA140" s="158"/>
      <c r="BB140" s="158"/>
      <c r="BC140" s="158"/>
      <c r="BD140" s="158"/>
      <c r="BE140" s="158"/>
      <c r="BF140" s="158"/>
      <c r="BG140" s="158"/>
      <c r="BH140" s="158"/>
    </row>
    <row r="141" spans="10:60" x14ac:dyDescent="0.25">
      <c r="AI141" s="561"/>
      <c r="AJ141" s="824" t="s">
        <v>591</v>
      </c>
      <c r="AK141" s="506" t="s">
        <v>59</v>
      </c>
      <c r="AL141" s="374"/>
      <c r="AM141" s="374"/>
      <c r="AN141" s="158"/>
      <c r="AO141" s="824" t="s">
        <v>591</v>
      </c>
      <c r="AP141" s="506" t="s">
        <v>59</v>
      </c>
      <c r="AQ141" s="374"/>
      <c r="AR141" s="374"/>
      <c r="AS141" s="158"/>
      <c r="AT141" s="158"/>
      <c r="AU141" s="158"/>
      <c r="AV141" s="158"/>
      <c r="AW141" s="158"/>
      <c r="AX141" s="158"/>
      <c r="AY141" s="158"/>
      <c r="AZ141" s="158"/>
      <c r="BA141" s="158"/>
      <c r="BB141" s="158"/>
      <c r="BC141" s="158"/>
      <c r="BD141" s="158"/>
      <c r="BE141" s="158"/>
      <c r="BF141" s="158"/>
      <c r="BG141" s="158"/>
      <c r="BH141" s="158"/>
    </row>
    <row r="142" spans="10:60" x14ac:dyDescent="0.25">
      <c r="J142"/>
      <c r="AJ142" s="825"/>
      <c r="AK142" s="374" t="s">
        <v>568</v>
      </c>
      <c r="AL142" s="374"/>
      <c r="AM142" s="374"/>
      <c r="AN142" s="158"/>
      <c r="AO142" s="825"/>
      <c r="AP142" s="374" t="s">
        <v>568</v>
      </c>
      <c r="AQ142" s="374"/>
      <c r="AR142" s="374"/>
      <c r="AS142" s="158"/>
      <c r="AT142" s="158"/>
      <c r="AU142" s="158"/>
      <c r="AV142" s="158"/>
      <c r="AW142" s="158"/>
      <c r="AX142" s="158"/>
      <c r="AY142" s="158"/>
      <c r="AZ142" s="158"/>
      <c r="BA142" s="158"/>
      <c r="BB142" s="158"/>
      <c r="BC142" s="158"/>
      <c r="BD142" s="158"/>
      <c r="BE142" s="158"/>
      <c r="BF142" s="158"/>
      <c r="BG142" s="158"/>
      <c r="BH142" s="158"/>
    </row>
    <row r="143" spans="10:60" x14ac:dyDescent="0.25">
      <c r="J143"/>
      <c r="AJ143" s="825"/>
      <c r="AK143" s="374" t="s">
        <v>569</v>
      </c>
      <c r="AL143" s="374"/>
      <c r="AM143" s="374"/>
      <c r="AN143" s="158"/>
      <c r="AO143" s="825"/>
      <c r="AP143" s="374" t="s">
        <v>569</v>
      </c>
      <c r="AQ143" s="374"/>
      <c r="AR143" s="374"/>
      <c r="AS143" s="158"/>
      <c r="AT143" s="158"/>
      <c r="AU143" s="158"/>
      <c r="AV143" s="158"/>
      <c r="AW143" s="158"/>
      <c r="AX143" s="158"/>
      <c r="AY143" s="158"/>
      <c r="AZ143" s="158"/>
      <c r="BA143" s="158"/>
      <c r="BB143" s="158"/>
      <c r="BC143" s="158"/>
      <c r="BD143" s="158"/>
      <c r="BE143" s="158"/>
      <c r="BF143" s="158"/>
      <c r="BG143" s="158"/>
      <c r="BH143" s="158"/>
    </row>
    <row r="144" spans="10:60" x14ac:dyDescent="0.25">
      <c r="J144"/>
      <c r="AJ144" s="825"/>
      <c r="AK144" s="374" t="s">
        <v>570</v>
      </c>
      <c r="AL144" s="374"/>
      <c r="AM144" s="374"/>
      <c r="AN144" s="158"/>
      <c r="AO144" s="825"/>
      <c r="AP144" s="374" t="s">
        <v>570</v>
      </c>
      <c r="AQ144" s="374"/>
      <c r="AR144" s="374"/>
      <c r="AS144" s="158"/>
      <c r="AT144" s="158"/>
      <c r="AU144" s="158"/>
      <c r="AV144" s="158"/>
      <c r="AW144" s="158"/>
      <c r="AX144" s="158"/>
      <c r="AY144" s="158"/>
      <c r="AZ144" s="158"/>
      <c r="BA144" s="158"/>
      <c r="BB144" s="158"/>
      <c r="BC144" s="158"/>
      <c r="BD144" s="158"/>
      <c r="BE144" s="158"/>
      <c r="BF144" s="158"/>
      <c r="BG144" s="158"/>
      <c r="BH144" s="158"/>
    </row>
    <row r="145" spans="10:60" x14ac:dyDescent="0.25">
      <c r="J145"/>
      <c r="AJ145" s="826"/>
      <c r="AK145" s="374" t="s">
        <v>573</v>
      </c>
      <c r="AL145" s="374"/>
      <c r="AM145" s="374"/>
      <c r="AN145" s="158"/>
      <c r="AO145" s="826"/>
      <c r="AP145" s="374" t="s">
        <v>573</v>
      </c>
      <c r="AQ145" s="374"/>
      <c r="AR145" s="374"/>
      <c r="AS145" s="158"/>
      <c r="AT145" s="158"/>
      <c r="AU145" s="158"/>
      <c r="AV145" s="158"/>
      <c r="AW145" s="158"/>
      <c r="AX145" s="158"/>
      <c r="AY145" s="158"/>
      <c r="AZ145" s="158"/>
      <c r="BA145" s="158"/>
      <c r="BB145" s="158"/>
      <c r="BC145" s="158"/>
      <c r="BD145" s="158"/>
      <c r="BE145" s="158"/>
      <c r="BF145" s="158"/>
      <c r="BG145" s="158"/>
      <c r="BH145" s="158"/>
    </row>
    <row r="146" spans="10:60" x14ac:dyDescent="0.25">
      <c r="J146"/>
      <c r="AJ146" s="824" t="s">
        <v>127</v>
      </c>
      <c r="AK146" s="506" t="s">
        <v>59</v>
      </c>
      <c r="AL146" s="374"/>
      <c r="AM146" s="374"/>
      <c r="AN146" s="158"/>
      <c r="AO146" s="824" t="s">
        <v>127</v>
      </c>
      <c r="AP146" s="506" t="s">
        <v>59</v>
      </c>
      <c r="AQ146" s="374"/>
      <c r="AR146" s="374"/>
      <c r="AS146" s="158"/>
      <c r="AT146" s="158"/>
      <c r="AU146" s="158"/>
      <c r="AV146" s="158"/>
      <c r="AW146" s="158"/>
      <c r="AX146" s="158"/>
      <c r="AY146" s="158"/>
      <c r="AZ146" s="158"/>
      <c r="BA146" s="158"/>
      <c r="BB146" s="158"/>
      <c r="BC146" s="158"/>
      <c r="BD146" s="158"/>
      <c r="BE146" s="158"/>
      <c r="BF146" s="158"/>
      <c r="BG146" s="158"/>
      <c r="BH146" s="158"/>
    </row>
    <row r="147" spans="10:60" x14ac:dyDescent="0.25">
      <c r="J147"/>
      <c r="AJ147" s="825"/>
      <c r="AK147" s="374" t="s">
        <v>568</v>
      </c>
      <c r="AL147" s="374"/>
      <c r="AM147" s="374"/>
      <c r="AN147" s="158"/>
      <c r="AO147" s="825"/>
      <c r="AP147" s="374" t="s">
        <v>568</v>
      </c>
      <c r="AQ147" s="374"/>
      <c r="AR147" s="374"/>
      <c r="AS147" s="158"/>
      <c r="AT147" s="158"/>
      <c r="AU147" s="158"/>
      <c r="AV147" s="158"/>
      <c r="AW147" s="158"/>
      <c r="AX147" s="158"/>
      <c r="AY147" s="158"/>
      <c r="AZ147" s="158"/>
      <c r="BA147" s="158"/>
      <c r="BB147" s="158"/>
      <c r="BC147" s="158"/>
      <c r="BD147" s="158"/>
      <c r="BE147" s="158"/>
      <c r="BF147" s="158"/>
      <c r="BG147" s="158"/>
      <c r="BH147" s="158"/>
    </row>
    <row r="148" spans="10:60" x14ac:dyDescent="0.25">
      <c r="J148"/>
      <c r="AJ148" s="825"/>
      <c r="AK148" s="374" t="s">
        <v>569</v>
      </c>
      <c r="AL148" s="374"/>
      <c r="AM148" s="374"/>
      <c r="AN148" s="158"/>
      <c r="AO148" s="825"/>
      <c r="AP148" s="374" t="s">
        <v>569</v>
      </c>
      <c r="AQ148" s="374"/>
      <c r="AR148" s="374"/>
      <c r="AS148" s="158"/>
      <c r="AT148" s="158"/>
      <c r="AU148" s="158"/>
      <c r="AV148" s="158"/>
      <c r="AW148" s="158"/>
      <c r="AX148" s="158"/>
      <c r="AY148" s="158"/>
      <c r="AZ148" s="158"/>
      <c r="BA148" s="158"/>
      <c r="BB148" s="158"/>
      <c r="BC148" s="158"/>
      <c r="BD148" s="158"/>
      <c r="BE148" s="158"/>
      <c r="BF148" s="158"/>
      <c r="BG148" s="158"/>
      <c r="BH148" s="158"/>
    </row>
    <row r="149" spans="10:60" x14ac:dyDescent="0.25">
      <c r="J149"/>
      <c r="AJ149" s="825"/>
      <c r="AK149" s="374" t="s">
        <v>570</v>
      </c>
      <c r="AL149" s="374"/>
      <c r="AM149" s="374"/>
      <c r="AN149" s="158"/>
      <c r="AO149" s="825"/>
      <c r="AP149" s="374" t="s">
        <v>570</v>
      </c>
      <c r="AQ149" s="374"/>
      <c r="AR149" s="374"/>
      <c r="AS149" s="158"/>
      <c r="AT149" s="158"/>
      <c r="AU149" s="158"/>
      <c r="AV149" s="158"/>
      <c r="AW149" s="158"/>
      <c r="AX149" s="158"/>
      <c r="AY149" s="158"/>
      <c r="AZ149" s="158"/>
      <c r="BA149" s="158"/>
      <c r="BB149" s="158"/>
      <c r="BC149" s="158"/>
      <c r="BD149" s="158"/>
      <c r="BE149" s="158"/>
      <c r="BF149" s="158"/>
      <c r="BG149" s="158"/>
      <c r="BH149" s="158"/>
    </row>
    <row r="150" spans="10:60" x14ac:dyDescent="0.25">
      <c r="J150"/>
      <c r="AJ150" s="826"/>
      <c r="AK150" s="374" t="s">
        <v>573</v>
      </c>
      <c r="AL150" s="374"/>
      <c r="AM150" s="374"/>
      <c r="AN150" s="158"/>
      <c r="AO150" s="826"/>
      <c r="AP150" s="374" t="s">
        <v>573</v>
      </c>
      <c r="AQ150" s="374"/>
      <c r="AR150" s="374"/>
      <c r="AS150" s="158"/>
      <c r="AT150" s="158"/>
      <c r="AU150" s="158"/>
      <c r="AV150" s="158"/>
      <c r="AW150" s="158"/>
      <c r="AX150" s="158"/>
      <c r="AY150" s="158"/>
      <c r="AZ150" s="158"/>
      <c r="BA150" s="158"/>
      <c r="BB150" s="158"/>
      <c r="BC150" s="158"/>
      <c r="BD150" s="158"/>
      <c r="BE150" s="158"/>
      <c r="BF150" s="158"/>
      <c r="BG150" s="158"/>
      <c r="BH150" s="158"/>
    </row>
    <row r="151" spans="10:60" x14ac:dyDescent="0.25">
      <c r="J151"/>
      <c r="AJ151" s="560"/>
      <c r="AK151" s="56"/>
      <c r="AL151" s="56"/>
      <c r="AM151" s="56"/>
      <c r="AN151" s="158"/>
      <c r="AO151" s="560"/>
      <c r="AP151" s="56"/>
      <c r="AQ151" s="56"/>
      <c r="AR151" s="56"/>
      <c r="AS151" s="158"/>
      <c r="AT151" s="158"/>
      <c r="AU151" s="158"/>
      <c r="AV151" s="158"/>
      <c r="AW151" s="158"/>
      <c r="AX151" s="158"/>
      <c r="AY151" s="158"/>
      <c r="AZ151" s="158"/>
      <c r="BA151" s="158"/>
      <c r="BB151" s="158"/>
      <c r="BC151" s="158"/>
      <c r="BD151" s="158"/>
      <c r="BE151" s="158"/>
      <c r="BF151" s="158"/>
      <c r="BG151" s="158"/>
      <c r="BH151" s="158"/>
    </row>
    <row r="152" spans="10:60" x14ac:dyDescent="0.25">
      <c r="J152"/>
      <c r="AJ152" s="560"/>
      <c r="AK152" s="56"/>
      <c r="AL152" s="56"/>
      <c r="AM152" s="56"/>
      <c r="AN152" s="158"/>
      <c r="AO152" s="560"/>
      <c r="AP152" s="56"/>
      <c r="AQ152" s="56"/>
      <c r="AR152" s="56"/>
      <c r="AS152" s="158"/>
      <c r="AT152" s="158"/>
      <c r="AU152" s="158"/>
      <c r="AV152" s="158"/>
      <c r="AW152" s="158"/>
      <c r="AX152" s="158"/>
      <c r="AY152" s="158"/>
      <c r="AZ152" s="158"/>
      <c r="BA152" s="158"/>
      <c r="BB152" s="158"/>
      <c r="BC152" s="158"/>
      <c r="BD152" s="158"/>
      <c r="BE152" s="158"/>
      <c r="BF152" s="158"/>
      <c r="BG152" s="158"/>
      <c r="BH152" s="158"/>
    </row>
    <row r="153" spans="10:60" x14ac:dyDescent="0.25">
      <c r="J153"/>
      <c r="AJ153" s="562" t="s">
        <v>617</v>
      </c>
      <c r="AK153" s="563"/>
      <c r="AL153" s="564"/>
      <c r="AM153" s="56"/>
      <c r="AN153" s="158"/>
      <c r="AO153" s="560"/>
      <c r="AP153" s="56"/>
      <c r="AQ153" s="56"/>
      <c r="AR153" s="56"/>
      <c r="AS153" s="158"/>
      <c r="AT153" s="158"/>
      <c r="AU153" s="158"/>
      <c r="AV153" s="158"/>
      <c r="AW153" s="158"/>
      <c r="AX153" s="158"/>
      <c r="AY153" s="158"/>
      <c r="AZ153" s="158"/>
      <c r="BA153" s="158"/>
      <c r="BB153" s="158"/>
      <c r="BC153" s="158"/>
      <c r="BD153" s="158"/>
      <c r="BE153" s="158"/>
      <c r="BF153" s="158"/>
      <c r="BG153" s="158"/>
      <c r="BH153" s="158"/>
    </row>
    <row r="154" spans="10:60" x14ac:dyDescent="0.25">
      <c r="J154"/>
      <c r="AJ154" s="158"/>
      <c r="AK154" s="158"/>
      <c r="AL154" s="158"/>
      <c r="AM154" s="56"/>
      <c r="AN154" s="158"/>
      <c r="AO154" s="560"/>
      <c r="AP154" s="56"/>
      <c r="AQ154" s="56"/>
      <c r="AR154" s="56"/>
      <c r="AS154" s="158"/>
      <c r="AT154" s="158"/>
      <c r="AU154" s="158"/>
      <c r="AV154" s="158"/>
      <c r="AW154" s="158"/>
      <c r="AX154" s="158"/>
      <c r="AY154" s="158"/>
      <c r="AZ154" s="158"/>
      <c r="BA154" s="158"/>
      <c r="BB154" s="158"/>
      <c r="BC154" s="158"/>
      <c r="BD154" s="158"/>
      <c r="BE154" s="158"/>
      <c r="BF154" s="158"/>
      <c r="BG154" s="158"/>
      <c r="BH154" s="158"/>
    </row>
    <row r="155" spans="10:60" x14ac:dyDescent="0.25">
      <c r="J155"/>
      <c r="AJ155" s="565" t="s">
        <v>618</v>
      </c>
      <c r="AK155" s="158"/>
      <c r="AL155" s="158"/>
      <c r="AM155" s="56"/>
      <c r="AN155" s="158"/>
      <c r="AO155" s="560"/>
      <c r="AP155" s="56"/>
      <c r="AQ155" s="56"/>
      <c r="AR155" s="56"/>
      <c r="AS155" s="158"/>
      <c r="AT155" s="158"/>
      <c r="AU155" s="158"/>
      <c r="AV155" s="158"/>
      <c r="AW155" s="158"/>
      <c r="AX155" s="158"/>
      <c r="AY155" s="158"/>
      <c r="AZ155" s="158"/>
      <c r="BA155" s="158"/>
      <c r="BB155" s="158"/>
      <c r="BC155" s="158"/>
      <c r="BD155" s="158"/>
      <c r="BE155" s="158"/>
      <c r="BF155" s="158"/>
      <c r="BG155" s="158"/>
      <c r="BH155" s="158"/>
    </row>
    <row r="156" spans="10:60" x14ac:dyDescent="0.25">
      <c r="J156"/>
      <c r="AJ156" s="5" t="s">
        <v>619</v>
      </c>
      <c r="AK156" s="158"/>
      <c r="AL156" s="158"/>
      <c r="AM156" s="56"/>
      <c r="AN156" s="158"/>
      <c r="AO156" s="560"/>
      <c r="AP156" s="56"/>
      <c r="AQ156" s="56"/>
      <c r="AR156" s="56"/>
      <c r="AS156" s="158"/>
      <c r="AT156" s="158"/>
      <c r="AU156" s="158"/>
      <c r="AV156" s="158"/>
      <c r="AW156" s="158"/>
      <c r="AX156" s="158"/>
      <c r="AY156" s="158"/>
      <c r="AZ156" s="158"/>
      <c r="BA156" s="158"/>
      <c r="BB156" s="158"/>
      <c r="BC156" s="158"/>
      <c r="BD156" s="158"/>
      <c r="BE156" s="158"/>
      <c r="BF156" s="158"/>
      <c r="BG156" s="158"/>
      <c r="BH156" s="158"/>
    </row>
    <row r="157" spans="10:60" x14ac:dyDescent="0.25">
      <c r="J157"/>
      <c r="AJ157" s="158"/>
      <c r="AK157" s="158"/>
      <c r="AL157" s="158"/>
      <c r="AM157" s="158"/>
      <c r="AN157" s="158"/>
      <c r="AO157" s="158"/>
      <c r="AP157" s="158"/>
      <c r="AQ157" s="158"/>
      <c r="AR157" s="158"/>
      <c r="AS157" s="158"/>
      <c r="AT157" s="158"/>
      <c r="AU157" s="158"/>
      <c r="AV157" s="158"/>
      <c r="AW157" s="158"/>
      <c r="AX157" s="158"/>
      <c r="AY157" s="158"/>
      <c r="AZ157" s="158"/>
      <c r="BA157" s="158"/>
      <c r="BB157" s="158"/>
      <c r="BC157" s="158"/>
      <c r="BD157" s="158"/>
      <c r="BE157" s="158"/>
      <c r="BF157" s="158"/>
      <c r="BG157" s="158"/>
      <c r="BH157" s="158"/>
    </row>
    <row r="158" spans="10:60" x14ac:dyDescent="0.25">
      <c r="J158"/>
      <c r="AJ158" s="466" t="s">
        <v>620</v>
      </c>
      <c r="AK158" s="158"/>
      <c r="AL158" s="158"/>
      <c r="AM158" s="158"/>
      <c r="AN158" s="158"/>
      <c r="AO158" s="158"/>
      <c r="AP158" s="158"/>
      <c r="AQ158" s="158"/>
      <c r="AR158" s="158"/>
      <c r="AS158" s="158"/>
      <c r="AT158" s="158"/>
      <c r="AU158" s="158"/>
      <c r="AV158" s="158"/>
      <c r="AW158" s="158"/>
      <c r="AX158" s="158"/>
      <c r="AY158" s="158"/>
      <c r="AZ158" s="158"/>
      <c r="BA158" s="158"/>
      <c r="BB158" s="158"/>
      <c r="BC158" s="158"/>
      <c r="BD158" s="158"/>
      <c r="BE158" s="158"/>
      <c r="BF158" s="158"/>
      <c r="BG158" s="158"/>
      <c r="BH158" s="158"/>
    </row>
    <row r="159" spans="10:60" ht="15.75" thickBot="1" x14ac:dyDescent="0.3">
      <c r="J159"/>
      <c r="AJ159" s="158"/>
      <c r="AK159" s="821">
        <v>2010</v>
      </c>
      <c r="AL159" s="822"/>
      <c r="AM159" s="822"/>
      <c r="AN159" s="823"/>
      <c r="AO159" s="821">
        <v>2015</v>
      </c>
      <c r="AP159" s="822"/>
      <c r="AQ159" s="822"/>
      <c r="AR159" s="823"/>
      <c r="AS159" s="821">
        <v>2020</v>
      </c>
      <c r="AT159" s="822"/>
      <c r="AU159" s="822"/>
      <c r="AV159" s="823"/>
      <c r="AW159" s="500">
        <v>2025</v>
      </c>
      <c r="AX159" s="500"/>
      <c r="AY159" s="500"/>
      <c r="AZ159" s="500"/>
      <c r="BA159" s="500">
        <v>2030</v>
      </c>
      <c r="BB159" s="500"/>
      <c r="BC159" s="500"/>
      <c r="BD159" s="500"/>
      <c r="BE159" s="500">
        <v>2035</v>
      </c>
      <c r="BF159" s="500"/>
      <c r="BG159" s="500"/>
      <c r="BH159" s="500"/>
    </row>
    <row r="160" spans="10:60" ht="15.75" thickBot="1" x14ac:dyDescent="0.3">
      <c r="J160"/>
      <c r="AJ160" s="479"/>
      <c r="AK160" s="566" t="s">
        <v>621</v>
      </c>
      <c r="AL160" s="566"/>
      <c r="AM160" s="566" t="s">
        <v>622</v>
      </c>
      <c r="AN160" s="566"/>
      <c r="AO160" s="566" t="s">
        <v>621</v>
      </c>
      <c r="AP160" s="566"/>
      <c r="AQ160" s="566" t="s">
        <v>622</v>
      </c>
      <c r="AR160" s="566"/>
      <c r="AS160" s="566" t="s">
        <v>621</v>
      </c>
      <c r="AT160" s="566"/>
      <c r="AU160" s="566" t="s">
        <v>622</v>
      </c>
      <c r="AV160" s="566"/>
      <c r="AW160" s="566" t="s">
        <v>621</v>
      </c>
      <c r="AX160" s="566"/>
      <c r="AY160" s="566" t="s">
        <v>622</v>
      </c>
      <c r="AZ160" s="566"/>
      <c r="BA160" s="566" t="s">
        <v>621</v>
      </c>
      <c r="BB160" s="566"/>
      <c r="BC160" s="566" t="s">
        <v>622</v>
      </c>
      <c r="BD160" s="566"/>
      <c r="BE160" s="566" t="s">
        <v>621</v>
      </c>
      <c r="BF160" s="566"/>
      <c r="BG160" s="566" t="s">
        <v>622</v>
      </c>
      <c r="BH160" s="566"/>
    </row>
    <row r="161" spans="10:60" ht="15.75" thickBot="1" x14ac:dyDescent="0.3">
      <c r="J161"/>
      <c r="AJ161" s="480"/>
      <c r="AK161" s="481" t="s">
        <v>502</v>
      </c>
      <c r="AL161" s="482" t="s">
        <v>504</v>
      </c>
      <c r="AM161" s="481" t="s">
        <v>502</v>
      </c>
      <c r="AN161" s="482" t="s">
        <v>504</v>
      </c>
      <c r="AO161" s="481" t="s">
        <v>502</v>
      </c>
      <c r="AP161" s="482" t="s">
        <v>504</v>
      </c>
      <c r="AQ161" s="481" t="s">
        <v>502</v>
      </c>
      <c r="AR161" s="482" t="s">
        <v>504</v>
      </c>
      <c r="AS161" s="481" t="s">
        <v>502</v>
      </c>
      <c r="AT161" s="482" t="s">
        <v>504</v>
      </c>
      <c r="AU161" s="481" t="s">
        <v>502</v>
      </c>
      <c r="AV161" s="482" t="s">
        <v>504</v>
      </c>
      <c r="AW161" s="481" t="s">
        <v>502</v>
      </c>
      <c r="AX161" s="482" t="s">
        <v>504</v>
      </c>
      <c r="AY161" s="481" t="s">
        <v>502</v>
      </c>
      <c r="AZ161" s="482" t="s">
        <v>504</v>
      </c>
      <c r="BA161" s="481" t="s">
        <v>502</v>
      </c>
      <c r="BB161" s="482" t="s">
        <v>504</v>
      </c>
      <c r="BC161" s="481" t="s">
        <v>502</v>
      </c>
      <c r="BD161" s="482" t="s">
        <v>504</v>
      </c>
      <c r="BE161" s="481" t="s">
        <v>502</v>
      </c>
      <c r="BF161" s="482" t="s">
        <v>504</v>
      </c>
      <c r="BG161" s="481" t="s">
        <v>502</v>
      </c>
      <c r="BH161" s="482" t="s">
        <v>504</v>
      </c>
    </row>
    <row r="162" spans="10:60" ht="15.75" thickBot="1" x14ac:dyDescent="0.3">
      <c r="J162"/>
      <c r="AJ162" s="483" t="s">
        <v>130</v>
      </c>
      <c r="AK162" s="484"/>
      <c r="AL162" s="485"/>
      <c r="AM162" s="484"/>
      <c r="AN162" s="538"/>
      <c r="AO162" s="484"/>
      <c r="AP162" s="485"/>
      <c r="AQ162" s="484"/>
      <c r="AR162" s="538"/>
      <c r="AS162" s="484"/>
      <c r="AT162" s="485"/>
      <c r="AU162" s="484"/>
      <c r="AV162" s="538"/>
      <c r="AW162" s="484"/>
      <c r="AX162" s="485"/>
      <c r="AY162" s="484"/>
      <c r="AZ162" s="538"/>
      <c r="BA162" s="484"/>
      <c r="BB162" s="485"/>
      <c r="BC162" s="484"/>
      <c r="BD162" s="538"/>
      <c r="BE162" s="484"/>
      <c r="BF162" s="485"/>
      <c r="BG162" s="484"/>
      <c r="BH162" s="538"/>
    </row>
    <row r="163" spans="10:60" ht="15.75" thickBot="1" x14ac:dyDescent="0.3">
      <c r="J163"/>
      <c r="AJ163" s="483" t="s">
        <v>510</v>
      </c>
      <c r="AK163" s="484"/>
      <c r="AL163" s="485"/>
      <c r="AM163" s="484"/>
      <c r="AN163" s="538"/>
      <c r="AO163" s="484"/>
      <c r="AP163" s="485"/>
      <c r="AQ163" s="484"/>
      <c r="AR163" s="538"/>
      <c r="AS163" s="484"/>
      <c r="AT163" s="485"/>
      <c r="AU163" s="484"/>
      <c r="AV163" s="538"/>
      <c r="AW163" s="484"/>
      <c r="AX163" s="485"/>
      <c r="AY163" s="484"/>
      <c r="AZ163" s="538"/>
      <c r="BA163" s="484"/>
      <c r="BB163" s="485"/>
      <c r="BC163" s="484"/>
      <c r="BD163" s="538"/>
      <c r="BE163" s="484"/>
      <c r="BF163" s="485"/>
      <c r="BG163" s="484"/>
      <c r="BH163" s="538"/>
    </row>
    <row r="164" spans="10:60" ht="15.75" thickBot="1" x14ac:dyDescent="0.3">
      <c r="J164"/>
      <c r="AJ164" s="483" t="s">
        <v>512</v>
      </c>
      <c r="AK164" s="484"/>
      <c r="AL164" s="485"/>
      <c r="AM164" s="484"/>
      <c r="AN164" s="538"/>
      <c r="AO164" s="484"/>
      <c r="AP164" s="485"/>
      <c r="AQ164" s="484"/>
      <c r="AR164" s="538"/>
      <c r="AS164" s="484"/>
      <c r="AT164" s="485"/>
      <c r="AU164" s="484"/>
      <c r="AV164" s="538"/>
      <c r="AW164" s="484"/>
      <c r="AX164" s="485"/>
      <c r="AY164" s="484"/>
      <c r="AZ164" s="538"/>
      <c r="BA164" s="484"/>
      <c r="BB164" s="485"/>
      <c r="BC164" s="484"/>
      <c r="BD164" s="538"/>
      <c r="BE164" s="484"/>
      <c r="BF164" s="485"/>
      <c r="BG164" s="484"/>
      <c r="BH164" s="538"/>
    </row>
    <row r="165" spans="10:60" ht="15.75" thickBot="1" x14ac:dyDescent="0.3">
      <c r="J165"/>
      <c r="AJ165" s="483" t="s">
        <v>514</v>
      </c>
      <c r="AK165" s="484"/>
      <c r="AL165" s="485"/>
      <c r="AM165" s="484"/>
      <c r="AN165" s="538"/>
      <c r="AO165" s="484"/>
      <c r="AP165" s="485"/>
      <c r="AQ165" s="484"/>
      <c r="AR165" s="538"/>
      <c r="AS165" s="484"/>
      <c r="AT165" s="485"/>
      <c r="AU165" s="484"/>
      <c r="AV165" s="538"/>
      <c r="AW165" s="484"/>
      <c r="AX165" s="485"/>
      <c r="AY165" s="484"/>
      <c r="AZ165" s="538"/>
      <c r="BA165" s="484"/>
      <c r="BB165" s="485"/>
      <c r="BC165" s="484"/>
      <c r="BD165" s="538"/>
      <c r="BE165" s="484"/>
      <c r="BF165" s="485"/>
      <c r="BG165" s="484"/>
      <c r="BH165" s="538"/>
    </row>
    <row r="166" spans="10:60" ht="15.75" thickBot="1" x14ac:dyDescent="0.3">
      <c r="J166"/>
      <c r="AJ166" s="483" t="s">
        <v>516</v>
      </c>
      <c r="AK166" s="484"/>
      <c r="AL166" s="485"/>
      <c r="AM166" s="484"/>
      <c r="AN166" s="538"/>
      <c r="AO166" s="484"/>
      <c r="AP166" s="485"/>
      <c r="AQ166" s="484"/>
      <c r="AR166" s="538"/>
      <c r="AS166" s="484"/>
      <c r="AT166" s="485"/>
      <c r="AU166" s="484"/>
      <c r="AV166" s="538"/>
      <c r="AW166" s="484"/>
      <c r="AX166" s="485"/>
      <c r="AY166" s="484"/>
      <c r="AZ166" s="538"/>
      <c r="BA166" s="484"/>
      <c r="BB166" s="485"/>
      <c r="BC166" s="484"/>
      <c r="BD166" s="538"/>
      <c r="BE166" s="484"/>
      <c r="BF166" s="485"/>
      <c r="BG166" s="484"/>
      <c r="BH166" s="538"/>
    </row>
    <row r="167" spans="10:60" ht="15.75" thickBot="1" x14ac:dyDescent="0.3">
      <c r="J167"/>
      <c r="AJ167" s="483" t="s">
        <v>517</v>
      </c>
      <c r="AK167" s="484"/>
      <c r="AL167" s="485"/>
      <c r="AM167" s="484"/>
      <c r="AN167" s="538"/>
      <c r="AO167" s="484"/>
      <c r="AP167" s="485"/>
      <c r="AQ167" s="484"/>
      <c r="AR167" s="538"/>
      <c r="AS167" s="484"/>
      <c r="AT167" s="485"/>
      <c r="AU167" s="484"/>
      <c r="AV167" s="538"/>
      <c r="AW167" s="484"/>
      <c r="AX167" s="485"/>
      <c r="AY167" s="484"/>
      <c r="AZ167" s="538"/>
      <c r="BA167" s="484"/>
      <c r="BB167" s="485"/>
      <c r="BC167" s="484"/>
      <c r="BD167" s="538"/>
      <c r="BE167" s="484"/>
      <c r="BF167" s="485"/>
      <c r="BG167" s="484"/>
      <c r="BH167" s="538"/>
    </row>
    <row r="168" spans="10:60" ht="15.75" thickBot="1" x14ac:dyDescent="0.3">
      <c r="J168"/>
      <c r="AJ168" s="483" t="s">
        <v>127</v>
      </c>
      <c r="AK168" s="484"/>
      <c r="AL168" s="485"/>
      <c r="AM168" s="484"/>
      <c r="AN168" s="538"/>
      <c r="AO168" s="484"/>
      <c r="AP168" s="485"/>
      <c r="AQ168" s="484"/>
      <c r="AR168" s="538"/>
      <c r="AS168" s="484"/>
      <c r="AT168" s="485"/>
      <c r="AU168" s="484"/>
      <c r="AV168" s="538"/>
      <c r="AW168" s="484"/>
      <c r="AX168" s="485"/>
      <c r="AY168" s="484"/>
      <c r="AZ168" s="538"/>
      <c r="BA168" s="484"/>
      <c r="BB168" s="485"/>
      <c r="BC168" s="484"/>
      <c r="BD168" s="538"/>
      <c r="BE168" s="484"/>
      <c r="BF168" s="485"/>
      <c r="BG168" s="484"/>
      <c r="BH168" s="538"/>
    </row>
    <row r="169" spans="10:60" ht="15.75" thickBot="1" x14ac:dyDescent="0.3">
      <c r="J169"/>
      <c r="AJ169" s="483" t="s">
        <v>591</v>
      </c>
      <c r="AK169" s="488"/>
      <c r="AL169" s="489"/>
      <c r="AM169" s="488"/>
      <c r="AN169" s="539"/>
      <c r="AO169" s="488"/>
      <c r="AP169" s="489"/>
      <c r="AQ169" s="488"/>
      <c r="AR169" s="539"/>
      <c r="AS169" s="488"/>
      <c r="AT169" s="489"/>
      <c r="AU169" s="488"/>
      <c r="AV169" s="539"/>
      <c r="AW169" s="488"/>
      <c r="AX169" s="489"/>
      <c r="AY169" s="488"/>
      <c r="AZ169" s="539"/>
      <c r="BA169" s="488"/>
      <c r="BB169" s="489"/>
      <c r="BC169" s="488"/>
      <c r="BD169" s="539"/>
      <c r="BE169" s="488"/>
      <c r="BF169" s="489"/>
      <c r="BG169" s="488"/>
      <c r="BH169" s="539"/>
    </row>
    <row r="170" spans="10:60" ht="15.75" thickBot="1" x14ac:dyDescent="0.3">
      <c r="J170"/>
      <c r="AJ170" s="483" t="s">
        <v>592</v>
      </c>
      <c r="AK170" s="488"/>
      <c r="AL170" s="489"/>
      <c r="AM170" s="488"/>
      <c r="AN170" s="539"/>
      <c r="AO170" s="488"/>
      <c r="AP170" s="489"/>
      <c r="AQ170" s="488"/>
      <c r="AR170" s="539"/>
      <c r="AS170" s="488"/>
      <c r="AT170" s="489"/>
      <c r="AU170" s="488"/>
      <c r="AV170" s="539"/>
      <c r="AW170" s="488"/>
      <c r="AX170" s="489"/>
      <c r="AY170" s="488"/>
      <c r="AZ170" s="539"/>
      <c r="BA170" s="488"/>
      <c r="BB170" s="489"/>
      <c r="BC170" s="488"/>
      <c r="BD170" s="539"/>
      <c r="BE170" s="488"/>
      <c r="BF170" s="489"/>
      <c r="BG170" s="488"/>
      <c r="BH170" s="539"/>
    </row>
    <row r="171" spans="10:60" x14ac:dyDescent="0.25">
      <c r="AJ171" s="158"/>
      <c r="AK171" s="158"/>
      <c r="AL171" s="158"/>
      <c r="AM171" s="158"/>
      <c r="AN171" s="158"/>
      <c r="AO171" s="158"/>
      <c r="AP171" s="158"/>
      <c r="AQ171" s="158"/>
      <c r="AR171" s="158"/>
      <c r="AS171" s="158"/>
      <c r="AT171" s="158"/>
      <c r="AU171" s="158"/>
      <c r="AV171" s="158"/>
      <c r="AW171" s="158"/>
      <c r="AX171" s="158"/>
      <c r="AY171" s="158"/>
      <c r="AZ171" s="158"/>
      <c r="BA171" s="158"/>
      <c r="BB171" s="158"/>
      <c r="BC171" s="158"/>
      <c r="BD171" s="158"/>
    </row>
    <row r="172" spans="10:60" ht="15.75" thickBot="1" x14ac:dyDescent="0.3">
      <c r="AJ172" s="10" t="s">
        <v>623</v>
      </c>
      <c r="AK172" s="158"/>
      <c r="AL172" s="158"/>
      <c r="AM172" s="158"/>
      <c r="AN172" s="158"/>
      <c r="AO172" s="158"/>
      <c r="AP172" s="158"/>
      <c r="AQ172" s="158"/>
      <c r="AR172" s="158"/>
      <c r="AS172" s="158"/>
      <c r="AT172" s="158"/>
      <c r="AU172" s="158"/>
      <c r="AV172" s="158"/>
      <c r="AW172" s="158"/>
      <c r="AX172" s="158"/>
      <c r="AY172" s="158"/>
      <c r="AZ172" s="158"/>
      <c r="BA172" s="158"/>
      <c r="BB172" s="158"/>
      <c r="BC172" s="158"/>
      <c r="BD172" s="158"/>
    </row>
    <row r="173" spans="10:60" x14ac:dyDescent="0.25">
      <c r="AJ173" s="567"/>
      <c r="AK173" s="567">
        <v>2010</v>
      </c>
      <c r="AL173" s="567">
        <v>2015</v>
      </c>
      <c r="AM173" s="567">
        <v>2020</v>
      </c>
      <c r="AN173" s="567">
        <v>2025</v>
      </c>
      <c r="AO173" s="567">
        <v>2030</v>
      </c>
      <c r="AP173" s="567">
        <v>2035</v>
      </c>
      <c r="AQ173" s="158"/>
      <c r="AR173" s="158"/>
      <c r="AS173" s="158"/>
      <c r="AT173" s="158"/>
      <c r="AU173" s="158"/>
      <c r="AV173" s="158"/>
      <c r="AW173" s="158"/>
      <c r="AX173" s="158"/>
      <c r="AY173" s="158"/>
      <c r="AZ173" s="158"/>
      <c r="BA173" s="158"/>
      <c r="BB173" s="158"/>
      <c r="BC173" s="158"/>
      <c r="BD173" s="158"/>
    </row>
    <row r="174" spans="10:60" x14ac:dyDescent="0.25">
      <c r="AJ174" s="568" t="s">
        <v>130</v>
      </c>
      <c r="AK174" s="374"/>
      <c r="AL174" s="374"/>
      <c r="AM174" s="374"/>
      <c r="AN174" s="374"/>
      <c r="AO174" s="374"/>
      <c r="AP174" s="374"/>
      <c r="AQ174" s="158"/>
      <c r="AR174" s="158"/>
      <c r="AS174" s="158"/>
      <c r="AT174" s="158"/>
      <c r="AU174" s="158"/>
      <c r="AV174" s="158"/>
      <c r="AW174" s="158"/>
      <c r="AX174" s="158"/>
      <c r="AY174" s="158"/>
      <c r="AZ174" s="158"/>
      <c r="BA174" s="158"/>
      <c r="BB174" s="158"/>
      <c r="BC174" s="158"/>
      <c r="BD174" s="158"/>
    </row>
    <row r="175" spans="10:60" x14ac:dyDescent="0.25">
      <c r="AJ175" s="568" t="s">
        <v>510</v>
      </c>
      <c r="AK175" s="374"/>
      <c r="AL175" s="374"/>
      <c r="AM175" s="374"/>
      <c r="AN175" s="374"/>
      <c r="AO175" s="374"/>
      <c r="AP175" s="374"/>
      <c r="AQ175" s="158"/>
      <c r="AR175" s="158"/>
      <c r="AS175" s="158"/>
      <c r="AT175" s="158"/>
      <c r="AU175" s="158"/>
      <c r="AV175" s="158"/>
      <c r="AW175" s="158"/>
      <c r="AX175" s="158"/>
      <c r="AY175" s="158"/>
      <c r="AZ175" s="158"/>
      <c r="BA175" s="158"/>
      <c r="BB175" s="158"/>
      <c r="BC175" s="158"/>
      <c r="BD175" s="158"/>
    </row>
    <row r="176" spans="10:60" x14ac:dyDescent="0.25">
      <c r="AJ176" s="568" t="s">
        <v>512</v>
      </c>
      <c r="AK176" s="374"/>
      <c r="AL176" s="374"/>
      <c r="AM176" s="374"/>
      <c r="AN176" s="374"/>
      <c r="AO176" s="374"/>
      <c r="AP176" s="374"/>
      <c r="AQ176" s="158"/>
      <c r="AR176" s="158"/>
      <c r="AS176" s="158"/>
      <c r="AT176" s="158"/>
      <c r="AU176" s="158"/>
      <c r="AV176" s="158"/>
      <c r="AW176" s="158"/>
      <c r="AX176" s="158"/>
      <c r="AY176" s="158"/>
      <c r="AZ176" s="158"/>
      <c r="BA176" s="158"/>
      <c r="BB176" s="158"/>
      <c r="BC176" s="158"/>
      <c r="BD176" s="158"/>
    </row>
    <row r="177" spans="36:56" x14ac:dyDescent="0.25">
      <c r="AJ177" s="568" t="s">
        <v>514</v>
      </c>
      <c r="AK177" s="374"/>
      <c r="AL177" s="374"/>
      <c r="AM177" s="374"/>
      <c r="AN177" s="374"/>
      <c r="AO177" s="374"/>
      <c r="AP177" s="374"/>
      <c r="AQ177" s="158"/>
      <c r="AR177" s="158"/>
      <c r="AS177" s="158"/>
      <c r="AT177" s="158"/>
      <c r="AU177" s="158"/>
      <c r="AV177" s="158"/>
      <c r="AW177" s="158"/>
      <c r="AX177" s="158"/>
      <c r="AY177" s="158"/>
      <c r="AZ177" s="158"/>
      <c r="BA177" s="158"/>
      <c r="BB177" s="158"/>
      <c r="BC177" s="158"/>
      <c r="BD177" s="158"/>
    </row>
    <row r="178" spans="36:56" x14ac:dyDescent="0.25">
      <c r="AJ178" s="568" t="s">
        <v>516</v>
      </c>
      <c r="AK178" s="374"/>
      <c r="AL178" s="374"/>
      <c r="AM178" s="374"/>
      <c r="AN178" s="374"/>
      <c r="AO178" s="374"/>
      <c r="AP178" s="374"/>
      <c r="AQ178" s="158"/>
      <c r="AR178" s="158"/>
      <c r="AS178" s="158"/>
      <c r="AT178" s="158"/>
      <c r="AU178" s="158"/>
      <c r="AV178" s="158"/>
      <c r="AW178" s="158"/>
      <c r="AX178" s="158"/>
      <c r="AY178" s="158"/>
      <c r="AZ178" s="158"/>
      <c r="BA178" s="158"/>
      <c r="BB178" s="158"/>
      <c r="BC178" s="158"/>
      <c r="BD178" s="158"/>
    </row>
    <row r="179" spans="36:56" x14ac:dyDescent="0.25">
      <c r="AJ179" s="568" t="s">
        <v>517</v>
      </c>
      <c r="AK179" s="374"/>
      <c r="AL179" s="374"/>
      <c r="AM179" s="374"/>
      <c r="AN179" s="374"/>
      <c r="AO179" s="374"/>
      <c r="AP179" s="374"/>
      <c r="AQ179" s="158"/>
      <c r="AR179" s="158"/>
      <c r="AS179" s="158"/>
      <c r="AT179" s="158"/>
      <c r="AU179" s="158"/>
      <c r="AV179" s="158"/>
      <c r="AW179" s="158"/>
      <c r="AX179" s="158"/>
      <c r="AY179" s="158"/>
      <c r="AZ179" s="158"/>
      <c r="BA179" s="158"/>
      <c r="BB179" s="158"/>
      <c r="BC179" s="158"/>
      <c r="BD179" s="158"/>
    </row>
    <row r="180" spans="36:56" x14ac:dyDescent="0.25">
      <c r="AJ180" s="568" t="s">
        <v>127</v>
      </c>
      <c r="AK180" s="374"/>
      <c r="AL180" s="374"/>
      <c r="AM180" s="374"/>
      <c r="AN180" s="374"/>
      <c r="AO180" s="374"/>
      <c r="AP180" s="374"/>
      <c r="AQ180" s="158"/>
      <c r="AR180" s="158"/>
      <c r="AS180" s="158"/>
      <c r="AT180" s="158"/>
      <c r="AU180" s="158"/>
      <c r="AV180" s="158"/>
      <c r="AW180" s="158"/>
      <c r="AX180" s="158"/>
      <c r="AY180" s="158"/>
      <c r="AZ180" s="158"/>
      <c r="BA180" s="158"/>
      <c r="BB180" s="158"/>
      <c r="BC180" s="158"/>
      <c r="BD180" s="158"/>
    </row>
    <row r="181" spans="36:56" x14ac:dyDescent="0.25">
      <c r="AJ181" s="568" t="s">
        <v>591</v>
      </c>
      <c r="AK181" s="374"/>
      <c r="AL181" s="374"/>
      <c r="AM181" s="374"/>
      <c r="AN181" s="374"/>
      <c r="AO181" s="374"/>
      <c r="AP181" s="374"/>
      <c r="AQ181" s="158"/>
      <c r="AR181" s="158"/>
      <c r="AS181" s="158"/>
      <c r="AT181" s="158"/>
      <c r="AU181" s="158"/>
      <c r="AV181" s="158"/>
      <c r="AW181" s="158"/>
      <c r="AX181" s="158"/>
      <c r="AY181" s="158"/>
      <c r="AZ181" s="158"/>
      <c r="BA181" s="158"/>
      <c r="BB181" s="158"/>
      <c r="BC181" s="158"/>
      <c r="BD181" s="158"/>
    </row>
    <row r="182" spans="36:56" x14ac:dyDescent="0.25">
      <c r="AJ182" s="568" t="s">
        <v>592</v>
      </c>
      <c r="AK182" s="374"/>
      <c r="AL182" s="374"/>
      <c r="AM182" s="374"/>
      <c r="AN182" s="374"/>
      <c r="AO182" s="374"/>
      <c r="AP182" s="374"/>
      <c r="AQ182" s="158"/>
      <c r="AR182" s="158"/>
      <c r="AS182" s="158"/>
      <c r="AT182" s="158"/>
      <c r="AU182" s="158"/>
      <c r="AV182" s="158"/>
      <c r="AW182" s="158"/>
      <c r="AX182" s="158"/>
      <c r="AY182" s="158"/>
      <c r="AZ182" s="158"/>
      <c r="BA182" s="158"/>
      <c r="BB182" s="158"/>
      <c r="BC182" s="158"/>
      <c r="BD182" s="158"/>
    </row>
    <row r="183" spans="36:56" x14ac:dyDescent="0.25">
      <c r="AJ183" s="158"/>
      <c r="AK183" s="158"/>
      <c r="AL183" s="158"/>
      <c r="AM183" s="158"/>
      <c r="AN183" s="158"/>
      <c r="AO183" s="158"/>
      <c r="AP183" s="158"/>
      <c r="AQ183" s="158"/>
      <c r="AR183" s="158"/>
      <c r="AS183" s="158"/>
      <c r="AT183" s="158"/>
      <c r="AU183" s="158"/>
      <c r="AV183" s="158"/>
      <c r="AW183" s="158"/>
      <c r="AX183" s="158"/>
      <c r="AY183" s="158"/>
      <c r="AZ183" s="158"/>
      <c r="BA183" s="158"/>
      <c r="BB183" s="158"/>
      <c r="BC183" s="158"/>
      <c r="BD183" s="158"/>
    </row>
    <row r="184" spans="36:56" x14ac:dyDescent="0.25">
      <c r="AJ184" s="158"/>
      <c r="AK184" s="158"/>
      <c r="AL184" s="158"/>
      <c r="AM184" s="158"/>
      <c r="AN184" s="158"/>
      <c r="AO184" s="158"/>
      <c r="AP184" s="158"/>
      <c r="AQ184" s="158"/>
      <c r="AR184" s="158"/>
      <c r="AS184" s="158"/>
      <c r="AT184" s="158"/>
      <c r="AU184" s="158"/>
      <c r="AV184" s="158"/>
      <c r="AW184" s="158"/>
      <c r="AX184" s="158"/>
      <c r="AY184" s="158"/>
      <c r="AZ184" s="158"/>
      <c r="BA184" s="158"/>
      <c r="BB184" s="158"/>
      <c r="BC184" s="158"/>
      <c r="BD184" s="158"/>
    </row>
    <row r="185" spans="36:56" x14ac:dyDescent="0.25">
      <c r="AJ185" s="565" t="s">
        <v>624</v>
      </c>
      <c r="AK185" s="158"/>
      <c r="AL185" s="158"/>
      <c r="AM185" s="158"/>
      <c r="AN185" s="158"/>
      <c r="AO185" s="158"/>
      <c r="AP185" s="158"/>
      <c r="AQ185" s="158"/>
      <c r="AR185" s="158"/>
      <c r="AS185" s="158"/>
      <c r="AT185" s="158"/>
      <c r="AU185" s="158"/>
      <c r="AV185" s="158"/>
      <c r="AW185" s="158"/>
      <c r="AX185" s="158"/>
      <c r="AY185" s="158"/>
      <c r="AZ185" s="158"/>
      <c r="BA185" s="158"/>
      <c r="BB185" s="158"/>
      <c r="BC185" s="158"/>
      <c r="BD185" s="158"/>
    </row>
    <row r="186" spans="36:56" x14ac:dyDescent="0.25">
      <c r="AJ186" s="5" t="s">
        <v>625</v>
      </c>
      <c r="AK186" s="158"/>
      <c r="AL186" s="158"/>
      <c r="AM186" s="158"/>
      <c r="AN186" s="158"/>
      <c r="AO186" s="158"/>
      <c r="AP186" s="158"/>
      <c r="AQ186" s="158"/>
      <c r="AR186" s="158"/>
      <c r="AS186" s="158"/>
      <c r="AT186" s="158"/>
      <c r="AU186" s="158"/>
      <c r="AV186" s="158"/>
      <c r="AW186" s="158"/>
      <c r="AX186" s="158"/>
      <c r="AY186" s="158"/>
      <c r="AZ186" s="158"/>
      <c r="BA186" s="158"/>
      <c r="BB186" s="158"/>
      <c r="BC186" s="158"/>
      <c r="BD186" s="158"/>
    </row>
    <row r="187" spans="36:56" x14ac:dyDescent="0.25">
      <c r="AJ187" s="158"/>
      <c r="AK187" s="158"/>
      <c r="AL187" s="158"/>
      <c r="AM187" s="158"/>
      <c r="AN187" s="158"/>
      <c r="AO187" s="158"/>
      <c r="AP187" s="158"/>
      <c r="AQ187" s="158"/>
      <c r="AR187" s="158"/>
      <c r="AS187" s="158"/>
      <c r="AT187" s="158"/>
      <c r="AU187" s="158"/>
      <c r="AV187" s="158"/>
      <c r="AW187" s="158"/>
      <c r="AX187" s="158"/>
      <c r="AY187" s="158"/>
      <c r="AZ187" s="158"/>
      <c r="BA187" s="158"/>
      <c r="BB187" s="158"/>
      <c r="BC187" s="158"/>
      <c r="BD187" s="158"/>
    </row>
    <row r="188" spans="36:56" ht="15.75" thickBot="1" x14ac:dyDescent="0.3">
      <c r="AJ188" s="10" t="s">
        <v>626</v>
      </c>
      <c r="AK188" s="158"/>
      <c r="AL188" s="158"/>
      <c r="AM188" s="158"/>
      <c r="AN188" s="158"/>
      <c r="AO188" s="158"/>
      <c r="AP188" s="158"/>
      <c r="AQ188" s="158"/>
      <c r="AR188" s="158"/>
      <c r="AS188" s="158"/>
      <c r="AT188" s="158"/>
      <c r="AU188" s="158"/>
      <c r="AV188" s="158"/>
      <c r="AW188" s="158"/>
      <c r="AX188" s="158"/>
      <c r="AY188" s="158"/>
      <c r="AZ188" s="158"/>
      <c r="BA188" s="158"/>
      <c r="BB188" s="158"/>
      <c r="BC188" s="158"/>
      <c r="BD188" s="158"/>
    </row>
    <row r="189" spans="36:56" x14ac:dyDescent="0.25">
      <c r="AJ189" s="567"/>
      <c r="AK189" s="567" t="s">
        <v>498</v>
      </c>
      <c r="AL189" s="567" t="s">
        <v>627</v>
      </c>
      <c r="AM189" s="567" t="s">
        <v>543</v>
      </c>
      <c r="AN189" s="567" t="s">
        <v>628</v>
      </c>
      <c r="AO189" s="158"/>
      <c r="AP189" s="158"/>
      <c r="AQ189" s="158"/>
      <c r="AR189" s="158"/>
      <c r="AS189" s="158"/>
      <c r="AT189" s="158"/>
      <c r="AU189" s="158"/>
      <c r="AV189" s="158"/>
      <c r="AW189" s="158"/>
      <c r="AX189" s="158"/>
      <c r="AY189" s="158"/>
      <c r="AZ189" s="158"/>
      <c r="BA189" s="158"/>
      <c r="BB189" s="158"/>
      <c r="BC189" s="158"/>
      <c r="BD189" s="158"/>
    </row>
    <row r="190" spans="36:56" x14ac:dyDescent="0.25">
      <c r="AJ190" s="374" t="s">
        <v>629</v>
      </c>
      <c r="AK190" s="569">
        <v>0.09</v>
      </c>
      <c r="AL190" s="569">
        <v>0.11</v>
      </c>
      <c r="AM190" s="569">
        <v>0.14000000000000001</v>
      </c>
      <c r="AN190" s="569">
        <v>0.15</v>
      </c>
      <c r="AO190" s="158"/>
      <c r="AP190" s="158"/>
      <c r="AQ190" s="158"/>
      <c r="AR190" s="158"/>
      <c r="AS190" s="158"/>
      <c r="AT190" s="158"/>
      <c r="AU190" s="158"/>
      <c r="AV190" s="158"/>
      <c r="AW190" s="158"/>
      <c r="AX190" s="158"/>
      <c r="AY190" s="158"/>
      <c r="AZ190" s="158"/>
      <c r="BA190" s="158"/>
      <c r="BB190" s="158"/>
      <c r="BC190" s="158"/>
      <c r="BD190" s="158"/>
    </row>
    <row r="191" spans="36:56" x14ac:dyDescent="0.25">
      <c r="AJ191" s="374" t="s">
        <v>630</v>
      </c>
      <c r="AK191" s="569">
        <v>0.39</v>
      </c>
      <c r="AL191" s="569">
        <v>0.36</v>
      </c>
      <c r="AM191" s="569">
        <v>0.43</v>
      </c>
      <c r="AN191" s="569">
        <v>0.33</v>
      </c>
      <c r="AO191" s="158"/>
      <c r="AP191" s="158"/>
      <c r="AQ191" s="158"/>
      <c r="AR191" s="158"/>
      <c r="AS191" s="158"/>
      <c r="AT191" s="158"/>
      <c r="AU191" s="158"/>
      <c r="AV191" s="158"/>
      <c r="AW191" s="158"/>
      <c r="AX191" s="158"/>
      <c r="AY191" s="158"/>
      <c r="AZ191" s="158"/>
      <c r="BA191" s="158"/>
      <c r="BB191" s="158"/>
      <c r="BC191" s="158"/>
      <c r="BD191" s="158"/>
    </row>
    <row r="192" spans="36:56" x14ac:dyDescent="0.25">
      <c r="AJ192" s="374" t="s">
        <v>631</v>
      </c>
      <c r="AK192" s="569">
        <v>0.74</v>
      </c>
      <c r="AL192" s="569">
        <v>0.63</v>
      </c>
      <c r="AM192" s="569">
        <v>0.71</v>
      </c>
      <c r="AN192" s="569">
        <v>0.43</v>
      </c>
      <c r="AO192" s="158"/>
      <c r="AP192" s="158"/>
      <c r="AQ192" s="158"/>
      <c r="AR192" s="158"/>
      <c r="AS192" s="158"/>
      <c r="AT192" s="158"/>
      <c r="AU192" s="158"/>
      <c r="AV192" s="158"/>
      <c r="AW192" s="158"/>
      <c r="AX192" s="158"/>
      <c r="AY192" s="158"/>
      <c r="AZ192" s="158"/>
      <c r="BA192" s="158"/>
      <c r="BB192" s="158"/>
      <c r="BC192" s="158"/>
      <c r="BD192" s="158"/>
    </row>
    <row r="193" spans="36:56" x14ac:dyDescent="0.25">
      <c r="AJ193" s="158"/>
      <c r="AK193" s="158"/>
      <c r="AL193" s="158"/>
      <c r="AM193" s="158"/>
      <c r="AN193" s="158"/>
      <c r="AO193" s="158"/>
      <c r="AP193" s="158"/>
      <c r="AQ193" s="158"/>
      <c r="AR193" s="158"/>
      <c r="AS193" s="158"/>
      <c r="AT193" s="158"/>
      <c r="AU193" s="158"/>
      <c r="AV193" s="158"/>
      <c r="AW193" s="158"/>
      <c r="AX193" s="158"/>
      <c r="AY193" s="158"/>
      <c r="AZ193" s="158"/>
      <c r="BA193" s="158"/>
      <c r="BB193" s="158"/>
      <c r="BC193" s="158"/>
      <c r="BD193" s="158"/>
    </row>
    <row r="194" spans="36:56" x14ac:dyDescent="0.25">
      <c r="AJ194" s="158"/>
      <c r="AK194" s="158"/>
      <c r="AL194" s="158"/>
      <c r="AM194" s="158"/>
      <c r="AN194" s="158"/>
      <c r="AO194" s="158"/>
      <c r="AP194" s="158"/>
      <c r="AQ194" s="158"/>
      <c r="AR194" s="158"/>
      <c r="AS194" s="158"/>
      <c r="AT194" s="158"/>
      <c r="AU194" s="158"/>
      <c r="AV194" s="158"/>
      <c r="AW194" s="158"/>
      <c r="AX194" s="158"/>
      <c r="AY194" s="158"/>
      <c r="AZ194" s="158"/>
      <c r="BA194" s="158"/>
      <c r="BB194" s="158"/>
      <c r="BC194" s="158"/>
      <c r="BD194" s="158"/>
    </row>
    <row r="195" spans="36:56" x14ac:dyDescent="0.25">
      <c r="AJ195" s="10" t="s">
        <v>632</v>
      </c>
      <c r="AK195" s="158"/>
      <c r="AL195" s="158"/>
      <c r="AM195" s="158"/>
      <c r="AN195" s="158"/>
      <c r="AO195" s="158"/>
      <c r="AP195" s="158"/>
      <c r="AQ195" s="158"/>
      <c r="AR195" s="158"/>
      <c r="AS195" s="158"/>
      <c r="AT195" s="158"/>
      <c r="AU195" s="158"/>
      <c r="AV195" s="158"/>
      <c r="AW195" s="158"/>
      <c r="AX195" s="158"/>
      <c r="AY195" s="158"/>
      <c r="AZ195" s="158"/>
      <c r="BA195" s="158"/>
      <c r="BB195" s="158"/>
      <c r="BC195" s="158"/>
      <c r="BD195" s="158"/>
    </row>
    <row r="196" spans="36:56" ht="15.75" thickBot="1" x14ac:dyDescent="0.3">
      <c r="AJ196" s="158"/>
      <c r="AK196" s="821" t="s">
        <v>482</v>
      </c>
      <c r="AL196" s="822"/>
      <c r="AM196" s="822"/>
      <c r="AN196" s="823"/>
      <c r="AO196" s="821" t="s">
        <v>31</v>
      </c>
      <c r="AP196" s="822"/>
      <c r="AQ196" s="822"/>
      <c r="AR196" s="823"/>
      <c r="AS196" s="821" t="s">
        <v>32</v>
      </c>
      <c r="AT196" s="822"/>
      <c r="AU196" s="822"/>
      <c r="AV196" s="823"/>
      <c r="AW196" s="821" t="s">
        <v>33</v>
      </c>
      <c r="AX196" s="822"/>
      <c r="AY196" s="822"/>
      <c r="AZ196" s="823"/>
      <c r="BA196" s="821" t="s">
        <v>34</v>
      </c>
      <c r="BB196" s="822"/>
      <c r="BC196" s="822"/>
      <c r="BD196" s="823"/>
    </row>
    <row r="197" spans="36:56" x14ac:dyDescent="0.25">
      <c r="AJ197" s="567" t="s">
        <v>633</v>
      </c>
      <c r="AK197" s="570" t="s">
        <v>498</v>
      </c>
      <c r="AL197" s="570" t="s">
        <v>627</v>
      </c>
      <c r="AM197" s="570" t="s">
        <v>543</v>
      </c>
      <c r="AN197" s="570" t="s">
        <v>628</v>
      </c>
      <c r="AO197" s="570" t="s">
        <v>498</v>
      </c>
      <c r="AP197" s="570" t="s">
        <v>627</v>
      </c>
      <c r="AQ197" s="570" t="s">
        <v>543</v>
      </c>
      <c r="AR197" s="570" t="s">
        <v>628</v>
      </c>
      <c r="AS197" s="570" t="s">
        <v>498</v>
      </c>
      <c r="AT197" s="570" t="s">
        <v>627</v>
      </c>
      <c r="AU197" s="570" t="s">
        <v>543</v>
      </c>
      <c r="AV197" s="570" t="s">
        <v>628</v>
      </c>
      <c r="AW197" s="570" t="s">
        <v>498</v>
      </c>
      <c r="AX197" s="570" t="s">
        <v>627</v>
      </c>
      <c r="AY197" s="570" t="s">
        <v>543</v>
      </c>
      <c r="AZ197" s="570" t="s">
        <v>628</v>
      </c>
      <c r="BA197" s="570" t="s">
        <v>498</v>
      </c>
      <c r="BB197" s="570" t="s">
        <v>627</v>
      </c>
      <c r="BC197" s="570" t="s">
        <v>543</v>
      </c>
      <c r="BD197" s="570" t="s">
        <v>628</v>
      </c>
    </row>
    <row r="198" spans="36:56" x14ac:dyDescent="0.25">
      <c r="AJ198" s="374" t="s">
        <v>629</v>
      </c>
      <c r="AK198" s="569"/>
      <c r="AL198" s="569"/>
      <c r="AM198" s="569"/>
      <c r="AN198" s="569"/>
      <c r="AO198" s="569"/>
      <c r="AP198" s="569"/>
      <c r="AQ198" s="569"/>
      <c r="AR198" s="569"/>
      <c r="AS198" s="569"/>
      <c r="AT198" s="569"/>
      <c r="AU198" s="569"/>
      <c r="AV198" s="569"/>
      <c r="AW198" s="569"/>
      <c r="AX198" s="569"/>
      <c r="AY198" s="569"/>
      <c r="AZ198" s="569"/>
      <c r="BA198" s="569"/>
      <c r="BB198" s="569"/>
      <c r="BC198" s="569"/>
      <c r="BD198" s="569"/>
    </row>
    <row r="199" spans="36:56" x14ac:dyDescent="0.25">
      <c r="AJ199" s="374" t="s">
        <v>630</v>
      </c>
      <c r="AK199" s="569"/>
      <c r="AL199" s="569"/>
      <c r="AM199" s="569"/>
      <c r="AN199" s="569"/>
      <c r="AO199" s="569"/>
      <c r="AP199" s="569"/>
      <c r="AQ199" s="569"/>
      <c r="AR199" s="569"/>
      <c r="AS199" s="569"/>
      <c r="AT199" s="569"/>
      <c r="AU199" s="569"/>
      <c r="AV199" s="569"/>
      <c r="AW199" s="569"/>
      <c r="AX199" s="569"/>
      <c r="AY199" s="569"/>
      <c r="AZ199" s="569"/>
      <c r="BA199" s="569"/>
      <c r="BB199" s="569"/>
      <c r="BC199" s="569"/>
      <c r="BD199" s="569"/>
    </row>
    <row r="200" spans="36:56" x14ac:dyDescent="0.25">
      <c r="AJ200" s="374" t="s">
        <v>631</v>
      </c>
      <c r="AK200" s="569"/>
      <c r="AL200" s="569"/>
      <c r="AM200" s="569"/>
      <c r="AN200" s="569"/>
      <c r="AO200" s="569"/>
      <c r="AP200" s="569"/>
      <c r="AQ200" s="569"/>
      <c r="AR200" s="569"/>
      <c r="AS200" s="569"/>
      <c r="AT200" s="569"/>
      <c r="AU200" s="569"/>
      <c r="AV200" s="569"/>
      <c r="AW200" s="569"/>
      <c r="AX200" s="569"/>
      <c r="AY200" s="569"/>
      <c r="AZ200" s="569"/>
      <c r="BA200" s="569"/>
      <c r="BB200" s="569"/>
      <c r="BC200" s="569"/>
      <c r="BD200" s="569"/>
    </row>
    <row r="201" spans="36:56" x14ac:dyDescent="0.25">
      <c r="AJ201" s="374" t="s">
        <v>59</v>
      </c>
      <c r="AK201" s="500"/>
      <c r="AL201" s="500"/>
      <c r="AM201" s="500"/>
      <c r="AN201" s="500"/>
      <c r="AO201" s="500"/>
      <c r="AP201" s="500"/>
      <c r="AQ201" s="500"/>
      <c r="AR201" s="500"/>
      <c r="AS201" s="500"/>
      <c r="AT201" s="500"/>
      <c r="AU201" s="500"/>
      <c r="AV201" s="500"/>
      <c r="AW201" s="500"/>
      <c r="AX201" s="500"/>
      <c r="AY201" s="500"/>
      <c r="AZ201" s="500"/>
      <c r="BA201" s="500"/>
      <c r="BB201" s="500"/>
      <c r="BC201" s="500"/>
      <c r="BD201" s="500"/>
    </row>
    <row r="208" spans="36:56" x14ac:dyDescent="0.25">
      <c r="AJ208" s="6" t="s">
        <v>934</v>
      </c>
    </row>
    <row r="210" spans="36:36" ht="72.75" x14ac:dyDescent="0.25">
      <c r="AJ210" s="870" t="s">
        <v>939</v>
      </c>
    </row>
    <row r="211" spans="36:36" ht="101.25" x14ac:dyDescent="0.25">
      <c r="AJ211" s="869" t="s">
        <v>935</v>
      </c>
    </row>
    <row r="212" spans="36:36" ht="172.5" x14ac:dyDescent="0.25">
      <c r="AJ212" s="870" t="s">
        <v>940</v>
      </c>
    </row>
    <row r="213" spans="36:36" ht="58.5" x14ac:dyDescent="0.25">
      <c r="AJ213" s="870" t="s">
        <v>941</v>
      </c>
    </row>
    <row r="214" spans="36:36" ht="58.5" x14ac:dyDescent="0.25">
      <c r="AJ214" s="870" t="s">
        <v>942</v>
      </c>
    </row>
    <row r="215" spans="36:36" ht="45.75" x14ac:dyDescent="0.25">
      <c r="AJ215" s="869" t="s">
        <v>936</v>
      </c>
    </row>
    <row r="216" spans="36:36" ht="30" x14ac:dyDescent="0.25">
      <c r="AJ216" s="869" t="s">
        <v>937</v>
      </c>
    </row>
    <row r="217" spans="36:36" ht="30" x14ac:dyDescent="0.25">
      <c r="AJ217" s="869" t="s">
        <v>938</v>
      </c>
    </row>
    <row r="218" spans="36:36" ht="30" x14ac:dyDescent="0.25">
      <c r="AJ218" s="870" t="s">
        <v>943</v>
      </c>
    </row>
  </sheetData>
  <mergeCells count="43">
    <mergeCell ref="AT67:AT71"/>
    <mergeCell ref="A3:G3"/>
    <mergeCell ref="O3:U3"/>
    <mergeCell ref="X3:AE3"/>
    <mergeCell ref="J4:M8"/>
    <mergeCell ref="AJ31:AN34"/>
    <mergeCell ref="C18:D18"/>
    <mergeCell ref="E18:F18"/>
    <mergeCell ref="Q18:R18"/>
    <mergeCell ref="S18:T18"/>
    <mergeCell ref="AO121:AO125"/>
    <mergeCell ref="AJ126:AJ130"/>
    <mergeCell ref="AO126:AO130"/>
    <mergeCell ref="AJ67:AJ71"/>
    <mergeCell ref="AO67:AO71"/>
    <mergeCell ref="AT72:AT76"/>
    <mergeCell ref="AT77:AT81"/>
    <mergeCell ref="AT82:AT86"/>
    <mergeCell ref="AJ136:AJ140"/>
    <mergeCell ref="AJ141:AJ145"/>
    <mergeCell ref="AJ72:AJ76"/>
    <mergeCell ref="AJ77:AJ81"/>
    <mergeCell ref="AJ82:AJ86"/>
    <mergeCell ref="AO72:AO76"/>
    <mergeCell ref="AO77:AO81"/>
    <mergeCell ref="AO82:AO86"/>
    <mergeCell ref="AJ131:AJ135"/>
    <mergeCell ref="AO131:AO135"/>
    <mergeCell ref="AJ116:AJ120"/>
    <mergeCell ref="AO116:AO120"/>
    <mergeCell ref="AJ121:AJ125"/>
    <mergeCell ref="AJ146:AJ150"/>
    <mergeCell ref="AO146:AO150"/>
    <mergeCell ref="AO141:AO145"/>
    <mergeCell ref="AO136:AO140"/>
    <mergeCell ref="AK159:AN159"/>
    <mergeCell ref="AO159:AR159"/>
    <mergeCell ref="BA196:BD196"/>
    <mergeCell ref="AS159:AV159"/>
    <mergeCell ref="AK196:AN196"/>
    <mergeCell ref="AO196:AR196"/>
    <mergeCell ref="AS196:AV196"/>
    <mergeCell ref="AW196:AZ196"/>
  </mergeCells>
  <conditionalFormatting sqref="I44:I49">
    <cfRule type="cellIs" dxfId="0" priority="2" operator="lessThan">
      <formula>0</formula>
    </cfRule>
  </conditionalFormatting>
  <pageMargins left="0.7" right="0.7" top="0.75" bottom="0.75" header="0.51180555555555496" footer="0.51180555555555496"/>
  <pageSetup paperSize="9" firstPageNumber="0"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A166"/>
  <sheetViews>
    <sheetView topLeftCell="A25" zoomScale="70" zoomScaleNormal="70" workbookViewId="0">
      <selection activeCell="C73" sqref="C73"/>
    </sheetView>
  </sheetViews>
  <sheetFormatPr baseColWidth="10" defaultColWidth="9.140625" defaultRowHeight="15" x14ac:dyDescent="0.25"/>
  <cols>
    <col min="1" max="1" width="38"/>
    <col min="2" max="2" width="48.85546875"/>
    <col min="3" max="3" width="41.5703125"/>
    <col min="4" max="4" width="39.7109375"/>
    <col min="5" max="65" width="10.7109375"/>
    <col min="66" max="71" width="14.42578125"/>
    <col min="72" max="1025" width="10.7109375"/>
  </cols>
  <sheetData>
    <row r="1" spans="1:3" s="572" customFormat="1" ht="18.75" x14ac:dyDescent="0.3">
      <c r="A1" s="571" t="s">
        <v>634</v>
      </c>
    </row>
    <row r="2" spans="1:3" s="575" customFormat="1" x14ac:dyDescent="0.25">
      <c r="A2" s="573"/>
      <c r="B2" s="574"/>
      <c r="C2" s="574"/>
    </row>
    <row r="3" spans="1:3" x14ac:dyDescent="0.25">
      <c r="A3" s="574"/>
      <c r="B3" s="574" t="s">
        <v>635</v>
      </c>
      <c r="C3" s="574" t="s">
        <v>636</v>
      </c>
    </row>
    <row r="4" spans="1:3" x14ac:dyDescent="0.25">
      <c r="A4" s="574" t="s">
        <v>637</v>
      </c>
      <c r="B4" s="574"/>
      <c r="C4" s="574"/>
    </row>
    <row r="5" spans="1:3" s="578" customFormat="1" ht="30" x14ac:dyDescent="0.25">
      <c r="A5" s="576" t="s">
        <v>528</v>
      </c>
      <c r="B5" s="577" t="s">
        <v>638</v>
      </c>
      <c r="C5" s="577" t="s">
        <v>639</v>
      </c>
    </row>
    <row r="6" spans="1:3" s="575" customFormat="1" ht="120" x14ac:dyDescent="0.25">
      <c r="A6" s="573" t="s">
        <v>640</v>
      </c>
      <c r="B6" s="577" t="s">
        <v>641</v>
      </c>
      <c r="C6" s="577" t="s">
        <v>642</v>
      </c>
    </row>
    <row r="7" spans="1:3" ht="102" x14ac:dyDescent="0.25">
      <c r="A7" s="573" t="s">
        <v>643</v>
      </c>
      <c r="B7" s="577" t="s">
        <v>644</v>
      </c>
      <c r="C7" s="579" t="s">
        <v>645</v>
      </c>
    </row>
    <row r="8" spans="1:3" x14ac:dyDescent="0.25">
      <c r="A8" s="573" t="s">
        <v>646</v>
      </c>
      <c r="B8" s="579" t="s">
        <v>647</v>
      </c>
      <c r="C8" s="579" t="s">
        <v>648</v>
      </c>
    </row>
    <row r="9" spans="1:3" x14ac:dyDescent="0.25">
      <c r="A9" s="580" t="s">
        <v>649</v>
      </c>
      <c r="B9" s="581" t="s">
        <v>650</v>
      </c>
      <c r="C9" s="581" t="s">
        <v>650</v>
      </c>
    </row>
    <row r="10" spans="1:3" x14ac:dyDescent="0.25">
      <c r="B10" s="581"/>
      <c r="C10" s="581"/>
    </row>
    <row r="11" spans="1:3" s="575" customFormat="1" x14ac:dyDescent="0.25">
      <c r="A11" s="573" t="s">
        <v>651</v>
      </c>
      <c r="B11" s="577"/>
      <c r="C11" s="577"/>
    </row>
    <row r="12" spans="1:3" s="575" customFormat="1" x14ac:dyDescent="0.25">
      <c r="A12" s="573" t="s">
        <v>652</v>
      </c>
      <c r="B12" s="577"/>
      <c r="C12" s="577"/>
    </row>
    <row r="13" spans="1:3" x14ac:dyDescent="0.25">
      <c r="A13" s="579" t="s">
        <v>653</v>
      </c>
      <c r="B13" s="582">
        <v>2.2534549197494501E-2</v>
      </c>
      <c r="C13" s="583">
        <v>1.8962083501131401E-2</v>
      </c>
    </row>
    <row r="14" spans="1:3" x14ac:dyDescent="0.25">
      <c r="A14" s="579" t="s">
        <v>654</v>
      </c>
      <c r="B14" s="582">
        <v>1.91009126956019E-2</v>
      </c>
      <c r="C14" s="584">
        <v>1.9753059517834001E-2</v>
      </c>
    </row>
    <row r="15" spans="1:3" x14ac:dyDescent="0.25">
      <c r="A15" s="579" t="s">
        <v>655</v>
      </c>
      <c r="B15" s="582">
        <v>1.0999999999999999E-2</v>
      </c>
      <c r="C15" s="582">
        <v>1.0999999999999999E-2</v>
      </c>
    </row>
    <row r="16" spans="1:3" ht="25.5" x14ac:dyDescent="0.25">
      <c r="A16" s="579" t="s">
        <v>656</v>
      </c>
      <c r="B16" s="582">
        <v>1.2E-2</v>
      </c>
      <c r="C16" s="582">
        <v>1.2E-2</v>
      </c>
    </row>
    <row r="17" spans="1:24" ht="75" x14ac:dyDescent="0.25">
      <c r="A17" s="573" t="s">
        <v>657</v>
      </c>
      <c r="B17" s="577" t="s">
        <v>658</v>
      </c>
      <c r="C17" s="577" t="s">
        <v>659</v>
      </c>
    </row>
    <row r="18" spans="1:24" x14ac:dyDescent="0.25">
      <c r="A18" s="573"/>
      <c r="B18" s="577"/>
      <c r="C18" s="577"/>
    </row>
    <row r="19" spans="1:24" s="572" customFormat="1" ht="18.75" x14ac:dyDescent="0.3">
      <c r="A19" s="571" t="s">
        <v>660</v>
      </c>
    </row>
    <row r="20" spans="1:24" ht="18.75" x14ac:dyDescent="0.3">
      <c r="A20" s="585"/>
      <c r="B20" s="574" t="s">
        <v>635</v>
      </c>
      <c r="C20" s="574" t="s">
        <v>636</v>
      </c>
    </row>
    <row r="21" spans="1:24" s="575" customFormat="1" ht="45" x14ac:dyDescent="0.25">
      <c r="A21" s="586"/>
      <c r="C21" s="575" t="s">
        <v>661</v>
      </c>
    </row>
    <row r="22" spans="1:24" x14ac:dyDescent="0.25">
      <c r="A22" s="580" t="s">
        <v>662</v>
      </c>
    </row>
    <row r="26" spans="1:24" s="572" customFormat="1" ht="18.75" x14ac:dyDescent="0.3">
      <c r="A26" s="571" t="s">
        <v>663</v>
      </c>
    </row>
    <row r="27" spans="1:24" s="158" customFormat="1" x14ac:dyDescent="0.25"/>
    <row r="28" spans="1:24" s="572" customFormat="1" ht="18.75" x14ac:dyDescent="0.3">
      <c r="A28" s="571" t="s">
        <v>664</v>
      </c>
    </row>
    <row r="29" spans="1:24" s="572" customFormat="1" ht="18.75" x14ac:dyDescent="0.3">
      <c r="A29" s="571" t="s">
        <v>665</v>
      </c>
    </row>
    <row r="30" spans="1:24" s="575" customFormat="1" ht="43.5" customHeight="1" x14ac:dyDescent="0.3">
      <c r="B30" s="842" t="s">
        <v>666</v>
      </c>
      <c r="C30" s="842"/>
      <c r="D30" s="842"/>
      <c r="E30" s="842"/>
      <c r="F30" s="842"/>
      <c r="G30" s="842"/>
      <c r="H30" s="842"/>
      <c r="J30" s="842" t="s">
        <v>667</v>
      </c>
      <c r="K30" s="842"/>
      <c r="L30" s="842"/>
      <c r="M30" s="842"/>
      <c r="N30" s="842"/>
      <c r="O30" s="842"/>
      <c r="P30" s="842"/>
      <c r="R30" s="842" t="s">
        <v>668</v>
      </c>
      <c r="S30" s="842"/>
      <c r="T30" s="842"/>
      <c r="U30" s="842"/>
      <c r="V30" s="842"/>
      <c r="W30" s="842"/>
      <c r="X30" s="842"/>
    </row>
    <row r="31" spans="1:24" x14ac:dyDescent="0.25">
      <c r="C31" s="587" t="s">
        <v>553</v>
      </c>
      <c r="D31" s="587" t="s">
        <v>556</v>
      </c>
      <c r="E31" s="587" t="s">
        <v>557</v>
      </c>
      <c r="F31" s="587" t="s">
        <v>559</v>
      </c>
      <c r="G31" s="587" t="s">
        <v>560</v>
      </c>
      <c r="H31" s="588" t="s">
        <v>562</v>
      </c>
      <c r="K31" s="587" t="s">
        <v>553</v>
      </c>
      <c r="L31" s="587" t="s">
        <v>556</v>
      </c>
      <c r="M31" s="587" t="s">
        <v>557</v>
      </c>
      <c r="N31" s="587" t="s">
        <v>559</v>
      </c>
      <c r="O31" s="587" t="s">
        <v>560</v>
      </c>
      <c r="P31" s="588" t="s">
        <v>562</v>
      </c>
      <c r="S31" s="587" t="s">
        <v>553</v>
      </c>
      <c r="T31" s="587" t="s">
        <v>556</v>
      </c>
      <c r="U31" s="587" t="s">
        <v>557</v>
      </c>
      <c r="V31" s="587" t="s">
        <v>559</v>
      </c>
      <c r="W31" s="587" t="s">
        <v>560</v>
      </c>
      <c r="X31" s="588" t="s">
        <v>562</v>
      </c>
    </row>
    <row r="32" spans="1:24" ht="33" customHeight="1" x14ac:dyDescent="0.25">
      <c r="C32" s="843" t="s">
        <v>554</v>
      </c>
      <c r="D32" s="843"/>
      <c r="E32" s="843"/>
      <c r="F32" s="843"/>
      <c r="G32" s="843"/>
      <c r="H32" s="843"/>
      <c r="K32" s="843" t="s">
        <v>554</v>
      </c>
      <c r="L32" s="843"/>
      <c r="M32" s="843"/>
      <c r="N32" s="843"/>
      <c r="O32" s="843"/>
      <c r="P32" s="843"/>
      <c r="S32" s="843" t="s">
        <v>554</v>
      </c>
      <c r="T32" s="843"/>
      <c r="U32" s="843"/>
      <c r="V32" s="843"/>
      <c r="W32" s="843"/>
      <c r="X32" s="843"/>
    </row>
    <row r="33" spans="2:24" x14ac:dyDescent="0.25">
      <c r="B33">
        <v>2008</v>
      </c>
      <c r="C33" s="589">
        <v>1.0392635813417599</v>
      </c>
      <c r="D33" s="589">
        <v>1.0114256471357499</v>
      </c>
      <c r="E33" s="589">
        <v>1.0091611940213601</v>
      </c>
      <c r="F33" s="589">
        <v>1.00421829772249</v>
      </c>
      <c r="G33" s="589">
        <v>1.0049058272003499</v>
      </c>
      <c r="H33" s="589">
        <v>1.00172849707247</v>
      </c>
      <c r="J33">
        <v>2008</v>
      </c>
      <c r="K33" s="589">
        <f t="shared" ref="K33:K60" si="0">BV68</f>
        <v>1.0392635813417648</v>
      </c>
      <c r="L33" s="589">
        <f t="shared" ref="L33:L60" si="1">BW68</f>
        <v>1.0114256471357521</v>
      </c>
      <c r="M33" s="589">
        <f t="shared" ref="M33:M60" si="2">BX68</f>
        <v>1.0091611940213576</v>
      </c>
      <c r="N33" s="589">
        <f t="shared" ref="N33:N60" si="3">BY68</f>
        <v>1.0042182977224912</v>
      </c>
      <c r="O33" s="589">
        <f t="shared" ref="O33:O60" si="4">BZ68</f>
        <v>1.0049058272003502</v>
      </c>
      <c r="P33" s="589">
        <f t="shared" ref="P33:P60" si="5">CA68</f>
        <v>1.0017284970724731</v>
      </c>
      <c r="R33">
        <v>2008</v>
      </c>
      <c r="S33" s="590">
        <f t="shared" ref="S33:S60" si="6">K33/C33-1</f>
        <v>4.6629367034256575E-15</v>
      </c>
      <c r="T33" s="590">
        <f t="shared" ref="T33:T60" si="7">L33/D33-1</f>
        <v>2.2204460492503131E-15</v>
      </c>
      <c r="U33" s="590">
        <f t="shared" ref="U33:U60" si="8">M33/E33-1</f>
        <v>-2.4424906541753444E-15</v>
      </c>
      <c r="V33" s="590">
        <f t="shared" ref="V33:V60" si="9">N33/F33-1</f>
        <v>0</v>
      </c>
      <c r="W33" s="590">
        <f t="shared" ref="W33:W60" si="10">O33/G33-1</f>
        <v>0</v>
      </c>
      <c r="X33" s="590">
        <f t="shared" ref="X33:X60" si="11">P33/H33-1</f>
        <v>3.1086244689504383E-15</v>
      </c>
    </row>
    <row r="34" spans="2:24" x14ac:dyDescent="0.25">
      <c r="B34">
        <v>2009</v>
      </c>
      <c r="C34" s="589">
        <v>1.0198924698960601</v>
      </c>
      <c r="D34" s="589">
        <v>1.0042593186389199</v>
      </c>
      <c r="E34" s="589">
        <v>1.00376894247702</v>
      </c>
      <c r="F34" s="589">
        <v>1.00071420536699</v>
      </c>
      <c r="G34" s="589">
        <v>1.0015597529044999</v>
      </c>
      <c r="H34" s="589">
        <v>1.0001614670632899</v>
      </c>
      <c r="J34">
        <v>2009</v>
      </c>
      <c r="K34" s="589">
        <f t="shared" si="0"/>
        <v>1.0198924698960599</v>
      </c>
      <c r="L34" s="589">
        <f t="shared" si="1"/>
        <v>1.004259318638917</v>
      </c>
      <c r="M34" s="589">
        <f t="shared" si="2"/>
        <v>1.0037689424770189</v>
      </c>
      <c r="N34" s="589">
        <f t="shared" si="3"/>
        <v>1.000714205366992</v>
      </c>
      <c r="O34" s="589">
        <f t="shared" si="4"/>
        <v>1.0015597529045046</v>
      </c>
      <c r="P34" s="589">
        <f t="shared" si="5"/>
        <v>1.0001614670632939</v>
      </c>
      <c r="R34">
        <v>2009</v>
      </c>
      <c r="S34" s="590">
        <f t="shared" si="6"/>
        <v>0</v>
      </c>
      <c r="T34" s="590">
        <f t="shared" si="7"/>
        <v>-2.886579864025407E-15</v>
      </c>
      <c r="U34" s="590">
        <f t="shared" si="8"/>
        <v>-1.1102230246251565E-15</v>
      </c>
      <c r="V34" s="590">
        <f t="shared" si="9"/>
        <v>1.9984014443252818E-15</v>
      </c>
      <c r="W34" s="590">
        <f t="shared" si="10"/>
        <v>4.6629367034256575E-15</v>
      </c>
      <c r="X34" s="590">
        <f t="shared" si="11"/>
        <v>3.9968028886505635E-15</v>
      </c>
    </row>
    <row r="35" spans="2:24" x14ac:dyDescent="0.25">
      <c r="B35">
        <v>2010</v>
      </c>
      <c r="C35" s="589">
        <v>1</v>
      </c>
      <c r="D35" s="589">
        <v>1</v>
      </c>
      <c r="E35" s="589">
        <v>1</v>
      </c>
      <c r="F35" s="589">
        <v>1</v>
      </c>
      <c r="G35" s="589">
        <v>1</v>
      </c>
      <c r="H35" s="589">
        <v>1</v>
      </c>
      <c r="J35">
        <v>2010</v>
      </c>
      <c r="K35" s="589">
        <f t="shared" si="0"/>
        <v>1</v>
      </c>
      <c r="L35" s="589">
        <f t="shared" si="1"/>
        <v>1</v>
      </c>
      <c r="M35" s="589">
        <f t="shared" si="2"/>
        <v>1</v>
      </c>
      <c r="N35" s="589">
        <f t="shared" si="3"/>
        <v>1</v>
      </c>
      <c r="O35" s="589">
        <f t="shared" si="4"/>
        <v>1</v>
      </c>
      <c r="P35" s="589">
        <f t="shared" si="5"/>
        <v>1</v>
      </c>
      <c r="R35">
        <v>2010</v>
      </c>
      <c r="S35" s="590">
        <f t="shared" si="6"/>
        <v>0</v>
      </c>
      <c r="T35" s="590">
        <f t="shared" si="7"/>
        <v>0</v>
      </c>
      <c r="U35" s="590">
        <f t="shared" si="8"/>
        <v>0</v>
      </c>
      <c r="V35" s="590">
        <f t="shared" si="9"/>
        <v>0</v>
      </c>
      <c r="W35" s="590">
        <f t="shared" si="10"/>
        <v>0</v>
      </c>
      <c r="X35" s="590">
        <f t="shared" si="11"/>
        <v>0</v>
      </c>
    </row>
    <row r="36" spans="2:24" x14ac:dyDescent="0.25">
      <c r="B36">
        <v>2011</v>
      </c>
      <c r="C36" s="589">
        <v>0.98181691310052399</v>
      </c>
      <c r="D36" s="589">
        <v>0.99629066531358701</v>
      </c>
      <c r="E36" s="589">
        <v>0.99613462986660795</v>
      </c>
      <c r="F36" s="589">
        <v>0.99929223105600895</v>
      </c>
      <c r="G36" s="589">
        <v>0.99819176189442604</v>
      </c>
      <c r="H36" s="589">
        <v>0.999815109468706</v>
      </c>
      <c r="J36">
        <v>2011</v>
      </c>
      <c r="K36" s="589">
        <f t="shared" si="0"/>
        <v>0.9818169131005241</v>
      </c>
      <c r="L36" s="589">
        <f t="shared" si="1"/>
        <v>0.99629066531358779</v>
      </c>
      <c r="M36" s="589">
        <f t="shared" si="2"/>
        <v>0.99613462986660828</v>
      </c>
      <c r="N36" s="589">
        <f t="shared" si="3"/>
        <v>0.99929223105600862</v>
      </c>
      <c r="O36" s="589">
        <f t="shared" si="4"/>
        <v>0.99819176189442593</v>
      </c>
      <c r="P36" s="589">
        <f t="shared" si="5"/>
        <v>0.99981510946870644</v>
      </c>
      <c r="R36">
        <v>2011</v>
      </c>
      <c r="S36" s="590">
        <f t="shared" si="6"/>
        <v>0</v>
      </c>
      <c r="T36" s="590">
        <f t="shared" si="7"/>
        <v>0</v>
      </c>
      <c r="U36" s="590">
        <f t="shared" si="8"/>
        <v>0</v>
      </c>
      <c r="V36" s="590">
        <f t="shared" si="9"/>
        <v>0</v>
      </c>
      <c r="W36" s="590">
        <f t="shared" si="10"/>
        <v>0</v>
      </c>
      <c r="X36" s="590">
        <f t="shared" si="11"/>
        <v>0</v>
      </c>
    </row>
    <row r="37" spans="2:24" x14ac:dyDescent="0.25">
      <c r="B37">
        <v>2012</v>
      </c>
      <c r="C37" s="589">
        <v>0.96749946212931703</v>
      </c>
      <c r="D37" s="589">
        <v>0.99315314756741602</v>
      </c>
      <c r="E37" s="589">
        <v>0.99260049959395402</v>
      </c>
      <c r="F37" s="589">
        <v>0.998643772238058</v>
      </c>
      <c r="G37" s="589">
        <v>0.99619852465460301</v>
      </c>
      <c r="H37" s="589">
        <v>0.99958085543047204</v>
      </c>
      <c r="J37">
        <v>2012</v>
      </c>
      <c r="K37" s="589">
        <f t="shared" si="0"/>
        <v>0.96766605220776514</v>
      </c>
      <c r="L37" s="589">
        <f t="shared" si="1"/>
        <v>0.99318313669988367</v>
      </c>
      <c r="M37" s="589">
        <f t="shared" si="2"/>
        <v>0.99266960922916547</v>
      </c>
      <c r="N37" s="589">
        <f t="shared" si="3"/>
        <v>0.99864958229774592</v>
      </c>
      <c r="O37" s="589">
        <f t="shared" si="4"/>
        <v>0.99622290082182241</v>
      </c>
      <c r="P37" s="589">
        <f t="shared" si="5"/>
        <v>0.99958300419489143</v>
      </c>
      <c r="R37">
        <v>2012</v>
      </c>
      <c r="S37" s="590">
        <f t="shared" si="6"/>
        <v>1.7218622331993672E-4</v>
      </c>
      <c r="T37" s="590">
        <f t="shared" si="7"/>
        <v>3.0195879196615039E-5</v>
      </c>
      <c r="U37" s="590">
        <f t="shared" si="8"/>
        <v>6.9624824125869011E-5</v>
      </c>
      <c r="V37" s="590">
        <f t="shared" si="9"/>
        <v>5.81795015341946E-6</v>
      </c>
      <c r="W37" s="590">
        <f t="shared" si="10"/>
        <v>2.4469186227671358E-5</v>
      </c>
      <c r="X37" s="590">
        <f t="shared" si="11"/>
        <v>2.149665440098758E-6</v>
      </c>
    </row>
    <row r="38" spans="2:24" x14ac:dyDescent="0.25">
      <c r="B38">
        <v>2013</v>
      </c>
      <c r="C38" s="589">
        <v>0.954172622791993</v>
      </c>
      <c r="D38" s="589">
        <v>0.99012772997280496</v>
      </c>
      <c r="E38" s="589">
        <v>0.989023267292234</v>
      </c>
      <c r="F38" s="589">
        <v>0.99801192284724605</v>
      </c>
      <c r="G38" s="589">
        <v>0.99412930870591898</v>
      </c>
      <c r="H38" s="589">
        <v>0.99934584642095403</v>
      </c>
      <c r="J38">
        <v>2013</v>
      </c>
      <c r="K38" s="589">
        <f t="shared" si="0"/>
        <v>0.95483470215663224</v>
      </c>
      <c r="L38" s="589">
        <f t="shared" si="1"/>
        <v>0.99026274976538309</v>
      </c>
      <c r="M38" s="589">
        <f t="shared" si="2"/>
        <v>0.98927241142299827</v>
      </c>
      <c r="N38" s="589">
        <f t="shared" si="3"/>
        <v>0.99804103794189269</v>
      </c>
      <c r="O38" s="589">
        <f t="shared" si="4"/>
        <v>0.99430789487396887</v>
      </c>
      <c r="P38" s="589">
        <f t="shared" si="5"/>
        <v>0.99935498350929775</v>
      </c>
      <c r="R38">
        <v>2013</v>
      </c>
      <c r="S38" s="590">
        <f t="shared" si="6"/>
        <v>6.9387797220787917E-4</v>
      </c>
      <c r="T38" s="590">
        <f t="shared" si="7"/>
        <v>1.3636603489719512E-4</v>
      </c>
      <c r="U38" s="590">
        <f t="shared" si="8"/>
        <v>2.5190927150409159E-4</v>
      </c>
      <c r="V38" s="590">
        <f t="shared" si="9"/>
        <v>2.917309300642934E-5</v>
      </c>
      <c r="W38" s="590">
        <f t="shared" si="10"/>
        <v>1.7964078363452707E-4</v>
      </c>
      <c r="X38" s="590">
        <f t="shared" si="11"/>
        <v>9.1430693152094733E-6</v>
      </c>
    </row>
    <row r="39" spans="2:24" x14ac:dyDescent="0.25">
      <c r="B39">
        <v>2014</v>
      </c>
      <c r="C39" s="589">
        <v>0.94034625784499204</v>
      </c>
      <c r="D39" s="589">
        <v>0.98668403829735896</v>
      </c>
      <c r="E39" s="589">
        <v>0.98496152379497004</v>
      </c>
      <c r="F39" s="589">
        <v>0.99730467227289199</v>
      </c>
      <c r="G39" s="589">
        <v>0.99172888259074798</v>
      </c>
      <c r="H39" s="589">
        <v>0.99905653755380097</v>
      </c>
      <c r="J39">
        <v>2014</v>
      </c>
      <c r="K39" s="589">
        <f t="shared" si="0"/>
        <v>0.94196525165804246</v>
      </c>
      <c r="L39" s="589">
        <f t="shared" si="1"/>
        <v>0.9870171537338106</v>
      </c>
      <c r="M39" s="589">
        <f t="shared" si="2"/>
        <v>0.9856133667242819</v>
      </c>
      <c r="N39" s="589">
        <f t="shared" si="3"/>
        <v>0.99739070003400487</v>
      </c>
      <c r="O39" s="589">
        <f t="shared" si="4"/>
        <v>0.99219648896306667</v>
      </c>
      <c r="P39" s="589">
        <f t="shared" si="5"/>
        <v>0.99908451020773414</v>
      </c>
      <c r="R39">
        <v>2014</v>
      </c>
      <c r="S39" s="590">
        <f t="shared" si="6"/>
        <v>1.7216996394080475E-3</v>
      </c>
      <c r="T39" s="590">
        <f t="shared" si="7"/>
        <v>3.3761105229435096E-4</v>
      </c>
      <c r="U39" s="590">
        <f t="shared" si="8"/>
        <v>6.6179532252230722E-4</v>
      </c>
      <c r="V39" s="590">
        <f t="shared" si="9"/>
        <v>8.6260260785619991E-5</v>
      </c>
      <c r="W39" s="590">
        <f t="shared" si="10"/>
        <v>4.7150625592062845E-4</v>
      </c>
      <c r="X39" s="590">
        <f t="shared" si="11"/>
        <v>2.7999070004280924E-5</v>
      </c>
    </row>
    <row r="40" spans="2:24" x14ac:dyDescent="0.25">
      <c r="B40">
        <v>2015</v>
      </c>
      <c r="C40" s="589">
        <v>0.92595768196143802</v>
      </c>
      <c r="D40" s="589">
        <v>0.98268487944193905</v>
      </c>
      <c r="E40" s="589">
        <v>0.98021815198922901</v>
      </c>
      <c r="F40" s="589">
        <v>0.99642329269776198</v>
      </c>
      <c r="G40" s="589">
        <v>0.98888912231983706</v>
      </c>
      <c r="H40" s="589">
        <v>0.99871912346517699</v>
      </c>
      <c r="J40">
        <v>2015</v>
      </c>
      <c r="K40" s="589">
        <f t="shared" si="0"/>
        <v>0.93094810670131234</v>
      </c>
      <c r="L40" s="589">
        <f t="shared" si="1"/>
        <v>0.98405232642724816</v>
      </c>
      <c r="M40" s="589">
        <f t="shared" si="2"/>
        <v>0.98258399414945707</v>
      </c>
      <c r="N40" s="589">
        <f t="shared" si="3"/>
        <v>0.99679753397740178</v>
      </c>
      <c r="O40" s="589">
        <f t="shared" si="4"/>
        <v>0.98859047908572784</v>
      </c>
      <c r="P40" s="589">
        <f t="shared" si="5"/>
        <v>0.99791254513634076</v>
      </c>
      <c r="R40">
        <v>2015</v>
      </c>
      <c r="S40" s="590">
        <f t="shared" si="6"/>
        <v>5.3894738788744512E-3</v>
      </c>
      <c r="T40" s="590">
        <f t="shared" si="7"/>
        <v>1.3915416975640582E-3</v>
      </c>
      <c r="U40" s="590">
        <f t="shared" si="8"/>
        <v>2.4135873789186135E-3</v>
      </c>
      <c r="V40" s="590">
        <f t="shared" si="9"/>
        <v>3.7558463594988822E-4</v>
      </c>
      <c r="W40" s="590">
        <f t="shared" si="10"/>
        <v>-3.0199870477753965E-4</v>
      </c>
      <c r="X40" s="590">
        <f t="shared" si="11"/>
        <v>-8.0761278109675594E-4</v>
      </c>
    </row>
    <row r="41" spans="2:24" x14ac:dyDescent="0.25">
      <c r="B41">
        <v>2016</v>
      </c>
      <c r="C41" s="589">
        <v>0.91071095924206202</v>
      </c>
      <c r="D41" s="589">
        <v>0.977822505703556</v>
      </c>
      <c r="E41" s="589">
        <v>0.97441379263041195</v>
      </c>
      <c r="F41" s="589">
        <v>0.99528957510277505</v>
      </c>
      <c r="G41" s="589">
        <v>0.98514004251727605</v>
      </c>
      <c r="H41" s="589">
        <v>0.99822616593409297</v>
      </c>
      <c r="J41">
        <v>2016</v>
      </c>
      <c r="K41" s="589">
        <f t="shared" si="0"/>
        <v>0.91257538994800425</v>
      </c>
      <c r="L41" s="589">
        <f t="shared" si="1"/>
        <v>0.97576522062839255</v>
      </c>
      <c r="M41" s="589">
        <f t="shared" si="2"/>
        <v>0.93341835510079973</v>
      </c>
      <c r="N41" s="589">
        <f t="shared" si="3"/>
        <v>0.9228606328681328</v>
      </c>
      <c r="O41" s="589">
        <f t="shared" si="4"/>
        <v>0.93873562667430965</v>
      </c>
      <c r="P41" s="589">
        <f t="shared" si="5"/>
        <v>0.92064591888090885</v>
      </c>
      <c r="R41">
        <v>2016</v>
      </c>
      <c r="S41" s="590">
        <f t="shared" si="6"/>
        <v>2.0472255077439439E-3</v>
      </c>
      <c r="T41" s="590">
        <f t="shared" si="7"/>
        <v>-2.1039453102822403E-3</v>
      </c>
      <c r="U41" s="590">
        <f t="shared" si="8"/>
        <v>-4.2071897831973182E-2</v>
      </c>
      <c r="V41" s="590">
        <f t="shared" si="9"/>
        <v>-7.2771727993999225E-2</v>
      </c>
      <c r="W41" s="590">
        <f t="shared" si="10"/>
        <v>-4.7104385001336069E-2</v>
      </c>
      <c r="X41" s="590">
        <f t="shared" si="11"/>
        <v>-7.7718106077281801E-2</v>
      </c>
    </row>
    <row r="42" spans="2:24" x14ac:dyDescent="0.25">
      <c r="B42">
        <v>2017</v>
      </c>
      <c r="C42" s="589">
        <v>0.90144710758893598</v>
      </c>
      <c r="D42" s="589">
        <v>0.97499684495840799</v>
      </c>
      <c r="E42" s="589">
        <v>0.97031932417435096</v>
      </c>
      <c r="F42" s="589">
        <v>0.99412281144338999</v>
      </c>
      <c r="G42" s="589">
        <v>0.980202437805203</v>
      </c>
      <c r="H42" s="589">
        <v>0.99706631710334803</v>
      </c>
      <c r="J42">
        <v>2017</v>
      </c>
      <c r="K42" s="589">
        <f t="shared" si="0"/>
        <v>0.89507588954984274</v>
      </c>
      <c r="L42" s="589">
        <f t="shared" si="1"/>
        <v>0.96679118634594408</v>
      </c>
      <c r="M42" s="589">
        <f t="shared" si="2"/>
        <v>0.90217775446738224</v>
      </c>
      <c r="N42" s="589">
        <f t="shared" si="3"/>
        <v>0.88166534919766493</v>
      </c>
      <c r="O42" s="589">
        <f t="shared" si="4"/>
        <v>0.90626884806317309</v>
      </c>
      <c r="P42" s="589">
        <f t="shared" si="5"/>
        <v>0.8772600675025306</v>
      </c>
      <c r="R42">
        <v>2017</v>
      </c>
      <c r="S42" s="590">
        <f t="shared" si="6"/>
        <v>-7.0677669110660313E-3</v>
      </c>
      <c r="T42" s="590">
        <f t="shared" si="7"/>
        <v>-8.4160873493021038E-3</v>
      </c>
      <c r="U42" s="590">
        <f t="shared" si="8"/>
        <v>-7.0225922548693642E-2</v>
      </c>
      <c r="V42" s="590">
        <f t="shared" si="9"/>
        <v>-0.11312230335248563</v>
      </c>
      <c r="W42" s="590">
        <f t="shared" si="10"/>
        <v>-7.5426857647463708E-2</v>
      </c>
      <c r="X42" s="590">
        <f t="shared" si="11"/>
        <v>-0.12015875729196779</v>
      </c>
    </row>
    <row r="43" spans="2:24" x14ac:dyDescent="0.25">
      <c r="B43">
        <v>2018</v>
      </c>
      <c r="C43" s="589">
        <v>0.891679510533398</v>
      </c>
      <c r="D43" s="589">
        <v>0.97195610180547298</v>
      </c>
      <c r="E43" s="589">
        <v>0.96576375490993904</v>
      </c>
      <c r="F43" s="589">
        <v>0.99285602404267503</v>
      </c>
      <c r="G43" s="589">
        <v>0.974722477738445</v>
      </c>
      <c r="H43" s="589">
        <v>0.995800114112942</v>
      </c>
      <c r="J43">
        <v>2018</v>
      </c>
      <c r="K43" s="589">
        <f t="shared" si="0"/>
        <v>0.87811047587747704</v>
      </c>
      <c r="L43" s="589">
        <f t="shared" si="1"/>
        <v>0.95762476175818967</v>
      </c>
      <c r="M43" s="589">
        <f t="shared" si="2"/>
        <v>0.87799193419685961</v>
      </c>
      <c r="N43" s="589">
        <f t="shared" si="3"/>
        <v>0.85367110320093353</v>
      </c>
      <c r="O43" s="589">
        <f t="shared" si="4"/>
        <v>0.88030238540238293</v>
      </c>
      <c r="P43" s="589">
        <f t="shared" si="5"/>
        <v>0.84741226638825262</v>
      </c>
      <c r="R43">
        <v>2018</v>
      </c>
      <c r="S43" s="590">
        <f t="shared" si="6"/>
        <v>-1.5217389763508282E-2</v>
      </c>
      <c r="T43" s="590">
        <f t="shared" si="7"/>
        <v>-1.4744842921055712E-2</v>
      </c>
      <c r="U43" s="590">
        <f t="shared" si="8"/>
        <v>-9.0883324484738459E-2</v>
      </c>
      <c r="V43" s="590">
        <f t="shared" si="9"/>
        <v>-0.14018640917845615</v>
      </c>
      <c r="W43" s="590">
        <f t="shared" si="10"/>
        <v>-9.6868692876700635E-2</v>
      </c>
      <c r="X43" s="590">
        <f t="shared" si="11"/>
        <v>-0.14901368821078431</v>
      </c>
    </row>
    <row r="44" spans="2:24" x14ac:dyDescent="0.25">
      <c r="B44">
        <v>2019</v>
      </c>
      <c r="C44" s="589">
        <v>0.88198627968027898</v>
      </c>
      <c r="D44" s="589">
        <v>0.96868551274846704</v>
      </c>
      <c r="E44" s="589">
        <v>0.96065073981958904</v>
      </c>
      <c r="F44" s="589">
        <v>0.99143225703669502</v>
      </c>
      <c r="G44" s="589">
        <v>0.96873598528410398</v>
      </c>
      <c r="H44" s="589">
        <v>0.99439571266133697</v>
      </c>
      <c r="J44">
        <v>2019</v>
      </c>
      <c r="K44" s="589">
        <f t="shared" si="0"/>
        <v>0.86734110182287882</v>
      </c>
      <c r="L44" s="589">
        <f t="shared" si="1"/>
        <v>0.95241903559780905</v>
      </c>
      <c r="M44" s="589">
        <f t="shared" si="2"/>
        <v>0.85927822758779648</v>
      </c>
      <c r="N44" s="589">
        <f t="shared" si="3"/>
        <v>0.83293200806161194</v>
      </c>
      <c r="O44" s="589">
        <f t="shared" si="4"/>
        <v>0.85730898907205455</v>
      </c>
      <c r="P44" s="589">
        <f t="shared" si="5"/>
        <v>0.8241360685163589</v>
      </c>
      <c r="R44">
        <v>2019</v>
      </c>
      <c r="S44" s="590">
        <f t="shared" si="6"/>
        <v>-1.6604768344819387E-2</v>
      </c>
      <c r="T44" s="590">
        <f t="shared" si="7"/>
        <v>-1.6792320042554265E-2</v>
      </c>
      <c r="U44" s="590">
        <f t="shared" si="8"/>
        <v>-0.10552483647785504</v>
      </c>
      <c r="V44" s="590">
        <f t="shared" si="9"/>
        <v>-0.1598699738183087</v>
      </c>
      <c r="W44" s="590">
        <f t="shared" si="10"/>
        <v>-0.11502307946098533</v>
      </c>
      <c r="X44" s="590">
        <f t="shared" si="11"/>
        <v>-0.17121920577202221</v>
      </c>
    </row>
    <row r="45" spans="2:24" x14ac:dyDescent="0.25">
      <c r="B45">
        <v>2020</v>
      </c>
      <c r="C45" s="589">
        <v>0.87291182944894297</v>
      </c>
      <c r="D45" s="589">
        <v>0.96511639380594705</v>
      </c>
      <c r="E45" s="589">
        <v>0.95509705931182698</v>
      </c>
      <c r="F45" s="589">
        <v>0.98992561568489801</v>
      </c>
      <c r="G45" s="589">
        <v>0.96229263219829897</v>
      </c>
      <c r="H45" s="589">
        <v>0.99285266750905998</v>
      </c>
      <c r="J45">
        <v>2020</v>
      </c>
      <c r="K45" s="589">
        <f t="shared" si="0"/>
        <v>0.85735321821567712</v>
      </c>
      <c r="L45" s="589">
        <f t="shared" si="1"/>
        <v>0.94697400100505025</v>
      </c>
      <c r="M45" s="589">
        <f t="shared" si="2"/>
        <v>0.84744140663059497</v>
      </c>
      <c r="N45" s="589">
        <f t="shared" si="3"/>
        <v>0.82534920395577827</v>
      </c>
      <c r="O45" s="589">
        <f t="shared" si="4"/>
        <v>0.84066451465929692</v>
      </c>
      <c r="P45" s="589">
        <f t="shared" si="5"/>
        <v>0.81430351621481034</v>
      </c>
      <c r="R45">
        <v>2020</v>
      </c>
      <c r="S45" s="590">
        <f t="shared" si="6"/>
        <v>-1.7823806148998811E-2</v>
      </c>
      <c r="T45" s="590">
        <f t="shared" si="7"/>
        <v>-1.879813970349431E-2</v>
      </c>
      <c r="U45" s="590">
        <f t="shared" si="8"/>
        <v>-0.11271697638646361</v>
      </c>
      <c r="V45" s="590">
        <f t="shared" si="9"/>
        <v>-0.16625129112883352</v>
      </c>
      <c r="W45" s="590">
        <f t="shared" si="10"/>
        <v>-0.1263941066047134</v>
      </c>
      <c r="X45" s="590">
        <f t="shared" si="11"/>
        <v>-0.17983448817457137</v>
      </c>
    </row>
    <row r="46" spans="2:24" x14ac:dyDescent="0.25">
      <c r="B46">
        <v>2021</v>
      </c>
      <c r="C46" s="589">
        <v>0.86366338921276697</v>
      </c>
      <c r="D46" s="589">
        <v>0.96124797058132305</v>
      </c>
      <c r="E46" s="589">
        <v>0.94894549900125702</v>
      </c>
      <c r="F46" s="589">
        <v>0.98818337533279299</v>
      </c>
      <c r="G46" s="589">
        <v>0.95534619455620096</v>
      </c>
      <c r="H46" s="589">
        <v>0.99111689173909301</v>
      </c>
      <c r="J46">
        <v>2021</v>
      </c>
      <c r="K46" s="589">
        <f t="shared" si="0"/>
        <v>0.84890583013448084</v>
      </c>
      <c r="L46" s="589">
        <f t="shared" si="1"/>
        <v>0.94261169411080215</v>
      </c>
      <c r="M46" s="589">
        <f t="shared" si="2"/>
        <v>0.83758984805586667</v>
      </c>
      <c r="N46" s="589">
        <f t="shared" si="3"/>
        <v>0.81886825298160382</v>
      </c>
      <c r="O46" s="589">
        <f t="shared" si="4"/>
        <v>0.82928540922203631</v>
      </c>
      <c r="P46" s="589">
        <f t="shared" si="5"/>
        <v>0.80796397584243251</v>
      </c>
      <c r="R46">
        <v>2021</v>
      </c>
      <c r="S46" s="590">
        <f t="shared" si="6"/>
        <v>-1.7087165280605165E-2</v>
      </c>
      <c r="T46" s="590">
        <f t="shared" si="7"/>
        <v>-1.9387584724106621E-2</v>
      </c>
      <c r="U46" s="590">
        <f t="shared" si="8"/>
        <v>-0.11734672967266258</v>
      </c>
      <c r="V46" s="590">
        <f t="shared" si="9"/>
        <v>-0.17133978022466578</v>
      </c>
      <c r="W46" s="590">
        <f t="shared" si="10"/>
        <v>-0.13195298840618219</v>
      </c>
      <c r="X46" s="590">
        <f t="shared" si="11"/>
        <v>-0.18479446513648434</v>
      </c>
    </row>
    <row r="47" spans="2:24" x14ac:dyDescent="0.25">
      <c r="B47">
        <v>2022</v>
      </c>
      <c r="C47" s="589">
        <v>0.85497453018723502</v>
      </c>
      <c r="D47" s="589">
        <v>0.95735782678137205</v>
      </c>
      <c r="E47" s="589">
        <v>0.94269317840087996</v>
      </c>
      <c r="F47" s="589">
        <v>0.98664748929393897</v>
      </c>
      <c r="G47" s="589">
        <v>0.94849820399020301</v>
      </c>
      <c r="H47" s="589">
        <v>0.98965259589906596</v>
      </c>
      <c r="J47">
        <v>2022</v>
      </c>
      <c r="K47" s="589">
        <f t="shared" si="0"/>
        <v>0.84049681301827672</v>
      </c>
      <c r="L47" s="589">
        <f t="shared" si="1"/>
        <v>0.93816864937475941</v>
      </c>
      <c r="M47" s="589">
        <f t="shared" si="2"/>
        <v>0.82765005348433962</v>
      </c>
      <c r="N47" s="589">
        <f t="shared" si="3"/>
        <v>0.81254700845327821</v>
      </c>
      <c r="O47" s="589">
        <f t="shared" si="4"/>
        <v>0.81777486059627125</v>
      </c>
      <c r="P47" s="589">
        <f t="shared" si="5"/>
        <v>0.8018705118206414</v>
      </c>
      <c r="R47">
        <v>2022</v>
      </c>
      <c r="S47" s="590">
        <f t="shared" si="6"/>
        <v>-1.6933506973345502E-2</v>
      </c>
      <c r="T47" s="590">
        <f t="shared" si="7"/>
        <v>-2.0043892544469477E-2</v>
      </c>
      <c r="U47" s="590">
        <f t="shared" si="8"/>
        <v>-0.12203665789933005</v>
      </c>
      <c r="V47" s="590">
        <f t="shared" si="9"/>
        <v>-0.17645661974496074</v>
      </c>
      <c r="W47" s="590">
        <f t="shared" si="10"/>
        <v>-0.13782139264365123</v>
      </c>
      <c r="X47" s="590">
        <f t="shared" si="11"/>
        <v>-0.18974545699830236</v>
      </c>
    </row>
    <row r="48" spans="2:24" x14ac:dyDescent="0.25">
      <c r="B48">
        <v>2023</v>
      </c>
      <c r="C48" s="589">
        <v>0.84663915524886602</v>
      </c>
      <c r="D48" s="589">
        <v>0.95340514421163003</v>
      </c>
      <c r="E48" s="589">
        <v>0.93636313012058703</v>
      </c>
      <c r="F48" s="589">
        <v>0.98505490657596795</v>
      </c>
      <c r="G48" s="589">
        <v>0.94146190437191701</v>
      </c>
      <c r="H48" s="589">
        <v>0.98816183734767105</v>
      </c>
      <c r="J48">
        <v>2023</v>
      </c>
      <c r="K48" s="589">
        <f t="shared" si="0"/>
        <v>0.83202633009216975</v>
      </c>
      <c r="L48" s="589">
        <f t="shared" si="1"/>
        <v>0.93362566548665504</v>
      </c>
      <c r="M48" s="589">
        <f t="shared" si="2"/>
        <v>0.81755026504349959</v>
      </c>
      <c r="N48" s="589">
        <f t="shared" si="3"/>
        <v>0.80618642177385136</v>
      </c>
      <c r="O48" s="589">
        <f t="shared" si="4"/>
        <v>0.80633844359975737</v>
      </c>
      <c r="P48" s="589">
        <f t="shared" si="5"/>
        <v>0.79572420385953824</v>
      </c>
      <c r="R48">
        <v>2023</v>
      </c>
      <c r="S48" s="590">
        <f t="shared" si="6"/>
        <v>-1.7259803147659625E-2</v>
      </c>
      <c r="T48" s="590">
        <f t="shared" si="7"/>
        <v>-2.0746142230363751E-2</v>
      </c>
      <c r="U48" s="590">
        <f t="shared" si="8"/>
        <v>-0.12688759441199526</v>
      </c>
      <c r="V48" s="590">
        <f t="shared" si="9"/>
        <v>-0.18158224846964122</v>
      </c>
      <c r="W48" s="590">
        <f t="shared" si="10"/>
        <v>-0.14352514971097563</v>
      </c>
      <c r="X48" s="590">
        <f t="shared" si="11"/>
        <v>-0.19474303319044928</v>
      </c>
    </row>
    <row r="49" spans="2:79" x14ac:dyDescent="0.25">
      <c r="B49">
        <v>2024</v>
      </c>
      <c r="C49" s="589">
        <v>0.839476576909025</v>
      </c>
      <c r="D49" s="589">
        <v>0.949520358736472</v>
      </c>
      <c r="E49" s="589">
        <v>0.93009324287565998</v>
      </c>
      <c r="F49" s="589">
        <v>0.98337819678555505</v>
      </c>
      <c r="G49" s="589">
        <v>0.93444715369919296</v>
      </c>
      <c r="H49" s="589">
        <v>0.98660291844021997</v>
      </c>
      <c r="J49">
        <v>2024</v>
      </c>
      <c r="K49" s="589">
        <f t="shared" si="0"/>
        <v>0.82325353183652539</v>
      </c>
      <c r="L49" s="589">
        <f t="shared" si="1"/>
        <v>0.92893728748482385</v>
      </c>
      <c r="M49" s="589">
        <f t="shared" si="2"/>
        <v>0.80728932033076317</v>
      </c>
      <c r="N49" s="589">
        <f t="shared" si="3"/>
        <v>0.79975944266420629</v>
      </c>
      <c r="O49" s="589">
        <f t="shared" si="4"/>
        <v>0.79469465576117648</v>
      </c>
      <c r="P49" s="589">
        <f t="shared" si="5"/>
        <v>0.78945484166945179</v>
      </c>
      <c r="R49">
        <v>2024</v>
      </c>
      <c r="S49" s="590">
        <f t="shared" si="6"/>
        <v>-1.9325190861468999E-2</v>
      </c>
      <c r="T49" s="590">
        <f t="shared" si="7"/>
        <v>-2.167733536439187E-2</v>
      </c>
      <c r="U49" s="590">
        <f t="shared" si="8"/>
        <v>-0.13203399066228239</v>
      </c>
      <c r="V49" s="590">
        <f t="shared" si="9"/>
        <v>-0.1867224173990818</v>
      </c>
      <c r="W49" s="590">
        <f t="shared" si="10"/>
        <v>-0.14955634182712063</v>
      </c>
      <c r="X49" s="590">
        <f t="shared" si="11"/>
        <v>-0.19982515061120176</v>
      </c>
    </row>
    <row r="50" spans="2:79" x14ac:dyDescent="0.25">
      <c r="B50">
        <v>2025</v>
      </c>
      <c r="C50" s="589">
        <v>0.83421431189796902</v>
      </c>
      <c r="D50" s="589">
        <v>0.94565795582082401</v>
      </c>
      <c r="E50" s="589">
        <v>0.92415578785108099</v>
      </c>
      <c r="F50" s="589">
        <v>0.98173274036454505</v>
      </c>
      <c r="G50" s="589">
        <v>0.92763654911714999</v>
      </c>
      <c r="H50" s="589">
        <v>0.98505518859434305</v>
      </c>
      <c r="J50">
        <v>2025</v>
      </c>
      <c r="K50" s="589">
        <f t="shared" si="0"/>
        <v>0.81556481648176549</v>
      </c>
      <c r="L50" s="589">
        <f t="shared" si="1"/>
        <v>0.92414303735429626</v>
      </c>
      <c r="M50" s="589">
        <f t="shared" si="2"/>
        <v>0.79689823294128981</v>
      </c>
      <c r="N50" s="589">
        <f t="shared" si="3"/>
        <v>0.79325361923366011</v>
      </c>
      <c r="O50" s="589">
        <f t="shared" si="4"/>
        <v>0.7829887544309746</v>
      </c>
      <c r="P50" s="589">
        <f t="shared" si="5"/>
        <v>0.78311862801001531</v>
      </c>
      <c r="R50">
        <v>2025</v>
      </c>
      <c r="S50" s="590">
        <f t="shared" si="6"/>
        <v>-2.2355760564420235E-2</v>
      </c>
      <c r="T50" s="590">
        <f t="shared" si="7"/>
        <v>-2.2751268927730828E-2</v>
      </c>
      <c r="U50" s="590">
        <f t="shared" si="8"/>
        <v>-0.13770140985179602</v>
      </c>
      <c r="V50" s="590">
        <f t="shared" si="9"/>
        <v>-0.19198618257439115</v>
      </c>
      <c r="W50" s="590">
        <f t="shared" si="10"/>
        <v>-0.15593153894576439</v>
      </c>
      <c r="X50" s="590">
        <f t="shared" si="11"/>
        <v>-0.20500025066868366</v>
      </c>
    </row>
    <row r="51" spans="2:79" x14ac:dyDescent="0.25">
      <c r="B51">
        <v>2026</v>
      </c>
      <c r="C51" s="589">
        <v>0.82942380748351496</v>
      </c>
      <c r="D51" s="589">
        <v>0.94183067553762101</v>
      </c>
      <c r="E51" s="589">
        <v>0.91873094120889098</v>
      </c>
      <c r="F51" s="589">
        <v>0.98017033107923202</v>
      </c>
      <c r="G51" s="589">
        <v>0.92097751119861404</v>
      </c>
      <c r="H51" s="589">
        <v>0.98354909831843895</v>
      </c>
      <c r="J51">
        <v>2026</v>
      </c>
      <c r="K51" s="589">
        <f t="shared" si="0"/>
        <v>0.80885645735453215</v>
      </c>
      <c r="L51" s="589">
        <f t="shared" si="1"/>
        <v>0.91921828630615576</v>
      </c>
      <c r="M51" s="589">
        <f t="shared" si="2"/>
        <v>0.78639522456972721</v>
      </c>
      <c r="N51" s="589">
        <f t="shared" si="3"/>
        <v>0.78667805762335796</v>
      </c>
      <c r="O51" s="589">
        <f t="shared" si="4"/>
        <v>0.77117302351383299</v>
      </c>
      <c r="P51" s="589">
        <f t="shared" si="5"/>
        <v>0.77667845646085931</v>
      </c>
      <c r="R51">
        <v>2026</v>
      </c>
      <c r="S51" s="590">
        <f t="shared" si="6"/>
        <v>-2.4797154293634827E-2</v>
      </c>
      <c r="T51" s="590">
        <f t="shared" si="7"/>
        <v>-2.4008975093699814E-2</v>
      </c>
      <c r="U51" s="590">
        <f t="shared" si="8"/>
        <v>-0.14404186329572488</v>
      </c>
      <c r="V51" s="590">
        <f t="shared" si="9"/>
        <v>-0.19740678463795813</v>
      </c>
      <c r="W51" s="590">
        <f t="shared" si="10"/>
        <v>-0.16265813862253453</v>
      </c>
      <c r="X51" s="590">
        <f t="shared" si="11"/>
        <v>-0.2103307727202065</v>
      </c>
    </row>
    <row r="52" spans="2:79" x14ac:dyDescent="0.25">
      <c r="B52">
        <v>2027</v>
      </c>
      <c r="C52" s="589">
        <v>0.82552526940318804</v>
      </c>
      <c r="D52" s="589">
        <v>0.93812609964315796</v>
      </c>
      <c r="E52" s="589">
        <v>0.91373687874655496</v>
      </c>
      <c r="F52" s="589">
        <v>0.978640017513982</v>
      </c>
      <c r="G52" s="589">
        <v>0.91482731571462395</v>
      </c>
      <c r="H52" s="589">
        <v>0.98204643445066397</v>
      </c>
      <c r="J52">
        <v>2027</v>
      </c>
      <c r="K52" s="589">
        <f t="shared" si="0"/>
        <v>0.80334417279899661</v>
      </c>
      <c r="L52" s="589">
        <f t="shared" si="1"/>
        <v>0.91411220245138225</v>
      </c>
      <c r="M52" s="589">
        <f t="shared" si="2"/>
        <v>0.77589508343901181</v>
      </c>
      <c r="N52" s="589">
        <f t="shared" si="3"/>
        <v>0.78005306853747647</v>
      </c>
      <c r="O52" s="589">
        <f t="shared" si="4"/>
        <v>0.75929010258247909</v>
      </c>
      <c r="P52" s="589">
        <f t="shared" si="5"/>
        <v>0.77013313882297829</v>
      </c>
      <c r="R52">
        <v>2027</v>
      </c>
      <c r="S52" s="590">
        <f t="shared" si="6"/>
        <v>-2.6869070428609865E-2</v>
      </c>
      <c r="T52" s="590">
        <f t="shared" si="7"/>
        <v>-2.5597728493973348E-2</v>
      </c>
      <c r="U52" s="590">
        <f t="shared" si="8"/>
        <v>-0.15085502020738362</v>
      </c>
      <c r="V52" s="590">
        <f t="shared" si="9"/>
        <v>-0.20292134535942197</v>
      </c>
      <c r="W52" s="590">
        <f t="shared" si="10"/>
        <v>-0.17001811211840112</v>
      </c>
      <c r="X52" s="590">
        <f t="shared" si="11"/>
        <v>-0.21578744975152375</v>
      </c>
    </row>
    <row r="53" spans="2:79" x14ac:dyDescent="0.25">
      <c r="B53">
        <v>2028</v>
      </c>
      <c r="C53" s="589">
        <v>0.82208222431268496</v>
      </c>
      <c r="D53" s="589">
        <v>0.93450835608893601</v>
      </c>
      <c r="E53" s="589">
        <v>0.90902435481864197</v>
      </c>
      <c r="F53" s="589">
        <v>0.97713689675597404</v>
      </c>
      <c r="G53" s="589">
        <v>0.90902367324636202</v>
      </c>
      <c r="H53" s="589">
        <v>0.98057365970238597</v>
      </c>
      <c r="J53">
        <v>2028</v>
      </c>
      <c r="K53" s="589">
        <f t="shared" si="0"/>
        <v>0.79841216720205266</v>
      </c>
      <c r="L53" s="589">
        <f t="shared" si="1"/>
        <v>0.90885321132073704</v>
      </c>
      <c r="M53" s="589">
        <f t="shared" si="2"/>
        <v>0.76527169805246187</v>
      </c>
      <c r="N53" s="589">
        <f t="shared" si="3"/>
        <v>0.77336999743840562</v>
      </c>
      <c r="O53" s="589">
        <f t="shared" si="4"/>
        <v>0.74730902306201674</v>
      </c>
      <c r="P53" s="589">
        <f t="shared" si="5"/>
        <v>0.76353698358519984</v>
      </c>
      <c r="R53">
        <v>2028</v>
      </c>
      <c r="S53" s="590">
        <f t="shared" si="6"/>
        <v>-2.8792809783014128E-2</v>
      </c>
      <c r="T53" s="590">
        <f t="shared" si="7"/>
        <v>-2.7453092956353786E-2</v>
      </c>
      <c r="U53" s="590">
        <f t="shared" si="8"/>
        <v>-0.15813949978805575</v>
      </c>
      <c r="V53" s="590">
        <f t="shared" si="9"/>
        <v>-0.20853464851655923</v>
      </c>
      <c r="W53" s="590">
        <f t="shared" si="10"/>
        <v>-0.17789927253139604</v>
      </c>
      <c r="X53" s="590">
        <f t="shared" si="11"/>
        <v>-0.22133643298460515</v>
      </c>
    </row>
    <row r="54" spans="2:79" x14ac:dyDescent="0.25">
      <c r="B54">
        <v>2029</v>
      </c>
      <c r="C54" s="589">
        <v>0.81889548576358095</v>
      </c>
      <c r="D54" s="589">
        <v>0.93086862966376605</v>
      </c>
      <c r="E54" s="589">
        <v>0.90452322090236104</v>
      </c>
      <c r="F54" s="589">
        <v>0.97564680003511095</v>
      </c>
      <c r="G54" s="589">
        <v>0.90339381296788601</v>
      </c>
      <c r="H54" s="589">
        <v>0.97912270168835203</v>
      </c>
      <c r="J54">
        <v>2029</v>
      </c>
      <c r="K54" s="589">
        <f t="shared" si="0"/>
        <v>0.79312232430315877</v>
      </c>
      <c r="L54" s="589">
        <f t="shared" si="1"/>
        <v>0.90350369692321775</v>
      </c>
      <c r="M54" s="589">
        <f t="shared" si="2"/>
        <v>0.75461082337933605</v>
      </c>
      <c r="N54" s="589">
        <f t="shared" si="3"/>
        <v>0.76660551230739449</v>
      </c>
      <c r="O54" s="589">
        <f t="shared" si="4"/>
        <v>0.73531431889837762</v>
      </c>
      <c r="P54" s="589">
        <f t="shared" si="5"/>
        <v>0.75687789596802246</v>
      </c>
      <c r="R54">
        <v>2029</v>
      </c>
      <c r="S54" s="590">
        <f t="shared" si="6"/>
        <v>-3.1473077954984663E-2</v>
      </c>
      <c r="T54" s="590">
        <f t="shared" si="7"/>
        <v>-2.9397201569068443E-2</v>
      </c>
      <c r="U54" s="590">
        <f t="shared" si="8"/>
        <v>-0.16573637255378693</v>
      </c>
      <c r="V54" s="590">
        <f t="shared" si="9"/>
        <v>-0.21425918449196335</v>
      </c>
      <c r="W54" s="590">
        <f t="shared" si="10"/>
        <v>-0.18605340401582238</v>
      </c>
      <c r="X54" s="590">
        <f t="shared" si="11"/>
        <v>-0.22698361026365876</v>
      </c>
    </row>
    <row r="55" spans="2:79" x14ac:dyDescent="0.25">
      <c r="B55">
        <v>2030</v>
      </c>
      <c r="C55" s="589">
        <v>0.81565810970164598</v>
      </c>
      <c r="D55" s="589">
        <v>0.92725127330783796</v>
      </c>
      <c r="E55" s="589">
        <v>0.90031132273303605</v>
      </c>
      <c r="F55" s="589">
        <v>0.97411566571793495</v>
      </c>
      <c r="G55" s="589">
        <v>0.89793980357797099</v>
      </c>
      <c r="H55" s="589">
        <v>0.97768304888531998</v>
      </c>
      <c r="J55">
        <v>2030</v>
      </c>
      <c r="K55" s="589">
        <f t="shared" si="0"/>
        <v>0.78760717806056324</v>
      </c>
      <c r="L55" s="589">
        <f t="shared" si="1"/>
        <v>0.89816307362095416</v>
      </c>
      <c r="M55" s="589">
        <f t="shared" si="2"/>
        <v>0.74399895388296711</v>
      </c>
      <c r="N55" s="589">
        <f t="shared" si="3"/>
        <v>0.75978698974407954</v>
      </c>
      <c r="O55" s="589">
        <f t="shared" si="4"/>
        <v>0.72332390931311186</v>
      </c>
      <c r="P55" s="589">
        <f t="shared" si="5"/>
        <v>0.75022527699666997</v>
      </c>
      <c r="R55">
        <v>2030</v>
      </c>
      <c r="S55" s="590">
        <f t="shared" si="6"/>
        <v>-3.4390550780330376E-2</v>
      </c>
      <c r="T55" s="590">
        <f t="shared" si="7"/>
        <v>-3.1370352917516886E-2</v>
      </c>
      <c r="U55" s="590">
        <f t="shared" si="8"/>
        <v>-0.17362035209727034</v>
      </c>
      <c r="V55" s="590">
        <f t="shared" si="9"/>
        <v>-0.22002384677377362</v>
      </c>
      <c r="W55" s="590">
        <f t="shared" si="10"/>
        <v>-0.19446280649223568</v>
      </c>
      <c r="X55" s="590">
        <f t="shared" si="11"/>
        <v>-0.23264980624137865</v>
      </c>
    </row>
    <row r="56" spans="2:79" x14ac:dyDescent="0.25">
      <c r="B56">
        <v>2031</v>
      </c>
      <c r="C56" s="589">
        <v>0.81241052051816098</v>
      </c>
      <c r="D56" s="589">
        <v>0.92366630421575502</v>
      </c>
      <c r="E56" s="589">
        <v>0.89646133521916604</v>
      </c>
      <c r="F56" s="589">
        <v>0.97254208988667701</v>
      </c>
      <c r="G56" s="589">
        <v>0.89268255042700395</v>
      </c>
      <c r="H56" s="589">
        <v>0.97621662363911099</v>
      </c>
      <c r="J56">
        <v>2031</v>
      </c>
      <c r="K56" s="589">
        <f t="shared" si="0"/>
        <v>0.78242527219297586</v>
      </c>
      <c r="L56" s="589">
        <f t="shared" si="1"/>
        <v>0.89283475745227681</v>
      </c>
      <c r="M56" s="589">
        <f t="shared" si="2"/>
        <v>0.73347595400665999</v>
      </c>
      <c r="N56" s="589">
        <f t="shared" si="3"/>
        <v>0.75294284376721443</v>
      </c>
      <c r="O56" s="589">
        <f t="shared" si="4"/>
        <v>0.71185812508028068</v>
      </c>
      <c r="P56" s="589">
        <f t="shared" si="5"/>
        <v>0.74356602481547851</v>
      </c>
      <c r="R56">
        <v>2031</v>
      </c>
      <c r="S56" s="590">
        <f t="shared" si="6"/>
        <v>-3.6908985750283452E-2</v>
      </c>
      <c r="T56" s="590">
        <f t="shared" si="7"/>
        <v>-3.3379529623153159E-2</v>
      </c>
      <c r="U56" s="590">
        <f t="shared" si="8"/>
        <v>-0.18180971650345579</v>
      </c>
      <c r="V56" s="590">
        <f t="shared" si="9"/>
        <v>-0.22579922082863357</v>
      </c>
      <c r="W56" s="590">
        <f t="shared" si="10"/>
        <v>-0.20256296626413062</v>
      </c>
      <c r="X56" s="590">
        <f t="shared" si="11"/>
        <v>-0.23831862026315898</v>
      </c>
    </row>
    <row r="57" spans="2:79" x14ac:dyDescent="0.25">
      <c r="B57">
        <v>2032</v>
      </c>
      <c r="C57" s="589">
        <v>0.80911021450368503</v>
      </c>
      <c r="D57" s="589">
        <v>0.92005353178803095</v>
      </c>
      <c r="E57" s="589">
        <v>0.89287778695317499</v>
      </c>
      <c r="F57" s="589">
        <v>0.97094095406968595</v>
      </c>
      <c r="G57" s="589">
        <v>0.88732862008666502</v>
      </c>
      <c r="H57" s="589">
        <v>0.97474777861314998</v>
      </c>
      <c r="J57">
        <v>2032</v>
      </c>
      <c r="K57" s="589">
        <f t="shared" si="0"/>
        <v>0.77678755678256217</v>
      </c>
      <c r="L57" s="589">
        <f t="shared" si="1"/>
        <v>0.88760937435840681</v>
      </c>
      <c r="M57" s="589">
        <f t="shared" si="2"/>
        <v>0.72303368331654994</v>
      </c>
      <c r="N57" s="589">
        <f t="shared" si="3"/>
        <v>0.7460920006460553</v>
      </c>
      <c r="O57" s="589">
        <f t="shared" si="4"/>
        <v>0.70034891357202933</v>
      </c>
      <c r="P57" s="589">
        <f t="shared" si="5"/>
        <v>0.7369211265284048</v>
      </c>
      <c r="R57">
        <v>2032</v>
      </c>
      <c r="S57" s="590">
        <f t="shared" si="6"/>
        <v>-3.9948399045919625E-2</v>
      </c>
      <c r="T57" s="590">
        <f t="shared" si="7"/>
        <v>-3.5263336652349153E-2</v>
      </c>
      <c r="U57" s="590">
        <f t="shared" si="8"/>
        <v>-0.19022099789960634</v>
      </c>
      <c r="V57" s="590">
        <f t="shared" si="9"/>
        <v>-0.23157840080921432</v>
      </c>
      <c r="W57" s="590">
        <f t="shared" si="10"/>
        <v>-0.21072205075090833</v>
      </c>
      <c r="X57" s="590">
        <f t="shared" si="11"/>
        <v>-0.24398788825466189</v>
      </c>
    </row>
    <row r="58" spans="2:79" x14ac:dyDescent="0.25">
      <c r="B58">
        <v>2033</v>
      </c>
      <c r="C58" s="589">
        <v>0.806220634982179</v>
      </c>
      <c r="D58" s="589">
        <v>0.91651662524560895</v>
      </c>
      <c r="E58" s="589">
        <v>0.88972348814674695</v>
      </c>
      <c r="F58" s="589">
        <v>0.96928536784200603</v>
      </c>
      <c r="G58" s="589">
        <v>0.88195868031637004</v>
      </c>
      <c r="H58" s="589">
        <v>0.97321348338445601</v>
      </c>
      <c r="J58">
        <v>2033</v>
      </c>
      <c r="K58" s="589">
        <f t="shared" si="0"/>
        <v>0.77193323380745771</v>
      </c>
      <c r="L58" s="589">
        <f t="shared" si="1"/>
        <v>0.88251623986293193</v>
      </c>
      <c r="M58" s="589">
        <f t="shared" si="2"/>
        <v>0.71282689351652506</v>
      </c>
      <c r="N58" s="589">
        <f t="shared" si="3"/>
        <v>0.73921578692532686</v>
      </c>
      <c r="O58" s="589">
        <f t="shared" si="4"/>
        <v>0.68891376051508324</v>
      </c>
      <c r="P58" s="589">
        <f t="shared" si="5"/>
        <v>0.73027146334738402</v>
      </c>
      <c r="R58">
        <v>2033</v>
      </c>
      <c r="S58" s="590">
        <f t="shared" si="6"/>
        <v>-4.2528558172514663E-2</v>
      </c>
      <c r="T58" s="590">
        <f t="shared" si="7"/>
        <v>-3.7097401668590102E-2</v>
      </c>
      <c r="U58" s="590">
        <f t="shared" si="8"/>
        <v>-0.19882199018786084</v>
      </c>
      <c r="V58" s="590">
        <f t="shared" si="9"/>
        <v>-0.23736000619600872</v>
      </c>
      <c r="W58" s="590">
        <f t="shared" si="10"/>
        <v>-0.21888204528134936</v>
      </c>
      <c r="X58" s="590">
        <f t="shared" si="11"/>
        <v>-0.2496287034497453</v>
      </c>
    </row>
    <row r="59" spans="2:79" x14ac:dyDescent="0.25">
      <c r="B59">
        <v>2034</v>
      </c>
      <c r="C59" s="589">
        <v>0.80408303475751497</v>
      </c>
      <c r="D59" s="589">
        <v>0.913026145027794</v>
      </c>
      <c r="E59" s="589">
        <v>0.88671158777214698</v>
      </c>
      <c r="F59" s="589">
        <v>0.96761276181122502</v>
      </c>
      <c r="G59" s="589">
        <v>0.87658955653281401</v>
      </c>
      <c r="H59" s="589">
        <v>0.97166008157484096</v>
      </c>
      <c r="J59">
        <v>2034</v>
      </c>
      <c r="K59" s="589">
        <f t="shared" si="0"/>
        <v>0.76744458842162266</v>
      </c>
      <c r="L59" s="589">
        <f t="shared" si="1"/>
        <v>0.87756964792679903</v>
      </c>
      <c r="M59" s="589">
        <f t="shared" si="2"/>
        <v>0.70308756326875455</v>
      </c>
      <c r="N59" s="589">
        <f t="shared" si="3"/>
        <v>0.73237717256340917</v>
      </c>
      <c r="O59" s="589">
        <f t="shared" si="4"/>
        <v>0.67739577518062166</v>
      </c>
      <c r="P59" s="589">
        <f t="shared" si="5"/>
        <v>0.72370406649269381</v>
      </c>
      <c r="R59">
        <v>2034</v>
      </c>
      <c r="S59" s="590">
        <f t="shared" si="6"/>
        <v>-4.5565501014383725E-2</v>
      </c>
      <c r="T59" s="590">
        <f t="shared" si="7"/>
        <v>-3.883404357485909E-2</v>
      </c>
      <c r="U59" s="590">
        <f t="shared" si="8"/>
        <v>-0.20708427298750631</v>
      </c>
      <c r="V59" s="590">
        <f t="shared" si="9"/>
        <v>-0.24310922564465798</v>
      </c>
      <c r="W59" s="590">
        <f t="shared" si="10"/>
        <v>-0.22723722849273509</v>
      </c>
      <c r="X59" s="590">
        <f t="shared" si="11"/>
        <v>-0.25518802283229192</v>
      </c>
    </row>
    <row r="60" spans="2:79" x14ac:dyDescent="0.25">
      <c r="B60">
        <v>2035</v>
      </c>
      <c r="C60" s="589">
        <v>0.80196213023454599</v>
      </c>
      <c r="D60" s="589">
        <v>0.90961527777555695</v>
      </c>
      <c r="E60" s="589">
        <v>0.88360892640070599</v>
      </c>
      <c r="F60" s="589">
        <v>0.96594106292730897</v>
      </c>
      <c r="G60" s="589">
        <v>0.87124413084299102</v>
      </c>
      <c r="H60" s="589">
        <v>0.97010575056979997</v>
      </c>
      <c r="J60">
        <v>2035</v>
      </c>
      <c r="K60" s="589">
        <f t="shared" si="0"/>
        <v>0.7640074295121988</v>
      </c>
      <c r="L60" s="589">
        <f t="shared" si="1"/>
        <v>0.87267585597484498</v>
      </c>
      <c r="M60" s="589">
        <f t="shared" si="2"/>
        <v>0.6937330558938769</v>
      </c>
      <c r="N60" s="589">
        <f t="shared" si="3"/>
        <v>0.72556628295069447</v>
      </c>
      <c r="O60" s="589">
        <f t="shared" si="4"/>
        <v>0.66596783221019684</v>
      </c>
      <c r="P60" s="589">
        <f t="shared" si="5"/>
        <v>0.71718832385213127</v>
      </c>
      <c r="R60">
        <v>2035</v>
      </c>
      <c r="S60" s="590">
        <f t="shared" si="6"/>
        <v>-4.732729800002744E-2</v>
      </c>
      <c r="T60" s="590">
        <f t="shared" si="7"/>
        <v>-4.0609939941913087E-2</v>
      </c>
      <c r="U60" s="590">
        <f t="shared" si="8"/>
        <v>-0.21488677268151846</v>
      </c>
      <c r="V60" s="590">
        <f t="shared" si="9"/>
        <v>-0.24885035868353356</v>
      </c>
      <c r="W60" s="590">
        <f t="shared" si="10"/>
        <v>-0.23561283383817422</v>
      </c>
      <c r="X60" s="590">
        <f t="shared" si="11"/>
        <v>-0.26071119212427663</v>
      </c>
    </row>
    <row r="62" spans="2:79" ht="18.75" x14ac:dyDescent="0.3">
      <c r="B62" s="847" t="s">
        <v>669</v>
      </c>
      <c r="C62" s="847"/>
      <c r="D62" s="847"/>
      <c r="E62" s="847"/>
      <c r="F62" s="847"/>
      <c r="G62" s="847"/>
      <c r="H62" s="847"/>
      <c r="I62" s="847"/>
      <c r="J62" s="847"/>
      <c r="K62" s="847"/>
      <c r="L62" s="847"/>
      <c r="M62" s="847"/>
      <c r="N62" s="847"/>
      <c r="O62" s="847"/>
      <c r="P62" s="847"/>
      <c r="Q62" s="847"/>
      <c r="R62" s="847"/>
      <c r="S62" s="847"/>
      <c r="T62" s="847"/>
      <c r="U62" s="847"/>
      <c r="V62" s="847"/>
      <c r="W62" s="847"/>
      <c r="X62" s="847"/>
      <c r="Y62" s="847"/>
      <c r="Z62" s="847"/>
      <c r="AA62" s="847"/>
      <c r="AB62" s="847"/>
      <c r="AC62" s="847"/>
      <c r="AD62" s="847"/>
      <c r="AE62" s="847"/>
      <c r="AF62" s="847"/>
      <c r="AG62" s="847"/>
      <c r="AH62" s="847"/>
      <c r="AI62" s="847"/>
      <c r="AJ62" s="847"/>
      <c r="AK62" s="847"/>
      <c r="AL62" s="847"/>
      <c r="AM62" s="847"/>
      <c r="AN62" s="847"/>
      <c r="AO62" s="847"/>
      <c r="AP62" s="847"/>
      <c r="AQ62" s="847"/>
      <c r="AR62" s="847"/>
      <c r="AS62" s="847"/>
      <c r="AT62" s="847"/>
      <c r="AU62" s="847"/>
      <c r="AV62" s="847"/>
      <c r="AW62" s="847"/>
      <c r="AX62" s="847"/>
      <c r="AY62" s="847"/>
      <c r="AZ62" s="847"/>
      <c r="BA62" s="847"/>
      <c r="BB62" s="847"/>
      <c r="BC62" s="847"/>
      <c r="BD62" s="847"/>
      <c r="BE62" s="847"/>
      <c r="BF62" s="847"/>
      <c r="BG62" s="847"/>
      <c r="BH62" s="847"/>
      <c r="BI62" s="847"/>
      <c r="BJ62" s="847"/>
      <c r="BK62" s="847"/>
      <c r="BL62" s="847"/>
      <c r="BM62" s="847"/>
      <c r="BN62" s="847"/>
      <c r="BO62" s="847"/>
      <c r="BP62" s="847"/>
      <c r="BQ62" s="847"/>
      <c r="BR62" s="847"/>
      <c r="BS62" s="847"/>
      <c r="BT62" s="847"/>
      <c r="BU62" s="847"/>
      <c r="BV62" s="847"/>
      <c r="BW62" s="847"/>
      <c r="BX62" s="847"/>
      <c r="BY62" s="847"/>
      <c r="BZ62" s="847"/>
      <c r="CA62" s="847"/>
    </row>
    <row r="63" spans="2:79" ht="18.75" customHeight="1" x14ac:dyDescent="0.3">
      <c r="B63" s="848" t="s">
        <v>670</v>
      </c>
      <c r="C63" s="848"/>
      <c r="D63" s="848"/>
      <c r="E63" s="848"/>
      <c r="F63" s="848"/>
      <c r="G63" s="848"/>
      <c r="H63" s="848"/>
      <c r="I63" s="591"/>
      <c r="J63" s="849" t="s">
        <v>671</v>
      </c>
      <c r="K63" s="849"/>
      <c r="L63" s="849"/>
      <c r="M63" s="849"/>
      <c r="N63" s="849"/>
      <c r="O63" s="849"/>
      <c r="P63" s="849"/>
      <c r="R63" s="848" t="s">
        <v>672</v>
      </c>
      <c r="S63" s="848"/>
      <c r="T63" s="848"/>
      <c r="U63" s="848"/>
      <c r="V63" s="848"/>
      <c r="W63" s="848"/>
      <c r="X63" s="848"/>
      <c r="Y63" s="592"/>
      <c r="Z63" s="849" t="s">
        <v>673</v>
      </c>
      <c r="AA63" s="849"/>
      <c r="AB63" s="849"/>
      <c r="AC63" s="849"/>
      <c r="AD63" s="849"/>
      <c r="AE63" s="849"/>
      <c r="AF63" s="849"/>
      <c r="AG63" s="592"/>
      <c r="AH63" s="850" t="s">
        <v>674</v>
      </c>
      <c r="AI63" s="850"/>
      <c r="AJ63" s="850"/>
      <c r="AK63" s="850"/>
      <c r="AL63" s="850"/>
      <c r="AM63" s="850"/>
      <c r="AN63" s="850"/>
      <c r="AO63" s="850"/>
      <c r="AP63" s="850"/>
      <c r="AQ63" s="850"/>
      <c r="AR63" s="850"/>
      <c r="AT63" s="851" t="s">
        <v>675</v>
      </c>
      <c r="AU63" s="851"/>
      <c r="AV63" s="851"/>
      <c r="AW63" s="851"/>
      <c r="AX63" s="851"/>
      <c r="AY63" s="851"/>
      <c r="AZ63" s="851"/>
      <c r="BA63" s="851"/>
      <c r="BB63" s="851"/>
      <c r="BC63" s="851"/>
      <c r="BD63" s="851"/>
      <c r="BE63" s="851"/>
      <c r="BF63" s="158"/>
      <c r="BG63" s="852" t="s">
        <v>676</v>
      </c>
      <c r="BH63" s="852"/>
      <c r="BI63" s="852"/>
      <c r="BJ63" s="852"/>
      <c r="BK63" s="158"/>
      <c r="BL63" s="849" t="s">
        <v>677</v>
      </c>
      <c r="BM63" s="849"/>
      <c r="BN63" s="849"/>
      <c r="BO63" s="849"/>
      <c r="BP63" s="849"/>
      <c r="BQ63" s="849"/>
      <c r="BR63" s="849"/>
      <c r="BV63" s="853" t="s">
        <v>678</v>
      </c>
      <c r="BW63" s="853"/>
      <c r="BX63" s="853"/>
      <c r="BY63" s="853"/>
      <c r="BZ63" s="853"/>
      <c r="CA63" s="853"/>
    </row>
    <row r="64" spans="2:79" ht="15" customHeight="1" x14ac:dyDescent="0.25">
      <c r="B64" s="846" t="s">
        <v>679</v>
      </c>
      <c r="C64" s="593" t="s">
        <v>553</v>
      </c>
      <c r="D64" s="593" t="s">
        <v>556</v>
      </c>
      <c r="E64" s="593" t="s">
        <v>557</v>
      </c>
      <c r="F64" s="593" t="s">
        <v>559</v>
      </c>
      <c r="G64" s="593" t="s">
        <v>560</v>
      </c>
      <c r="H64" s="593" t="s">
        <v>562</v>
      </c>
      <c r="I64" s="594"/>
      <c r="J64" s="846" t="s">
        <v>679</v>
      </c>
      <c r="K64" s="593" t="s">
        <v>553</v>
      </c>
      <c r="L64" s="593" t="s">
        <v>556</v>
      </c>
      <c r="M64" s="593" t="s">
        <v>557</v>
      </c>
      <c r="N64" s="593" t="s">
        <v>559</v>
      </c>
      <c r="O64" s="593" t="s">
        <v>560</v>
      </c>
      <c r="P64" s="593" t="s">
        <v>562</v>
      </c>
      <c r="R64" s="846" t="s">
        <v>679</v>
      </c>
      <c r="S64" s="593" t="s">
        <v>553</v>
      </c>
      <c r="T64" s="593" t="s">
        <v>556</v>
      </c>
      <c r="U64" s="593" t="s">
        <v>557</v>
      </c>
      <c r="V64" s="593" t="s">
        <v>559</v>
      </c>
      <c r="W64" s="593" t="s">
        <v>560</v>
      </c>
      <c r="X64" s="593" t="s">
        <v>562</v>
      </c>
      <c r="Z64" s="846" t="s">
        <v>679</v>
      </c>
      <c r="AA64" s="593" t="s">
        <v>553</v>
      </c>
      <c r="AB64" s="593" t="s">
        <v>556</v>
      </c>
      <c r="AC64" s="593" t="s">
        <v>557</v>
      </c>
      <c r="AD64" s="593" t="s">
        <v>559</v>
      </c>
      <c r="AE64" s="593" t="s">
        <v>560</v>
      </c>
      <c r="AF64" s="593" t="s">
        <v>562</v>
      </c>
      <c r="AH64" s="844" t="s">
        <v>680</v>
      </c>
      <c r="AI64" s="844"/>
      <c r="AJ64" s="844"/>
      <c r="AL64" s="844" t="s">
        <v>681</v>
      </c>
      <c r="AM64" s="844"/>
      <c r="AN64" s="844"/>
      <c r="AP64" s="844" t="s">
        <v>682</v>
      </c>
      <c r="AQ64" s="844"/>
      <c r="AR64" s="844"/>
      <c r="AT64" s="845" t="s">
        <v>683</v>
      </c>
      <c r="AU64" s="845"/>
      <c r="AV64" s="845"/>
      <c r="AX64" s="846" t="s">
        <v>679</v>
      </c>
      <c r="AY64" s="593" t="s">
        <v>553</v>
      </c>
      <c r="AZ64" s="593" t="s">
        <v>556</v>
      </c>
      <c r="BA64" s="593" t="s">
        <v>557</v>
      </c>
      <c r="BB64" s="593" t="s">
        <v>559</v>
      </c>
      <c r="BC64" s="593" t="s">
        <v>560</v>
      </c>
      <c r="BD64" s="593" t="s">
        <v>562</v>
      </c>
      <c r="BF64" s="158"/>
      <c r="BG64" s="158"/>
      <c r="BH64" s="596" t="s">
        <v>560</v>
      </c>
      <c r="BI64" s="597" t="s">
        <v>562</v>
      </c>
      <c r="BJ64" s="158"/>
      <c r="BK64" s="158"/>
      <c r="BL64" s="846" t="s">
        <v>679</v>
      </c>
      <c r="BM64" s="593" t="s">
        <v>553</v>
      </c>
      <c r="BN64" s="593" t="s">
        <v>556</v>
      </c>
      <c r="BO64" s="593" t="s">
        <v>557</v>
      </c>
      <c r="BP64" s="593" t="s">
        <v>559</v>
      </c>
      <c r="BQ64" s="593" t="s">
        <v>560</v>
      </c>
      <c r="BR64" s="593" t="s">
        <v>562</v>
      </c>
      <c r="BV64" s="597" t="s">
        <v>553</v>
      </c>
      <c r="BW64" s="596" t="s">
        <v>556</v>
      </c>
      <c r="BX64" s="596" t="s">
        <v>557</v>
      </c>
      <c r="BY64" s="596" t="s">
        <v>559</v>
      </c>
      <c r="BZ64" s="596" t="s">
        <v>560</v>
      </c>
      <c r="CA64" s="597" t="s">
        <v>562</v>
      </c>
    </row>
    <row r="65" spans="1:79" ht="150" x14ac:dyDescent="0.25">
      <c r="B65" s="846"/>
      <c r="C65" s="593" t="s">
        <v>684</v>
      </c>
      <c r="D65" s="593" t="s">
        <v>684</v>
      </c>
      <c r="E65" s="593" t="s">
        <v>684</v>
      </c>
      <c r="F65" s="593" t="s">
        <v>684</v>
      </c>
      <c r="G65" s="593" t="s">
        <v>684</v>
      </c>
      <c r="H65" s="593" t="s">
        <v>684</v>
      </c>
      <c r="I65" s="594"/>
      <c r="J65" s="846"/>
      <c r="K65" s="593" t="s">
        <v>685</v>
      </c>
      <c r="L65" s="593" t="s">
        <v>685</v>
      </c>
      <c r="M65" s="593" t="s">
        <v>685</v>
      </c>
      <c r="N65" s="593" t="s">
        <v>685</v>
      </c>
      <c r="O65" s="593" t="s">
        <v>685</v>
      </c>
      <c r="P65" s="593" t="s">
        <v>685</v>
      </c>
      <c r="R65" s="846"/>
      <c r="S65" s="593" t="s">
        <v>686</v>
      </c>
      <c r="T65" s="593" t="s">
        <v>686</v>
      </c>
      <c r="U65" s="593" t="s">
        <v>686</v>
      </c>
      <c r="V65" s="593" t="s">
        <v>686</v>
      </c>
      <c r="W65" s="593" t="s">
        <v>686</v>
      </c>
      <c r="X65" s="593" t="s">
        <v>686</v>
      </c>
      <c r="Z65" s="846"/>
      <c r="AA65" s="593" t="s">
        <v>686</v>
      </c>
      <c r="AB65" s="593" t="s">
        <v>686</v>
      </c>
      <c r="AC65" s="593" t="s">
        <v>686</v>
      </c>
      <c r="AD65" s="593" t="s">
        <v>686</v>
      </c>
      <c r="AE65" s="593" t="s">
        <v>686</v>
      </c>
      <c r="AF65" s="593" t="s">
        <v>686</v>
      </c>
      <c r="AH65" s="595" t="s">
        <v>687</v>
      </c>
      <c r="AI65" s="595" t="s">
        <v>688</v>
      </c>
      <c r="AJ65" s="595" t="s">
        <v>689</v>
      </c>
      <c r="AL65" s="595" t="s">
        <v>687</v>
      </c>
      <c r="AM65" s="595" t="s">
        <v>688</v>
      </c>
      <c r="AN65" s="595" t="s">
        <v>689</v>
      </c>
      <c r="AP65" s="595" t="s">
        <v>687</v>
      </c>
      <c r="AQ65" s="595" t="s">
        <v>688</v>
      </c>
      <c r="AR65" s="595" t="s">
        <v>689</v>
      </c>
      <c r="AT65" s="595" t="s">
        <v>687</v>
      </c>
      <c r="AU65" s="595" t="s">
        <v>688</v>
      </c>
      <c r="AV65" s="595" t="s">
        <v>689</v>
      </c>
      <c r="AX65" s="846"/>
      <c r="AY65" s="593" t="s">
        <v>690</v>
      </c>
      <c r="AZ65" s="593" t="s">
        <v>690</v>
      </c>
      <c r="BA65" s="593" t="s">
        <v>690</v>
      </c>
      <c r="BB65" s="593" t="s">
        <v>690</v>
      </c>
      <c r="BC65" s="593" t="s">
        <v>690</v>
      </c>
      <c r="BD65" s="593" t="s">
        <v>690</v>
      </c>
      <c r="BE65" s="598" t="s">
        <v>691</v>
      </c>
      <c r="BF65" s="594"/>
      <c r="BG65" s="594"/>
      <c r="BH65" s="599" t="s">
        <v>692</v>
      </c>
      <c r="BI65" s="599" t="s">
        <v>692</v>
      </c>
      <c r="BJ65" s="594"/>
      <c r="BK65" s="594"/>
      <c r="BL65" s="846"/>
      <c r="BM65" s="593" t="s">
        <v>693</v>
      </c>
      <c r="BN65" s="593" t="s">
        <v>693</v>
      </c>
      <c r="BO65" s="593" t="s">
        <v>693</v>
      </c>
      <c r="BP65" s="593" t="s">
        <v>693</v>
      </c>
      <c r="BQ65" s="593" t="s">
        <v>693</v>
      </c>
      <c r="BR65" s="593" t="s">
        <v>693</v>
      </c>
      <c r="BV65" s="600" t="s">
        <v>554</v>
      </c>
      <c r="BW65" s="600" t="s">
        <v>554</v>
      </c>
      <c r="BX65" s="600" t="s">
        <v>554</v>
      </c>
      <c r="BY65" s="600" t="s">
        <v>554</v>
      </c>
      <c r="BZ65" s="600" t="s">
        <v>554</v>
      </c>
      <c r="CA65" s="593" t="s">
        <v>554</v>
      </c>
    </row>
    <row r="66" spans="1:79" s="158" customFormat="1" ht="13.5" customHeight="1" x14ac:dyDescent="0.25">
      <c r="C66" s="594"/>
      <c r="D66" s="594"/>
      <c r="E66" s="594"/>
      <c r="F66" s="594"/>
      <c r="G66" s="594"/>
      <c r="H66" s="594"/>
      <c r="I66" s="594"/>
      <c r="K66" s="594"/>
      <c r="L66" s="594"/>
      <c r="M66" s="594"/>
      <c r="N66" s="594"/>
      <c r="O66" s="594"/>
      <c r="P66" s="594"/>
      <c r="AA66" s="594"/>
      <c r="AB66" s="594"/>
      <c r="AC66" s="594"/>
      <c r="AD66" s="594"/>
      <c r="AE66" s="594"/>
      <c r="AF66" s="594"/>
      <c r="AH66" s="601"/>
      <c r="AI66" s="602"/>
      <c r="AJ66" s="602"/>
      <c r="AL66" s="601"/>
      <c r="AM66" s="602"/>
      <c r="AN66" s="602"/>
      <c r="AP66" s="601"/>
      <c r="AQ66" s="602"/>
      <c r="AR66" s="602"/>
      <c r="AT66" s="601"/>
      <c r="AU66" s="602"/>
      <c r="AV66" s="602"/>
      <c r="AY66" s="594"/>
      <c r="AZ66" s="594"/>
      <c r="BA66" s="594"/>
      <c r="BB66" s="594"/>
      <c r="BC66" s="594"/>
      <c r="BD66" s="594"/>
      <c r="BE66" s="594"/>
      <c r="BF66" s="594"/>
      <c r="BG66" s="603" t="s">
        <v>694</v>
      </c>
      <c r="BH66" s="604">
        <v>0.71</v>
      </c>
      <c r="BI66" s="604">
        <v>0.42</v>
      </c>
      <c r="BJ66" s="594"/>
      <c r="BK66" s="594"/>
      <c r="BM66" s="594"/>
      <c r="BN66" s="594"/>
      <c r="BO66" s="594"/>
      <c r="BP66" s="594"/>
      <c r="BQ66" s="594"/>
      <c r="BR66" s="594"/>
      <c r="BV66" s="594"/>
      <c r="BW66" s="594"/>
      <c r="BX66" s="594"/>
      <c r="BY66" s="594"/>
      <c r="BZ66" s="594"/>
      <c r="CA66" s="594"/>
    </row>
    <row r="67" spans="1:79" ht="14.25" customHeight="1" x14ac:dyDescent="0.25">
      <c r="A67" s="158"/>
      <c r="B67" s="158"/>
      <c r="C67" s="594"/>
      <c r="D67" s="594"/>
      <c r="E67" s="594"/>
      <c r="F67" s="594"/>
      <c r="G67" s="594"/>
      <c r="H67" s="594"/>
      <c r="I67" s="594"/>
      <c r="J67" s="158"/>
      <c r="K67" s="594"/>
      <c r="L67" s="594"/>
      <c r="M67" s="594"/>
      <c r="N67" s="594"/>
      <c r="O67" s="594"/>
      <c r="P67" s="594"/>
      <c r="Q67" s="158"/>
      <c r="R67" s="158"/>
      <c r="S67" s="158"/>
      <c r="T67" s="158"/>
      <c r="U67" s="158"/>
      <c r="V67" s="158"/>
      <c r="W67" s="158"/>
      <c r="X67" s="158"/>
      <c r="Y67" s="158"/>
      <c r="Z67" s="158"/>
      <c r="AA67" s="594"/>
      <c r="AB67" s="594"/>
      <c r="AC67" s="594"/>
      <c r="AD67" s="594"/>
      <c r="AE67" s="594"/>
      <c r="AF67" s="594"/>
      <c r="AG67" s="158"/>
      <c r="AH67" s="601"/>
      <c r="AI67" s="602"/>
      <c r="AJ67" s="602"/>
      <c r="AK67" s="158"/>
      <c r="AL67" s="601"/>
      <c r="AM67" s="602"/>
      <c r="AN67" s="602"/>
      <c r="AO67" s="158"/>
      <c r="AP67" s="601"/>
      <c r="AQ67" s="602"/>
      <c r="AR67" s="602"/>
      <c r="AS67" s="158"/>
      <c r="AT67" s="601"/>
      <c r="AU67" s="602"/>
      <c r="AV67" s="602"/>
      <c r="AW67" s="158"/>
      <c r="AX67" s="158"/>
      <c r="AY67" s="594"/>
      <c r="AZ67" s="594"/>
      <c r="BA67" s="594"/>
      <c r="BB67" s="594"/>
      <c r="BC67" s="594"/>
      <c r="BD67" s="594"/>
      <c r="BE67" s="594"/>
      <c r="BF67" s="594"/>
      <c r="BG67" s="605" t="s">
        <v>695</v>
      </c>
      <c r="BH67" s="606">
        <v>0.6</v>
      </c>
      <c r="BI67" s="606">
        <v>0.4</v>
      </c>
      <c r="BJ67" s="607" t="s">
        <v>696</v>
      </c>
      <c r="BK67" s="594"/>
      <c r="BM67" s="594"/>
      <c r="BN67" s="594"/>
      <c r="BO67" s="594"/>
      <c r="BP67" s="594"/>
      <c r="BQ67" s="594"/>
      <c r="BR67" s="594"/>
      <c r="BV67" s="594"/>
      <c r="BW67" s="594"/>
      <c r="BX67" s="594"/>
      <c r="BY67" s="594"/>
      <c r="BZ67" s="594"/>
      <c r="CA67" s="594"/>
    </row>
    <row r="68" spans="1:79" x14ac:dyDescent="0.25">
      <c r="B68" s="608">
        <v>2008</v>
      </c>
      <c r="C68" s="609">
        <v>7804.2759999999998</v>
      </c>
      <c r="D68" s="609">
        <v>6052.1414999999997</v>
      </c>
      <c r="E68" s="609">
        <v>5309.5186999999996</v>
      </c>
      <c r="F68" s="609">
        <v>2669.9728</v>
      </c>
      <c r="G68" s="609">
        <v>3227.8452000000002</v>
      </c>
      <c r="H68" s="609">
        <v>1713.4254000000001</v>
      </c>
      <c r="I68" s="610"/>
      <c r="J68" s="608">
        <v>2008</v>
      </c>
      <c r="K68" s="611">
        <v>0</v>
      </c>
      <c r="L68" s="611">
        <v>0</v>
      </c>
      <c r="M68" s="611">
        <v>0</v>
      </c>
      <c r="N68" s="611">
        <v>0</v>
      </c>
      <c r="O68" s="611">
        <v>0</v>
      </c>
      <c r="P68" s="612">
        <v>0</v>
      </c>
      <c r="R68" s="608">
        <v>2008</v>
      </c>
      <c r="S68">
        <v>16993.532999999999</v>
      </c>
      <c r="T68">
        <v>8097.71</v>
      </c>
      <c r="U68">
        <v>8548.1996999999992</v>
      </c>
      <c r="V68">
        <v>4649.4310999999998</v>
      </c>
      <c r="W68">
        <v>8743.8080000000009</v>
      </c>
      <c r="X68">
        <v>5174.6884</v>
      </c>
      <c r="Z68" s="608">
        <v>2008</v>
      </c>
      <c r="AA68" s="609">
        <f t="shared" ref="AA68:AA95" si="12">S68*C68*10^(-6)</f>
        <v>132.622221747108</v>
      </c>
      <c r="AB68" s="609">
        <f t="shared" ref="AB68:AB95" si="13">T68*D68*10^(-6)</f>
        <v>49.008486745964994</v>
      </c>
      <c r="AC68" s="609">
        <f t="shared" ref="AC68:AC95" si="14">U68*E68*10^(-6)</f>
        <v>45.386826158484382</v>
      </c>
      <c r="AD68" s="609">
        <f t="shared" ref="AD68:AD95" si="15">V68*F68*10^(-6)</f>
        <v>12.413854572474079</v>
      </c>
      <c r="AE68" s="609">
        <f t="shared" ref="AE68:AE95" si="16">W68*G68*10^(-6)</f>
        <v>28.223658682521602</v>
      </c>
      <c r="AF68" s="613">
        <f t="shared" ref="AF68:AF95" si="17">X68*H68*10^(-6)</f>
        <v>8.8664425416453607</v>
      </c>
      <c r="AH68" s="614" t="s">
        <v>697</v>
      </c>
      <c r="AI68" s="615">
        <v>1</v>
      </c>
      <c r="AJ68" s="616">
        <f>14466911+2342576</f>
        <v>16809487</v>
      </c>
      <c r="AL68" s="614" t="s">
        <v>697</v>
      </c>
      <c r="AM68" s="615">
        <v>1</v>
      </c>
      <c r="AN68" s="616">
        <f>4235408+730648</f>
        <v>4966056</v>
      </c>
      <c r="AP68" s="614" t="s">
        <v>697</v>
      </c>
      <c r="AQ68" s="615">
        <v>1</v>
      </c>
      <c r="AR68" s="616">
        <f>12560022+8600000</f>
        <v>21160022</v>
      </c>
      <c r="AT68" s="614" t="s">
        <v>697</v>
      </c>
      <c r="AU68" s="615">
        <v>0</v>
      </c>
      <c r="AV68" s="616">
        <v>0</v>
      </c>
      <c r="AX68" s="608">
        <v>2008</v>
      </c>
      <c r="AY68" s="609">
        <v>0</v>
      </c>
      <c r="AZ68" s="609">
        <v>0</v>
      </c>
      <c r="BA68" s="609">
        <v>0</v>
      </c>
      <c r="BB68" s="609">
        <v>0</v>
      </c>
      <c r="BC68" s="609">
        <v>0</v>
      </c>
      <c r="BD68" s="613">
        <v>0</v>
      </c>
      <c r="BF68" s="158"/>
      <c r="BG68" s="158"/>
      <c r="BH68" s="617">
        <f>BJ68*$BH$67*$BH$66*(AE68*(10^6)/G68)</f>
        <v>0</v>
      </c>
      <c r="BI68" s="617">
        <f>BJ68*$BI$67*$BI$66*(AF68*(10^6)/H68)</f>
        <v>0</v>
      </c>
      <c r="BJ68" s="617">
        <v>0</v>
      </c>
      <c r="BK68" s="158"/>
      <c r="BL68" s="608">
        <v>2008</v>
      </c>
      <c r="BM68" s="618">
        <f t="shared" ref="BM68:BP75" si="18">AA68*10^9</f>
        <v>132622221747.108</v>
      </c>
      <c r="BN68" s="618">
        <f t="shared" si="18"/>
        <v>49008486745.964996</v>
      </c>
      <c r="BO68" s="618">
        <f t="shared" si="18"/>
        <v>45386826158.484383</v>
      </c>
      <c r="BP68" s="618">
        <f t="shared" si="18"/>
        <v>12413854572.474079</v>
      </c>
      <c r="BQ68" s="618">
        <f t="shared" ref="BQ68:BR75" si="19">AE68*10^9-BH68</f>
        <v>28223658682.521603</v>
      </c>
      <c r="BR68" s="619">
        <f t="shared" si="19"/>
        <v>8866442541.6453609</v>
      </c>
      <c r="BU68" s="608">
        <v>2008</v>
      </c>
      <c r="BV68" s="609">
        <f t="shared" ref="BV68:BV95" si="20">BM68/BM$70</f>
        <v>1.0392635813417648</v>
      </c>
      <c r="BW68" s="609">
        <f t="shared" ref="BW68:BW95" si="21">BN68/BN$70</f>
        <v>1.0114256471357521</v>
      </c>
      <c r="BX68" s="609">
        <f t="shared" ref="BX68:BX95" si="22">BO68/BO$70</f>
        <v>1.0091611940213576</v>
      </c>
      <c r="BY68" s="609">
        <f t="shared" ref="BY68:BY95" si="23">BP68/BP$70</f>
        <v>1.0042182977224912</v>
      </c>
      <c r="BZ68" s="609">
        <f t="shared" ref="BZ68:BZ95" si="24">BQ68/BQ$70</f>
        <v>1.0049058272003502</v>
      </c>
      <c r="CA68" s="613">
        <f t="shared" ref="CA68:CA95" si="25">BR68/BR$70</f>
        <v>1.0017284970724731</v>
      </c>
    </row>
    <row r="69" spans="1:79" x14ac:dyDescent="0.25">
      <c r="B69" s="620">
        <v>2009</v>
      </c>
      <c r="C69" s="609">
        <v>7804.2759999999998</v>
      </c>
      <c r="D69" s="609">
        <v>6052.1414999999997</v>
      </c>
      <c r="E69" s="609">
        <v>5309.5186999999996</v>
      </c>
      <c r="F69" s="609">
        <v>2669.9728</v>
      </c>
      <c r="G69" s="609">
        <v>3227.8452000000002</v>
      </c>
      <c r="H69" s="609">
        <v>1713.4254000000001</v>
      </c>
      <c r="I69" s="610"/>
      <c r="J69" s="620">
        <v>2009</v>
      </c>
      <c r="K69" s="621">
        <f t="shared" ref="K69:K95" si="26">1-C69/C68</f>
        <v>0</v>
      </c>
      <c r="L69" s="621">
        <f t="shared" ref="L69:L95" si="27">1-D69/D68</f>
        <v>0</v>
      </c>
      <c r="M69" s="621">
        <f t="shared" ref="M69:M95" si="28">1-E69/E68</f>
        <v>0</v>
      </c>
      <c r="N69" s="621">
        <f t="shared" ref="N69:N95" si="29">1-F69/F68</f>
        <v>0</v>
      </c>
      <c r="O69" s="621">
        <f t="shared" ref="O69:O95" si="30">1-G69/G68</f>
        <v>0</v>
      </c>
      <c r="P69" s="622">
        <f t="shared" ref="P69:P95" si="31">1-H69/H68</f>
        <v>0</v>
      </c>
      <c r="R69" s="620">
        <v>2009</v>
      </c>
      <c r="S69">
        <v>16676.786</v>
      </c>
      <c r="T69">
        <v>8040.3347000000003</v>
      </c>
      <c r="U69">
        <v>8502.5241000000005</v>
      </c>
      <c r="V69">
        <v>4633.2075000000004</v>
      </c>
      <c r="W69">
        <v>8714.6934000000001</v>
      </c>
      <c r="X69">
        <v>5166.5934999999999</v>
      </c>
      <c r="Z69" s="620">
        <v>2009</v>
      </c>
      <c r="AA69" s="623">
        <f t="shared" si="12"/>
        <v>130.15024073693598</v>
      </c>
      <c r="AB69" s="623">
        <f t="shared" si="13"/>
        <v>48.661243311760053</v>
      </c>
      <c r="AC69" s="623">
        <f t="shared" si="14"/>
        <v>45.144310706150669</v>
      </c>
      <c r="AD69" s="623">
        <f t="shared" si="15"/>
        <v>12.370538001756001</v>
      </c>
      <c r="AE69" s="623">
        <f t="shared" si="16"/>
        <v>28.129681260661684</v>
      </c>
      <c r="AF69" s="624">
        <f t="shared" si="17"/>
        <v>8.8525725343749002</v>
      </c>
      <c r="AH69" s="625" t="s">
        <v>498</v>
      </c>
      <c r="AI69" s="626">
        <v>0.85</v>
      </c>
      <c r="AJ69" s="627">
        <f>$AJ$68*AI69</f>
        <v>14288063.949999999</v>
      </c>
      <c r="AL69" s="625" t="s">
        <v>498</v>
      </c>
      <c r="AM69" s="626">
        <v>0.85</v>
      </c>
      <c r="AN69" s="627">
        <f>$AN$68*AM69</f>
        <v>4221147.5999999996</v>
      </c>
      <c r="AP69" s="625" t="s">
        <v>498</v>
      </c>
      <c r="AQ69" s="626">
        <v>0.6</v>
      </c>
      <c r="AR69" s="627">
        <f>$AR$68*AQ69</f>
        <v>12696013.199999999</v>
      </c>
      <c r="AT69" s="625" t="s">
        <v>498</v>
      </c>
      <c r="AU69" s="626">
        <v>0</v>
      </c>
      <c r="AV69" s="627">
        <f>$AR$68*AU69</f>
        <v>0</v>
      </c>
      <c r="AX69" s="620">
        <v>2009</v>
      </c>
      <c r="AY69" s="623">
        <v>0</v>
      </c>
      <c r="AZ69" s="623">
        <v>0</v>
      </c>
      <c r="BA69" s="623">
        <v>0</v>
      </c>
      <c r="BB69" s="623">
        <v>0</v>
      </c>
      <c r="BC69" s="623">
        <v>0</v>
      </c>
      <c r="BD69" s="624">
        <v>0</v>
      </c>
      <c r="BF69" s="158"/>
      <c r="BG69" s="158"/>
      <c r="BH69" s="617">
        <f t="shared" ref="BH69:BH95" si="32">BJ69*$BH$67*$BH$66*(AE69*(10^6)/G69)+BH68</f>
        <v>0</v>
      </c>
      <c r="BI69" s="617">
        <f t="shared" ref="BI69:BI95" si="33">BJ69*$BI$67*$BI$66*(AF69*(10^6)/H69)+BI68</f>
        <v>0</v>
      </c>
      <c r="BJ69" s="617">
        <v>0</v>
      </c>
      <c r="BK69" s="158"/>
      <c r="BL69" s="620">
        <v>2009</v>
      </c>
      <c r="BM69" s="628">
        <f t="shared" si="18"/>
        <v>130150240736.93599</v>
      </c>
      <c r="BN69" s="628">
        <f t="shared" si="18"/>
        <v>48661243311.760056</v>
      </c>
      <c r="BO69" s="628">
        <f t="shared" si="18"/>
        <v>45144310706.150673</v>
      </c>
      <c r="BP69" s="628">
        <f t="shared" si="18"/>
        <v>12370538001.756001</v>
      </c>
      <c r="BQ69" s="628">
        <f t="shared" si="19"/>
        <v>28129681260.661682</v>
      </c>
      <c r="BR69" s="629">
        <f t="shared" si="19"/>
        <v>8852572534.3749008</v>
      </c>
      <c r="BU69" s="620">
        <v>2009</v>
      </c>
      <c r="BV69" s="623">
        <f t="shared" si="20"/>
        <v>1.0198924698960599</v>
      </c>
      <c r="BW69" s="623">
        <f t="shared" si="21"/>
        <v>1.004259318638917</v>
      </c>
      <c r="BX69" s="623">
        <f t="shared" si="22"/>
        <v>1.0037689424770189</v>
      </c>
      <c r="BY69" s="623">
        <f t="shared" si="23"/>
        <v>1.000714205366992</v>
      </c>
      <c r="BZ69" s="623">
        <f t="shared" si="24"/>
        <v>1.0015597529045046</v>
      </c>
      <c r="CA69" s="624">
        <f t="shared" si="25"/>
        <v>1.0001614670632939</v>
      </c>
    </row>
    <row r="70" spans="1:79" x14ac:dyDescent="0.25">
      <c r="B70" s="620">
        <v>2010</v>
      </c>
      <c r="C70" s="609">
        <v>7804.2759999999998</v>
      </c>
      <c r="D70" s="609">
        <v>6052.1414999999997</v>
      </c>
      <c r="E70" s="609">
        <v>5309.5186999999996</v>
      </c>
      <c r="F70" s="609">
        <v>2669.9728</v>
      </c>
      <c r="G70" s="609">
        <v>3227.8452000000002</v>
      </c>
      <c r="H70" s="609">
        <v>1713.4254000000001</v>
      </c>
      <c r="I70" s="610"/>
      <c r="J70" s="620">
        <v>2010</v>
      </c>
      <c r="K70" s="621">
        <f t="shared" si="26"/>
        <v>0</v>
      </c>
      <c r="L70" s="621">
        <f t="shared" si="27"/>
        <v>0</v>
      </c>
      <c r="M70" s="621">
        <f t="shared" si="28"/>
        <v>0</v>
      </c>
      <c r="N70" s="621">
        <f t="shared" si="29"/>
        <v>0</v>
      </c>
      <c r="O70" s="621">
        <f t="shared" si="30"/>
        <v>0</v>
      </c>
      <c r="P70" s="622">
        <f t="shared" si="31"/>
        <v>0</v>
      </c>
      <c r="R70" s="620">
        <v>2010</v>
      </c>
      <c r="S70">
        <v>16351.513999999999</v>
      </c>
      <c r="T70">
        <v>8006.2335999999996</v>
      </c>
      <c r="U70">
        <v>8470.5989000000009</v>
      </c>
      <c r="V70">
        <v>4629.9008000000003</v>
      </c>
      <c r="W70">
        <v>8701.1218000000008</v>
      </c>
      <c r="X70">
        <v>5165.7593999999999</v>
      </c>
      <c r="Z70" s="620">
        <v>2010</v>
      </c>
      <c r="AA70" s="623">
        <f t="shared" si="12"/>
        <v>127.61172827386397</v>
      </c>
      <c r="AB70" s="623">
        <f t="shared" si="13"/>
        <v>48.454858629254389</v>
      </c>
      <c r="AC70" s="623">
        <f t="shared" si="14"/>
        <v>44.974803259749436</v>
      </c>
      <c r="AD70" s="623">
        <f t="shared" si="15"/>
        <v>12.36170920269824</v>
      </c>
      <c r="AE70" s="623">
        <f t="shared" si="16"/>
        <v>28.085874236745365</v>
      </c>
      <c r="AF70" s="624">
        <f t="shared" si="17"/>
        <v>8.8511433662487597</v>
      </c>
      <c r="AH70" s="625" t="s">
        <v>627</v>
      </c>
      <c r="AI70" s="626">
        <v>0.15</v>
      </c>
      <c r="AJ70" s="627">
        <f>$AJ$68*AI70</f>
        <v>2521423.0499999998</v>
      </c>
      <c r="AL70" s="625" t="s">
        <v>627</v>
      </c>
      <c r="AM70" s="626">
        <v>0.15</v>
      </c>
      <c r="AN70" s="627">
        <f>$AN$68*AM70</f>
        <v>744908.4</v>
      </c>
      <c r="AP70" s="625" t="s">
        <v>627</v>
      </c>
      <c r="AQ70" s="626">
        <v>0.4</v>
      </c>
      <c r="AR70" s="627">
        <f>$AR$68*AQ70</f>
        <v>8464008.8000000007</v>
      </c>
      <c r="AT70" s="625" t="s">
        <v>627</v>
      </c>
      <c r="AU70" s="626">
        <v>0</v>
      </c>
      <c r="AV70" s="627">
        <f>$AR$68*AU70</f>
        <v>0</v>
      </c>
      <c r="AX70" s="620">
        <v>2010</v>
      </c>
      <c r="AY70" s="623">
        <v>0</v>
      </c>
      <c r="AZ70" s="623">
        <v>0</v>
      </c>
      <c r="BA70" s="623">
        <v>0</v>
      </c>
      <c r="BB70" s="623">
        <v>0</v>
      </c>
      <c r="BC70" s="623">
        <v>0</v>
      </c>
      <c r="BD70" s="624">
        <v>0</v>
      </c>
      <c r="BF70" s="158"/>
      <c r="BG70" s="158"/>
      <c r="BH70" s="617">
        <f t="shared" si="32"/>
        <v>0</v>
      </c>
      <c r="BI70" s="617">
        <f t="shared" si="33"/>
        <v>0</v>
      </c>
      <c r="BJ70" s="617">
        <v>0</v>
      </c>
      <c r="BK70" s="158"/>
      <c r="BL70" s="620">
        <v>2010</v>
      </c>
      <c r="BM70" s="628">
        <f t="shared" si="18"/>
        <v>127611728273.86397</v>
      </c>
      <c r="BN70" s="628">
        <f t="shared" si="18"/>
        <v>48454858629.254387</v>
      </c>
      <c r="BO70" s="628">
        <f t="shared" si="18"/>
        <v>44974803259.749435</v>
      </c>
      <c r="BP70" s="628">
        <f t="shared" si="18"/>
        <v>12361709202.69824</v>
      </c>
      <c r="BQ70" s="628">
        <f t="shared" si="19"/>
        <v>28085874236.745365</v>
      </c>
      <c r="BR70" s="629">
        <f t="shared" si="19"/>
        <v>8851143366.2487602</v>
      </c>
      <c r="BU70" s="620">
        <v>2010</v>
      </c>
      <c r="BV70" s="623">
        <f t="shared" si="20"/>
        <v>1</v>
      </c>
      <c r="BW70" s="623">
        <f t="shared" si="21"/>
        <v>1</v>
      </c>
      <c r="BX70" s="623">
        <f t="shared" si="22"/>
        <v>1</v>
      </c>
      <c r="BY70" s="623">
        <f t="shared" si="23"/>
        <v>1</v>
      </c>
      <c r="BZ70" s="623">
        <f t="shared" si="24"/>
        <v>1</v>
      </c>
      <c r="CA70" s="624">
        <f t="shared" si="25"/>
        <v>1</v>
      </c>
    </row>
    <row r="71" spans="1:79" x14ac:dyDescent="0.25">
      <c r="B71" s="620">
        <v>2011</v>
      </c>
      <c r="C71" s="609">
        <v>7804.2759999999998</v>
      </c>
      <c r="D71" s="609">
        <v>6052.1414999999997</v>
      </c>
      <c r="E71" s="609">
        <v>5309.5186999999996</v>
      </c>
      <c r="F71" s="609">
        <v>2669.9728</v>
      </c>
      <c r="G71" s="609">
        <v>3227.8452000000002</v>
      </c>
      <c r="H71" s="609">
        <v>1713.4254000000001</v>
      </c>
      <c r="I71" s="610"/>
      <c r="J71" s="620">
        <v>2011</v>
      </c>
      <c r="K71" s="621">
        <f t="shared" si="26"/>
        <v>0</v>
      </c>
      <c r="L71" s="621">
        <f t="shared" si="27"/>
        <v>0</v>
      </c>
      <c r="M71" s="621">
        <f t="shared" si="28"/>
        <v>0</v>
      </c>
      <c r="N71" s="621">
        <f t="shared" si="29"/>
        <v>0</v>
      </c>
      <c r="O71" s="621">
        <f t="shared" si="30"/>
        <v>0</v>
      </c>
      <c r="P71" s="622">
        <f t="shared" si="31"/>
        <v>0</v>
      </c>
      <c r="R71" s="620">
        <v>2011</v>
      </c>
      <c r="S71">
        <v>16054.192999999999</v>
      </c>
      <c r="T71">
        <v>7976.5357999999997</v>
      </c>
      <c r="U71">
        <v>8437.8569000000007</v>
      </c>
      <c r="V71">
        <v>4626.6238999999996</v>
      </c>
      <c r="W71">
        <v>8685.3881000000001</v>
      </c>
      <c r="X71">
        <v>5164.8042999999998</v>
      </c>
      <c r="Z71" s="620">
        <v>2011</v>
      </c>
      <c r="AA71" s="623">
        <f t="shared" si="12"/>
        <v>125.29135312926799</v>
      </c>
      <c r="AB71" s="623">
        <f t="shared" si="13"/>
        <v>48.275123341415693</v>
      </c>
      <c r="AC71" s="623">
        <f t="shared" si="14"/>
        <v>44.80095899847403</v>
      </c>
      <c r="AD71" s="623">
        <f t="shared" si="15"/>
        <v>12.352959968829918</v>
      </c>
      <c r="AE71" s="623">
        <f t="shared" si="16"/>
        <v>28.035088288722122</v>
      </c>
      <c r="AF71" s="624">
        <f t="shared" si="17"/>
        <v>8.8495068736492204</v>
      </c>
      <c r="AH71" s="614" t="s">
        <v>698</v>
      </c>
      <c r="AI71" s="615">
        <v>1</v>
      </c>
      <c r="AJ71" s="616">
        <f>7343493+824435+255391093+45866077</f>
        <v>309425098</v>
      </c>
      <c r="AL71" s="614" t="s">
        <v>698</v>
      </c>
      <c r="AM71" s="615">
        <v>1</v>
      </c>
      <c r="AN71" s="616">
        <f>25581953+4440625</f>
        <v>30022578</v>
      </c>
      <c r="AP71" s="614" t="s">
        <v>698</v>
      </c>
      <c r="AQ71" s="615">
        <v>1</v>
      </c>
      <c r="AR71" s="616">
        <v>571990</v>
      </c>
      <c r="AT71" s="614" t="s">
        <v>698</v>
      </c>
      <c r="AU71" s="615">
        <v>1</v>
      </c>
      <c r="AV71" s="616">
        <f>8179948.62*1000</f>
        <v>8179948620</v>
      </c>
      <c r="AX71" s="620">
        <v>2011</v>
      </c>
      <c r="AY71" s="623">
        <v>0</v>
      </c>
      <c r="AZ71" s="623">
        <v>0</v>
      </c>
      <c r="BA71" s="623">
        <v>0</v>
      </c>
      <c r="BB71" s="623">
        <v>0</v>
      </c>
      <c r="BC71" s="623">
        <v>0</v>
      </c>
      <c r="BD71" s="624">
        <v>0</v>
      </c>
      <c r="BF71" s="158"/>
      <c r="BG71" s="158"/>
      <c r="BH71" s="617">
        <f t="shared" si="32"/>
        <v>0</v>
      </c>
      <c r="BI71" s="617">
        <f t="shared" si="33"/>
        <v>0</v>
      </c>
      <c r="BJ71" s="617">
        <v>0</v>
      </c>
      <c r="BK71" s="158"/>
      <c r="BL71" s="620">
        <v>2011</v>
      </c>
      <c r="BM71" s="628">
        <f t="shared" si="18"/>
        <v>125291353129.26799</v>
      </c>
      <c r="BN71" s="628">
        <f t="shared" si="18"/>
        <v>48275123341.415695</v>
      </c>
      <c r="BO71" s="628">
        <f t="shared" si="18"/>
        <v>44800958998.47403</v>
      </c>
      <c r="BP71" s="628">
        <f t="shared" si="18"/>
        <v>12352959968.829918</v>
      </c>
      <c r="BQ71" s="628">
        <f t="shared" si="19"/>
        <v>28035088288.722122</v>
      </c>
      <c r="BR71" s="629">
        <f t="shared" si="19"/>
        <v>8849506873.6492195</v>
      </c>
      <c r="BU71" s="620">
        <v>2011</v>
      </c>
      <c r="BV71" s="623">
        <f t="shared" si="20"/>
        <v>0.9818169131005241</v>
      </c>
      <c r="BW71" s="623">
        <f t="shared" si="21"/>
        <v>0.99629066531358779</v>
      </c>
      <c r="BX71" s="623">
        <f t="shared" si="22"/>
        <v>0.99613462986660828</v>
      </c>
      <c r="BY71" s="623">
        <f t="shared" si="23"/>
        <v>0.99929223105600862</v>
      </c>
      <c r="BZ71" s="623">
        <f t="shared" si="24"/>
        <v>0.99819176189442593</v>
      </c>
      <c r="CA71" s="624">
        <f t="shared" si="25"/>
        <v>0.99981510946870644</v>
      </c>
    </row>
    <row r="72" spans="1:79" x14ac:dyDescent="0.25">
      <c r="B72" s="620">
        <v>2012</v>
      </c>
      <c r="C72" s="609">
        <v>7804.2759999999998</v>
      </c>
      <c r="D72" s="609">
        <v>6052.1414999999997</v>
      </c>
      <c r="E72" s="609">
        <v>5309.5186999999996</v>
      </c>
      <c r="F72" s="609">
        <v>2669.9728</v>
      </c>
      <c r="G72" s="609">
        <v>3227.8452000000002</v>
      </c>
      <c r="H72" s="609">
        <v>1713.4254000000001</v>
      </c>
      <c r="I72" s="610"/>
      <c r="J72" s="620">
        <v>2012</v>
      </c>
      <c r="K72" s="621">
        <f t="shared" si="26"/>
        <v>0</v>
      </c>
      <c r="L72" s="621">
        <f t="shared" si="27"/>
        <v>0</v>
      </c>
      <c r="M72" s="621">
        <f t="shared" si="28"/>
        <v>0</v>
      </c>
      <c r="N72" s="621">
        <f t="shared" si="29"/>
        <v>0</v>
      </c>
      <c r="O72" s="621">
        <f t="shared" si="30"/>
        <v>0</v>
      </c>
      <c r="P72" s="622">
        <f t="shared" si="31"/>
        <v>0</v>
      </c>
      <c r="R72" s="620">
        <v>2012</v>
      </c>
      <c r="S72">
        <v>15822.805</v>
      </c>
      <c r="T72">
        <v>7951.6562000000004</v>
      </c>
      <c r="U72">
        <v>8408.5061000000005</v>
      </c>
      <c r="V72">
        <v>4623.6485000000002</v>
      </c>
      <c r="W72">
        <v>8668.2567999999992</v>
      </c>
      <c r="X72">
        <v>5163.6053000000002</v>
      </c>
      <c r="Z72" s="620">
        <v>2012</v>
      </c>
      <c r="AA72" s="623">
        <f t="shared" si="12"/>
        <v>123.48553731417999</v>
      </c>
      <c r="AB72" s="623">
        <f t="shared" si="13"/>
        <v>48.124548481752299</v>
      </c>
      <c r="AC72" s="623">
        <f t="shared" si="14"/>
        <v>44.645120377014067</v>
      </c>
      <c r="AD72" s="623">
        <f t="shared" si="15"/>
        <v>12.3450157317608</v>
      </c>
      <c r="AE72" s="623">
        <f t="shared" si="16"/>
        <v>27.979791104247358</v>
      </c>
      <c r="AF72" s="624">
        <f t="shared" si="17"/>
        <v>8.8474524765946203</v>
      </c>
      <c r="AH72" s="625" t="s">
        <v>699</v>
      </c>
      <c r="AI72" s="626">
        <v>0.45</v>
      </c>
      <c r="AJ72" s="627">
        <f>$AJ$71*AI72</f>
        <v>139241294.09999999</v>
      </c>
      <c r="AL72" s="625" t="s">
        <v>699</v>
      </c>
      <c r="AM72" s="626">
        <v>0.45</v>
      </c>
      <c r="AN72" s="627">
        <f>$AN$71*AM72</f>
        <v>13510160.1</v>
      </c>
      <c r="AP72" s="625" t="s">
        <v>699</v>
      </c>
      <c r="AQ72" s="626">
        <v>0.45</v>
      </c>
      <c r="AR72" s="627">
        <f>$AR$71*AQ72</f>
        <v>257395.5</v>
      </c>
      <c r="AT72" s="625" t="s">
        <v>699</v>
      </c>
      <c r="AU72" s="626">
        <v>0.4</v>
      </c>
      <c r="AV72" s="627">
        <f>$AV$71*AU72</f>
        <v>3271979448</v>
      </c>
      <c r="AX72" s="620">
        <v>2012</v>
      </c>
      <c r="AY72" s="623">
        <v>0</v>
      </c>
      <c r="AZ72" s="623">
        <v>0</v>
      </c>
      <c r="BA72" s="623">
        <v>0</v>
      </c>
      <c r="BB72" s="623">
        <v>0</v>
      </c>
      <c r="BC72" s="623">
        <v>0</v>
      </c>
      <c r="BD72" s="624">
        <v>0</v>
      </c>
      <c r="BF72" s="158"/>
      <c r="BG72" s="158"/>
      <c r="BH72" s="617">
        <f t="shared" si="32"/>
        <v>0</v>
      </c>
      <c r="BI72" s="617">
        <f t="shared" si="33"/>
        <v>0</v>
      </c>
      <c r="BJ72" s="617">
        <v>0</v>
      </c>
      <c r="BK72" s="158"/>
      <c r="BL72" s="620">
        <v>2012</v>
      </c>
      <c r="BM72" s="628">
        <f t="shared" si="18"/>
        <v>123485537314.17999</v>
      </c>
      <c r="BN72" s="628">
        <f t="shared" si="18"/>
        <v>48124548481.752296</v>
      </c>
      <c r="BO72" s="628">
        <f t="shared" si="18"/>
        <v>44645120377.014069</v>
      </c>
      <c r="BP72" s="628">
        <f t="shared" si="18"/>
        <v>12345015731.760799</v>
      </c>
      <c r="BQ72" s="628">
        <f t="shared" si="19"/>
        <v>27979791104.247356</v>
      </c>
      <c r="BR72" s="629">
        <f t="shared" si="19"/>
        <v>8847452476.5946198</v>
      </c>
      <c r="BU72" s="620">
        <v>2012</v>
      </c>
      <c r="BV72" s="623">
        <f t="shared" si="20"/>
        <v>0.96766605220776514</v>
      </c>
      <c r="BW72" s="623">
        <f t="shared" si="21"/>
        <v>0.99318313669988367</v>
      </c>
      <c r="BX72" s="623">
        <f t="shared" si="22"/>
        <v>0.99266960922916547</v>
      </c>
      <c r="BY72" s="623">
        <f t="shared" si="23"/>
        <v>0.99864958229774592</v>
      </c>
      <c r="BZ72" s="623">
        <f t="shared" si="24"/>
        <v>0.99622290082182241</v>
      </c>
      <c r="CA72" s="624">
        <f t="shared" si="25"/>
        <v>0.99958300419489143</v>
      </c>
    </row>
    <row r="73" spans="1:79" x14ac:dyDescent="0.25">
      <c r="B73" s="620">
        <v>2013</v>
      </c>
      <c r="C73" s="609">
        <v>7804.2759999999998</v>
      </c>
      <c r="D73" s="609">
        <v>6052.1414999999997</v>
      </c>
      <c r="E73" s="609">
        <v>5309.5186999999996</v>
      </c>
      <c r="F73" s="609">
        <v>2669.9728</v>
      </c>
      <c r="G73" s="609">
        <v>3227.8452000000002</v>
      </c>
      <c r="H73" s="609">
        <v>1713.4254000000001</v>
      </c>
      <c r="I73" s="610"/>
      <c r="J73" s="620">
        <v>2013</v>
      </c>
      <c r="K73" s="621">
        <f t="shared" si="26"/>
        <v>0</v>
      </c>
      <c r="L73" s="621">
        <f t="shared" si="27"/>
        <v>0</v>
      </c>
      <c r="M73" s="621">
        <f t="shared" si="28"/>
        <v>0</v>
      </c>
      <c r="N73" s="621">
        <f t="shared" si="29"/>
        <v>0</v>
      </c>
      <c r="O73" s="621">
        <f t="shared" si="30"/>
        <v>0</v>
      </c>
      <c r="P73" s="622">
        <f t="shared" si="31"/>
        <v>0</v>
      </c>
      <c r="R73" s="620">
        <v>2013</v>
      </c>
      <c r="S73">
        <v>15612.993</v>
      </c>
      <c r="T73">
        <v>7928.2749000000003</v>
      </c>
      <c r="U73">
        <v>8379.7297999999992</v>
      </c>
      <c r="V73">
        <v>4620.8310000000001</v>
      </c>
      <c r="W73">
        <v>8651.5941000000003</v>
      </c>
      <c r="X73">
        <v>5162.4273999999996</v>
      </c>
      <c r="Z73" s="620">
        <v>2013</v>
      </c>
      <c r="AA73" s="623">
        <f t="shared" si="12"/>
        <v>121.848106558068</v>
      </c>
      <c r="AB73" s="623">
        <f t="shared" si="13"/>
        <v>47.983041545698349</v>
      </c>
      <c r="AC73" s="623">
        <f t="shared" si="14"/>
        <v>44.492332074047248</v>
      </c>
      <c r="AD73" s="623">
        <f t="shared" si="15"/>
        <v>12.337493083396799</v>
      </c>
      <c r="AE73" s="623">
        <f t="shared" si="16"/>
        <v>27.92600648803332</v>
      </c>
      <c r="AF73" s="624">
        <f t="shared" si="17"/>
        <v>8.8454342328159594</v>
      </c>
      <c r="AH73" s="625" t="s">
        <v>700</v>
      </c>
      <c r="AI73" s="626">
        <v>0.15</v>
      </c>
      <c r="AJ73" s="627">
        <f>$AJ$71*AI73</f>
        <v>46413764.699999996</v>
      </c>
      <c r="AL73" s="625" t="s">
        <v>700</v>
      </c>
      <c r="AM73" s="626">
        <v>0.15</v>
      </c>
      <c r="AN73" s="627">
        <f>$AN$71*AM73</f>
        <v>4503386.7</v>
      </c>
      <c r="AP73" s="625" t="s">
        <v>700</v>
      </c>
      <c r="AQ73" s="626">
        <v>0.15</v>
      </c>
      <c r="AR73" s="627">
        <f>$AR$71*AQ73</f>
        <v>85798.5</v>
      </c>
      <c r="AT73" s="625" t="s">
        <v>700</v>
      </c>
      <c r="AU73" s="626">
        <v>0.2</v>
      </c>
      <c r="AV73" s="627">
        <f>$AV$71*AU73</f>
        <v>1635989724</v>
      </c>
      <c r="AX73" s="620">
        <v>2013</v>
      </c>
      <c r="AY73" s="623">
        <v>0</v>
      </c>
      <c r="AZ73" s="623">
        <v>0</v>
      </c>
      <c r="BA73" s="623">
        <v>0</v>
      </c>
      <c r="BB73" s="623">
        <v>0</v>
      </c>
      <c r="BC73" s="623">
        <v>0</v>
      </c>
      <c r="BD73" s="624">
        <v>0</v>
      </c>
      <c r="BF73" s="158"/>
      <c r="BG73" s="158"/>
      <c r="BH73" s="617">
        <f t="shared" si="32"/>
        <v>0</v>
      </c>
      <c r="BI73" s="617">
        <f t="shared" si="33"/>
        <v>0</v>
      </c>
      <c r="BJ73" s="617">
        <v>0</v>
      </c>
      <c r="BK73" s="158"/>
      <c r="BL73" s="620">
        <v>2013</v>
      </c>
      <c r="BM73" s="628">
        <f t="shared" si="18"/>
        <v>121848106558.06799</v>
      </c>
      <c r="BN73" s="628">
        <f t="shared" si="18"/>
        <v>47983041545.698349</v>
      </c>
      <c r="BO73" s="628">
        <f t="shared" si="18"/>
        <v>44492332074.047249</v>
      </c>
      <c r="BP73" s="628">
        <f t="shared" si="18"/>
        <v>12337493083.396799</v>
      </c>
      <c r="BQ73" s="628">
        <f t="shared" si="19"/>
        <v>27926006488.033321</v>
      </c>
      <c r="BR73" s="629">
        <f t="shared" si="19"/>
        <v>8845434232.8159599</v>
      </c>
      <c r="BU73" s="620">
        <v>2013</v>
      </c>
      <c r="BV73" s="623">
        <f t="shared" si="20"/>
        <v>0.95483470215663224</v>
      </c>
      <c r="BW73" s="623">
        <f t="shared" si="21"/>
        <v>0.99026274976538309</v>
      </c>
      <c r="BX73" s="623">
        <f t="shared" si="22"/>
        <v>0.98927241142299827</v>
      </c>
      <c r="BY73" s="623">
        <f t="shared" si="23"/>
        <v>0.99804103794189269</v>
      </c>
      <c r="BZ73" s="623">
        <f t="shared" si="24"/>
        <v>0.99430789487396887</v>
      </c>
      <c r="CA73" s="624">
        <f t="shared" si="25"/>
        <v>0.99935498350929775</v>
      </c>
    </row>
    <row r="74" spans="1:79" x14ac:dyDescent="0.25">
      <c r="B74" s="620">
        <v>2014</v>
      </c>
      <c r="C74" s="609">
        <v>7804.2759999999998</v>
      </c>
      <c r="D74" s="609">
        <v>6052.1414999999997</v>
      </c>
      <c r="E74" s="609">
        <v>5309.5186999999996</v>
      </c>
      <c r="F74" s="609">
        <v>2669.9728</v>
      </c>
      <c r="G74" s="609">
        <v>3227.8452000000002</v>
      </c>
      <c r="H74" s="609">
        <v>1713.4254000000001</v>
      </c>
      <c r="I74" s="610"/>
      <c r="J74" s="620">
        <v>2014</v>
      </c>
      <c r="K74" s="621">
        <f t="shared" si="26"/>
        <v>0</v>
      </c>
      <c r="L74" s="621">
        <f t="shared" si="27"/>
        <v>0</v>
      </c>
      <c r="M74" s="621">
        <f t="shared" si="28"/>
        <v>0</v>
      </c>
      <c r="N74" s="621">
        <f t="shared" si="29"/>
        <v>0</v>
      </c>
      <c r="O74" s="621">
        <f t="shared" si="30"/>
        <v>0</v>
      </c>
      <c r="P74" s="622">
        <f t="shared" si="31"/>
        <v>0</v>
      </c>
      <c r="R74" s="620">
        <v>2014</v>
      </c>
      <c r="S74">
        <v>15402.558000000001</v>
      </c>
      <c r="T74">
        <v>7902.2898999999998</v>
      </c>
      <c r="U74">
        <v>8348.7355000000007</v>
      </c>
      <c r="V74">
        <v>4617.82</v>
      </c>
      <c r="W74">
        <v>8633.2224999999999</v>
      </c>
      <c r="X74">
        <v>5161.0302000000001</v>
      </c>
      <c r="Z74" s="620">
        <v>2014</v>
      </c>
      <c r="AA74" s="623">
        <f t="shared" si="12"/>
        <v>120.205813738008</v>
      </c>
      <c r="AB74" s="623">
        <f t="shared" si="13"/>
        <v>47.825776648820842</v>
      </c>
      <c r="AC74" s="623">
        <f t="shared" si="14"/>
        <v>44.327767258603849</v>
      </c>
      <c r="AD74" s="623">
        <f t="shared" si="15"/>
        <v>12.329453795295997</v>
      </c>
      <c r="AE74" s="623">
        <f t="shared" si="16"/>
        <v>27.866705807157</v>
      </c>
      <c r="AF74" s="624">
        <f t="shared" si="17"/>
        <v>8.8430402348470789</v>
      </c>
      <c r="AH74" s="625" t="s">
        <v>701</v>
      </c>
      <c r="AI74" s="626">
        <v>0.3</v>
      </c>
      <c r="AJ74" s="627">
        <f>$AJ$71*AI74</f>
        <v>92827529.399999991</v>
      </c>
      <c r="AL74" s="625" t="s">
        <v>701</v>
      </c>
      <c r="AM74" s="626">
        <v>0.3</v>
      </c>
      <c r="AN74" s="627">
        <f>$AN$71*AM74</f>
        <v>9006773.4000000004</v>
      </c>
      <c r="AP74" s="625" t="s">
        <v>701</v>
      </c>
      <c r="AQ74" s="626">
        <v>0.3</v>
      </c>
      <c r="AR74" s="627">
        <f>$AR$71*AQ74</f>
        <v>171597</v>
      </c>
      <c r="AT74" s="625" t="s">
        <v>701</v>
      </c>
      <c r="AU74" s="626">
        <v>0.25</v>
      </c>
      <c r="AV74" s="627">
        <f>$AV$71*AU74</f>
        <v>2044987155</v>
      </c>
      <c r="AX74" s="620">
        <v>2014</v>
      </c>
      <c r="AY74" s="623">
        <v>0</v>
      </c>
      <c r="AZ74" s="623">
        <v>0</v>
      </c>
      <c r="BA74" s="623">
        <v>0</v>
      </c>
      <c r="BB74" s="623">
        <v>0</v>
      </c>
      <c r="BC74" s="623">
        <v>0</v>
      </c>
      <c r="BD74" s="624">
        <v>0</v>
      </c>
      <c r="BF74" s="158"/>
      <c r="BG74" s="158"/>
      <c r="BH74" s="617">
        <f t="shared" si="32"/>
        <v>0</v>
      </c>
      <c r="BI74" s="617">
        <f t="shared" si="33"/>
        <v>0</v>
      </c>
      <c r="BJ74" s="617">
        <v>0</v>
      </c>
      <c r="BK74" s="158"/>
      <c r="BL74" s="620">
        <v>2014</v>
      </c>
      <c r="BM74" s="628">
        <f t="shared" si="18"/>
        <v>120205813738.00801</v>
      </c>
      <c r="BN74" s="628">
        <f t="shared" si="18"/>
        <v>47825776648.820839</v>
      </c>
      <c r="BO74" s="628">
        <f t="shared" si="18"/>
        <v>44327767258.603851</v>
      </c>
      <c r="BP74" s="628">
        <f t="shared" si="18"/>
        <v>12329453795.295998</v>
      </c>
      <c r="BQ74" s="628">
        <f t="shared" si="19"/>
        <v>27866705807.157001</v>
      </c>
      <c r="BR74" s="629">
        <f t="shared" si="19"/>
        <v>8843040234.8470783</v>
      </c>
      <c r="BU74" s="620">
        <v>2014</v>
      </c>
      <c r="BV74" s="623">
        <f t="shared" si="20"/>
        <v>0.94196525165804246</v>
      </c>
      <c r="BW74" s="623">
        <f t="shared" si="21"/>
        <v>0.9870171537338106</v>
      </c>
      <c r="BX74" s="623">
        <f t="shared" si="22"/>
        <v>0.9856133667242819</v>
      </c>
      <c r="BY74" s="623">
        <f t="shared" si="23"/>
        <v>0.99739070003400487</v>
      </c>
      <c r="BZ74" s="623">
        <f t="shared" si="24"/>
        <v>0.99219648896306667</v>
      </c>
      <c r="CA74" s="624">
        <f t="shared" si="25"/>
        <v>0.99908451020773414</v>
      </c>
    </row>
    <row r="75" spans="1:79" x14ac:dyDescent="0.25">
      <c r="B75" s="620">
        <v>2015</v>
      </c>
      <c r="C75" s="609">
        <v>7804.2759999999998</v>
      </c>
      <c r="D75" s="609">
        <v>6052.1414999999997</v>
      </c>
      <c r="E75" s="609">
        <v>5309.5186999999996</v>
      </c>
      <c r="F75" s="609">
        <v>2669.9728</v>
      </c>
      <c r="G75" s="609">
        <v>3227.8452000000002</v>
      </c>
      <c r="H75" s="609">
        <v>1713.4254000000001</v>
      </c>
      <c r="I75" s="610"/>
      <c r="J75" s="620">
        <v>2015</v>
      </c>
      <c r="K75" s="621">
        <f t="shared" si="26"/>
        <v>0</v>
      </c>
      <c r="L75" s="621">
        <f t="shared" si="27"/>
        <v>0</v>
      </c>
      <c r="M75" s="621">
        <f t="shared" si="28"/>
        <v>0</v>
      </c>
      <c r="N75" s="621">
        <f t="shared" si="29"/>
        <v>0</v>
      </c>
      <c r="O75" s="621">
        <f t="shared" si="30"/>
        <v>0</v>
      </c>
      <c r="P75" s="622">
        <f t="shared" si="31"/>
        <v>0</v>
      </c>
      <c r="R75" s="620">
        <v>2015</v>
      </c>
      <c r="S75">
        <v>15222.411</v>
      </c>
      <c r="T75">
        <v>7878.5528000000004</v>
      </c>
      <c r="U75">
        <v>8323.0748999999996</v>
      </c>
      <c r="V75">
        <v>4615.0736999999999</v>
      </c>
      <c r="W75">
        <v>8612.0755000000008</v>
      </c>
      <c r="X75">
        <v>5159.5290999999997</v>
      </c>
      <c r="Z75" s="620">
        <v>2015</v>
      </c>
      <c r="AA75" s="623">
        <f t="shared" si="12"/>
        <v>118.79989682943599</v>
      </c>
      <c r="AB75" s="623">
        <f t="shared" si="13"/>
        <v>47.682116360821198</v>
      </c>
      <c r="AC75" s="623">
        <f t="shared" si="14"/>
        <v>44.191521823050621</v>
      </c>
      <c r="AD75" s="623">
        <f t="shared" si="15"/>
        <v>12.322121248995359</v>
      </c>
      <c r="AE75" s="623">
        <f t="shared" si="16"/>
        <v>27.798446564712602</v>
      </c>
      <c r="AF75" s="624">
        <f t="shared" si="17"/>
        <v>8.8404682119791396</v>
      </c>
      <c r="AH75" s="630" t="s">
        <v>702</v>
      </c>
      <c r="AI75" s="631">
        <v>0.1</v>
      </c>
      <c r="AJ75" s="632">
        <f>$AJ$71*AI75</f>
        <v>30942509.800000001</v>
      </c>
      <c r="AL75" s="630" t="s">
        <v>702</v>
      </c>
      <c r="AM75" s="631">
        <v>0.1</v>
      </c>
      <c r="AN75" s="632">
        <f>$AN$71*AM75</f>
        <v>3002257.8000000003</v>
      </c>
      <c r="AP75" s="630" t="s">
        <v>702</v>
      </c>
      <c r="AQ75" s="631">
        <v>0.1</v>
      </c>
      <c r="AR75" s="632">
        <f>$AR$71*AQ75</f>
        <v>57199</v>
      </c>
      <c r="AT75" s="630" t="s">
        <v>702</v>
      </c>
      <c r="AU75" s="631">
        <v>0.15</v>
      </c>
      <c r="AV75" s="632">
        <f>$AV$71*AU75</f>
        <v>1226992293</v>
      </c>
      <c r="AX75" s="620">
        <v>2015</v>
      </c>
      <c r="AY75" s="623">
        <v>0</v>
      </c>
      <c r="AZ75" s="623">
        <v>0</v>
      </c>
      <c r="BA75" s="623">
        <v>0</v>
      </c>
      <c r="BB75" s="623">
        <v>0</v>
      </c>
      <c r="BC75" s="623">
        <v>0</v>
      </c>
      <c r="BD75" s="624">
        <v>0</v>
      </c>
      <c r="BF75" s="158"/>
      <c r="BG75" s="158"/>
      <c r="BH75" s="617">
        <f t="shared" si="32"/>
        <v>33018697.467000004</v>
      </c>
      <c r="BI75" s="617">
        <f t="shared" si="33"/>
        <v>7801207.9991999995</v>
      </c>
      <c r="BJ75" s="617">
        <v>9000</v>
      </c>
      <c r="BK75" s="158"/>
      <c r="BL75" s="620">
        <v>2015</v>
      </c>
      <c r="BM75" s="628">
        <f t="shared" si="18"/>
        <v>118799896829.43599</v>
      </c>
      <c r="BN75" s="628">
        <f t="shared" si="18"/>
        <v>47682116360.821198</v>
      </c>
      <c r="BO75" s="628">
        <f t="shared" si="18"/>
        <v>44191521823.050621</v>
      </c>
      <c r="BP75" s="628">
        <f t="shared" si="18"/>
        <v>12322121248.995359</v>
      </c>
      <c r="BQ75" s="628">
        <f t="shared" si="19"/>
        <v>27765427867.245602</v>
      </c>
      <c r="BR75" s="629">
        <f t="shared" si="19"/>
        <v>8832667003.9799385</v>
      </c>
      <c r="BU75" s="620">
        <v>2015</v>
      </c>
      <c r="BV75" s="623">
        <f t="shared" si="20"/>
        <v>0.93094810670131234</v>
      </c>
      <c r="BW75" s="623">
        <f t="shared" si="21"/>
        <v>0.98405232642724816</v>
      </c>
      <c r="BX75" s="623">
        <f t="shared" si="22"/>
        <v>0.98258399414945707</v>
      </c>
      <c r="BY75" s="623">
        <f t="shared" si="23"/>
        <v>0.99679753397740178</v>
      </c>
      <c r="BZ75" s="623">
        <f t="shared" si="24"/>
        <v>0.98859047908572784</v>
      </c>
      <c r="CA75" s="624">
        <f t="shared" si="25"/>
        <v>0.99791254513634076</v>
      </c>
    </row>
    <row r="76" spans="1:79" x14ac:dyDescent="0.25">
      <c r="B76" s="620">
        <v>2016</v>
      </c>
      <c r="C76" s="609">
        <v>7770.0150999999996</v>
      </c>
      <c r="D76" s="609">
        <v>6036.7554</v>
      </c>
      <c r="E76" s="609">
        <v>5283.0555000000004</v>
      </c>
      <c r="F76" s="609">
        <v>2663.0951</v>
      </c>
      <c r="G76" s="609">
        <v>3210.7851000000001</v>
      </c>
      <c r="H76" s="609">
        <v>1709.0423000000001</v>
      </c>
      <c r="I76" s="610"/>
      <c r="J76" s="620">
        <v>2016</v>
      </c>
      <c r="K76" s="621">
        <f t="shared" si="26"/>
        <v>4.3900164473937853E-3</v>
      </c>
      <c r="L76" s="621">
        <f t="shared" si="27"/>
        <v>2.5422571498038282E-3</v>
      </c>
      <c r="M76" s="621">
        <f t="shared" si="28"/>
        <v>4.9841052447935352E-3</v>
      </c>
      <c r="N76" s="621">
        <f t="shared" si="29"/>
        <v>2.5759438448211824E-3</v>
      </c>
      <c r="O76" s="621">
        <f t="shared" si="30"/>
        <v>5.285290632896622E-3</v>
      </c>
      <c r="P76" s="622">
        <f t="shared" si="31"/>
        <v>2.5580921118596445E-3</v>
      </c>
      <c r="R76" s="620">
        <v>2016</v>
      </c>
      <c r="S76">
        <v>14991.802</v>
      </c>
      <c r="T76">
        <v>7834.0586999999996</v>
      </c>
      <c r="U76">
        <v>8284.8467999999993</v>
      </c>
      <c r="V76">
        <v>4610.0991999999997</v>
      </c>
      <c r="W76">
        <v>8585.86</v>
      </c>
      <c r="X76">
        <v>5157.6485000000002</v>
      </c>
      <c r="Z76" s="620">
        <v>2016</v>
      </c>
      <c r="AA76" s="623">
        <f t="shared" si="12"/>
        <v>116.48652791621018</v>
      </c>
      <c r="AB76" s="623">
        <f t="shared" si="13"/>
        <v>47.292296161141977</v>
      </c>
      <c r="AC76" s="623">
        <f t="shared" si="14"/>
        <v>43.769305453397401</v>
      </c>
      <c r="AD76" s="623">
        <f t="shared" si="15"/>
        <v>12.277132590033919</v>
      </c>
      <c r="AE76" s="623">
        <f t="shared" si="16"/>
        <v>27.567351358686004</v>
      </c>
      <c r="AF76" s="624">
        <f t="shared" si="17"/>
        <v>8.8146394550315517</v>
      </c>
      <c r="AX76" s="620">
        <v>2016</v>
      </c>
      <c r="AY76" s="623">
        <f>$AV$69*$BE76</f>
        <v>0</v>
      </c>
      <c r="AZ76" s="623">
        <f>$AV$70*$BE76</f>
        <v>0</v>
      </c>
      <c r="BA76" s="623">
        <f>$AV$72*$BE76</f>
        <v>1635989724</v>
      </c>
      <c r="BB76" s="623">
        <f>$AV$73*$BE76</f>
        <v>817994862</v>
      </c>
      <c r="BC76" s="623">
        <f>$AV$74*$BE76</f>
        <v>1022493577.5</v>
      </c>
      <c r="BD76" s="624">
        <f>$AV$75*$BE76</f>
        <v>613496146.5</v>
      </c>
      <c r="BE76" s="633">
        <v>0.5</v>
      </c>
      <c r="BF76" s="634"/>
      <c r="BG76" s="634"/>
      <c r="BH76" s="617">
        <f t="shared" si="32"/>
        <v>77641129.059</v>
      </c>
      <c r="BI76" s="617">
        <f t="shared" si="33"/>
        <v>18372324.364799999</v>
      </c>
      <c r="BJ76" s="617">
        <f>BJ75+($BJ$80-$BJ$75)/5</f>
        <v>12200</v>
      </c>
      <c r="BK76" s="634"/>
      <c r="BL76" s="620">
        <v>2016</v>
      </c>
      <c r="BM76" s="628">
        <f t="shared" ref="BM76:BM95" si="34">AA76*10^9-($AJ$69+$AN$69+$AR$69)*BS76-AY76</f>
        <v>116455322691.46017</v>
      </c>
      <c r="BN76" s="628">
        <f t="shared" ref="BN76:BN95" si="35">AB76*10^9-($AJ$70+$AN$70+$AR$70)*BS76-AZ76</f>
        <v>47280565820.891975</v>
      </c>
      <c r="BO76" s="628">
        <f t="shared" ref="BO76:BO95" si="36">AC76*10^9-($AJ$72+$AN$72+$AR$72)*BS76-BA76</f>
        <v>41980306879.697403</v>
      </c>
      <c r="BP76" s="628">
        <f t="shared" ref="BP76:BP95" si="37">AD76*10^9-($AJ$73+$AN$73+$AR$73)*BS76-BB76</f>
        <v>11408134778.133919</v>
      </c>
      <c r="BQ76" s="628">
        <f t="shared" ref="BQ76:BQ95" si="38">AE76*10^9-($AJ$74+$AN$74+$AR$74)*BS76-BC76-BH76</f>
        <v>26365210752.327007</v>
      </c>
      <c r="BR76" s="629">
        <f t="shared" ref="BR76:BR95" si="39">AF76*10^9-($AJ$75+$AN$75+$AR$75)*BS76-BD76-BI76</f>
        <v>8148769017.5667505</v>
      </c>
      <c r="BS76">
        <v>1</v>
      </c>
      <c r="BU76" s="620">
        <v>2016</v>
      </c>
      <c r="BV76" s="623">
        <f t="shared" si="20"/>
        <v>0.91257538994800425</v>
      </c>
      <c r="BW76" s="623">
        <f t="shared" si="21"/>
        <v>0.97576522062839255</v>
      </c>
      <c r="BX76" s="623">
        <f t="shared" si="22"/>
        <v>0.93341835510079973</v>
      </c>
      <c r="BY76" s="623">
        <f t="shared" si="23"/>
        <v>0.9228606328681328</v>
      </c>
      <c r="BZ76" s="623">
        <f t="shared" si="24"/>
        <v>0.93873562667430965</v>
      </c>
      <c r="CA76" s="624">
        <f t="shared" si="25"/>
        <v>0.92064591888090885</v>
      </c>
    </row>
    <row r="77" spans="1:79" ht="15" customHeight="1" x14ac:dyDescent="0.25">
      <c r="B77" s="620">
        <v>2017</v>
      </c>
      <c r="C77" s="609">
        <v>7737.3082000000004</v>
      </c>
      <c r="D77" s="609">
        <v>6021.1130999999996</v>
      </c>
      <c r="E77" s="609">
        <v>5256.1994999999997</v>
      </c>
      <c r="F77" s="609">
        <v>2656.1792999999998</v>
      </c>
      <c r="G77" s="609">
        <v>3193.3580999999999</v>
      </c>
      <c r="H77" s="609">
        <v>1704.5667000000001</v>
      </c>
      <c r="I77" s="610"/>
      <c r="J77" s="620">
        <v>2017</v>
      </c>
      <c r="K77" s="621">
        <f t="shared" si="26"/>
        <v>4.2093740590026796E-3</v>
      </c>
      <c r="L77" s="621">
        <f t="shared" si="27"/>
        <v>2.5911767105887273E-3</v>
      </c>
      <c r="M77" s="621">
        <f t="shared" si="28"/>
        <v>5.0834218947729548E-3</v>
      </c>
      <c r="N77" s="621">
        <f t="shared" si="29"/>
        <v>2.5969031297455869E-3</v>
      </c>
      <c r="O77" s="621">
        <f t="shared" si="30"/>
        <v>5.4276444723753148E-3</v>
      </c>
      <c r="P77" s="622">
        <f t="shared" si="31"/>
        <v>2.6187766095666642E-3</v>
      </c>
      <c r="R77" s="620">
        <v>2017</v>
      </c>
      <c r="S77">
        <v>14770.588</v>
      </c>
      <c r="T77">
        <v>7784.1405999999997</v>
      </c>
      <c r="U77">
        <v>8243.0190999999995</v>
      </c>
      <c r="V77">
        <v>4602.7632999999996</v>
      </c>
      <c r="W77">
        <v>8555.0445999999993</v>
      </c>
      <c r="X77">
        <v>5152.6875</v>
      </c>
      <c r="Z77" s="620">
        <v>2017</v>
      </c>
      <c r="AA77" s="623">
        <f t="shared" si="12"/>
        <v>114.2845916512216</v>
      </c>
      <c r="AB77" s="623">
        <f t="shared" si="13"/>
        <v>46.869190938901852</v>
      </c>
      <c r="AC77" s="623">
        <f t="shared" si="14"/>
        <v>43.326952871910443</v>
      </c>
      <c r="AD77" s="623">
        <f t="shared" si="15"/>
        <v>12.225764600259687</v>
      </c>
      <c r="AE77" s="623">
        <f t="shared" si="16"/>
        <v>27.319320969271256</v>
      </c>
      <c r="AF77" s="624">
        <f t="shared" si="17"/>
        <v>8.7830995280062503</v>
      </c>
      <c r="AX77" s="620">
        <v>2017</v>
      </c>
      <c r="AY77" s="623">
        <f>AY76*(1-K77)+$AV$69*$BE$77</f>
        <v>0</v>
      </c>
      <c r="AZ77" s="623">
        <f>AZ76*(1-L77)+$AV$70*$BE$77</f>
        <v>0</v>
      </c>
      <c r="BA77" s="623">
        <f>BA76*(1-M77)+$AV$72*$BE$77</f>
        <v>2445668160.017395</v>
      </c>
      <c r="BB77" s="623">
        <f>BB76*(1-N77)+$AV$73*$BE$77</f>
        <v>1224868039.5827565</v>
      </c>
      <c r="BC77" s="623">
        <f>BC76*(1-O77)+$AV$74*$BE$77</f>
        <v>1528190634.6360428</v>
      </c>
      <c r="BD77" s="624">
        <f>BD76*(1-P77)+$AV$75*$BE$77</f>
        <v>918637610.39148653</v>
      </c>
      <c r="BE77" s="633">
        <v>0.25</v>
      </c>
      <c r="BF77" s="634"/>
      <c r="BG77" s="634"/>
      <c r="BH77" s="617">
        <f t="shared" si="32"/>
        <v>133765643.65283999</v>
      </c>
      <c r="BI77" s="617">
        <f t="shared" si="33"/>
        <v>31703357.4648</v>
      </c>
      <c r="BJ77" s="617">
        <f>BJ76+($BJ$80-$BJ$75)/5</f>
        <v>15400</v>
      </c>
      <c r="BK77" s="634"/>
      <c r="BL77" s="620">
        <v>2017</v>
      </c>
      <c r="BM77" s="628">
        <f t="shared" si="34"/>
        <v>114222181201.7216</v>
      </c>
      <c r="BN77" s="628">
        <f t="shared" si="35"/>
        <v>46845730258.401855</v>
      </c>
      <c r="BO77" s="628">
        <f t="shared" si="36"/>
        <v>40575267012.49305</v>
      </c>
      <c r="BP77" s="628">
        <f t="shared" si="37"/>
        <v>10898890660.876932</v>
      </c>
      <c r="BQ77" s="628">
        <f t="shared" si="38"/>
        <v>25453352891.382374</v>
      </c>
      <c r="BR77" s="629">
        <f t="shared" si="39"/>
        <v>7764754626.9499636</v>
      </c>
      <c r="BS77">
        <v>2</v>
      </c>
      <c r="BU77" s="620">
        <v>2017</v>
      </c>
      <c r="BV77" s="623">
        <f t="shared" si="20"/>
        <v>0.89507588954984274</v>
      </c>
      <c r="BW77" s="623">
        <f t="shared" si="21"/>
        <v>0.96679118634594408</v>
      </c>
      <c r="BX77" s="623">
        <f t="shared" si="22"/>
        <v>0.90217775446738224</v>
      </c>
      <c r="BY77" s="623">
        <f t="shared" si="23"/>
        <v>0.88166534919766493</v>
      </c>
      <c r="BZ77" s="623">
        <f t="shared" si="24"/>
        <v>0.90626884806317309</v>
      </c>
      <c r="CA77" s="624">
        <f t="shared" si="25"/>
        <v>0.8772600675025306</v>
      </c>
    </row>
    <row r="78" spans="1:79" x14ac:dyDescent="0.25">
      <c r="B78" s="620">
        <v>2018</v>
      </c>
      <c r="C78" s="609">
        <v>7706.0263999999997</v>
      </c>
      <c r="D78" s="609">
        <v>6005.3090000000002</v>
      </c>
      <c r="E78" s="609">
        <v>5228.9152999999997</v>
      </c>
      <c r="F78" s="609">
        <v>2649.1588999999999</v>
      </c>
      <c r="G78" s="609">
        <v>3175.6765</v>
      </c>
      <c r="H78" s="609">
        <v>1700.0207</v>
      </c>
      <c r="I78" s="610"/>
      <c r="J78" s="620">
        <v>2018</v>
      </c>
      <c r="K78" s="621">
        <f t="shared" si="26"/>
        <v>4.042982286785568E-3</v>
      </c>
      <c r="L78" s="621">
        <f t="shared" si="27"/>
        <v>2.6247804579521139E-3</v>
      </c>
      <c r="M78" s="621">
        <f t="shared" si="28"/>
        <v>5.1908608111240762E-3</v>
      </c>
      <c r="N78" s="621">
        <f t="shared" si="29"/>
        <v>2.6430444661622587E-3</v>
      </c>
      <c r="O78" s="621">
        <f t="shared" si="30"/>
        <v>5.5369925471245862E-3</v>
      </c>
      <c r="P78" s="622">
        <f t="shared" si="31"/>
        <v>2.6669534257591776E-3</v>
      </c>
      <c r="R78" s="620">
        <v>2018</v>
      </c>
      <c r="S78">
        <v>14553.65</v>
      </c>
      <c r="T78">
        <v>7732.6184999999996</v>
      </c>
      <c r="U78">
        <v>8198.7006000000001</v>
      </c>
      <c r="V78">
        <v>4594.9949999999999</v>
      </c>
      <c r="W78">
        <v>8520.3371000000006</v>
      </c>
      <c r="X78">
        <v>5147.3477000000003</v>
      </c>
      <c r="Z78" s="620">
        <v>2018</v>
      </c>
      <c r="AA78" s="623">
        <f t="shared" si="12"/>
        <v>112.15081111635999</v>
      </c>
      <c r="AB78" s="623">
        <f t="shared" si="13"/>
        <v>46.436763471616494</v>
      </c>
      <c r="AC78" s="623">
        <f t="shared" si="14"/>
        <v>42.870311007459179</v>
      </c>
      <c r="AD78" s="623">
        <f t="shared" si="15"/>
        <v>12.172871899705498</v>
      </c>
      <c r="AE78" s="623">
        <f t="shared" si="16"/>
        <v>27.057834300548151</v>
      </c>
      <c r="AF78" s="624">
        <f t="shared" si="17"/>
        <v>8.7505976400973911</v>
      </c>
      <c r="AX78" s="620">
        <v>2018</v>
      </c>
      <c r="AY78" s="623">
        <f>AY77*(1-K78)+$AV$69*$BE$78</f>
        <v>0</v>
      </c>
      <c r="AZ78" s="623">
        <f>AZ77*(1-L78)+$AV$70*$BE$78</f>
        <v>0</v>
      </c>
      <c r="BA78" s="623">
        <f>BA77*(1-M78)+$AV$72*$BE$78</f>
        <v>2923769954.2085466</v>
      </c>
      <c r="BB78" s="623">
        <f>BB77*(1-N78)+$AV$73*$BE$78</f>
        <v>1467029117.4889581</v>
      </c>
      <c r="BC78" s="623">
        <f>BC77*(1-O78)+$AV$74*$BE$78</f>
        <v>1826477127.7314775</v>
      </c>
      <c r="BD78" s="624">
        <f>BD77*(1-P78)+$AV$75*$BE$78</f>
        <v>1100236490.6194217</v>
      </c>
      <c r="BE78" s="633">
        <v>0.15</v>
      </c>
      <c r="BF78" s="634"/>
      <c r="BG78" s="634"/>
      <c r="BH78" s="617">
        <f t="shared" si="32"/>
        <v>201277386.69839999</v>
      </c>
      <c r="BI78" s="617">
        <f t="shared" si="33"/>
        <v>47787789.55776</v>
      </c>
      <c r="BJ78" s="617">
        <f>BJ77+($BJ$80-$BJ$75)/5</f>
        <v>18600</v>
      </c>
      <c r="BK78" s="634"/>
      <c r="BL78" s="620">
        <v>2018</v>
      </c>
      <c r="BM78" s="628">
        <f t="shared" si="34"/>
        <v>112057195442.10999</v>
      </c>
      <c r="BN78" s="628">
        <f t="shared" si="35"/>
        <v>46401572450.866493</v>
      </c>
      <c r="BO78" s="628">
        <f t="shared" si="36"/>
        <v>39487514504.150635</v>
      </c>
      <c r="BP78" s="628">
        <f t="shared" si="37"/>
        <v>10552833932.516539</v>
      </c>
      <c r="BQ78" s="628">
        <f t="shared" si="38"/>
        <v>24724062086.718277</v>
      </c>
      <c r="BR78" s="629">
        <f t="shared" si="39"/>
        <v>7500567460.1202097</v>
      </c>
      <c r="BS78">
        <v>3</v>
      </c>
      <c r="BU78" s="620">
        <v>2018</v>
      </c>
      <c r="BV78" s="623">
        <f t="shared" si="20"/>
        <v>0.87811047587747704</v>
      </c>
      <c r="BW78" s="623">
        <f t="shared" si="21"/>
        <v>0.95762476175818967</v>
      </c>
      <c r="BX78" s="623">
        <f t="shared" si="22"/>
        <v>0.87799193419685961</v>
      </c>
      <c r="BY78" s="623">
        <f t="shared" si="23"/>
        <v>0.85367110320093353</v>
      </c>
      <c r="BZ78" s="623">
        <f t="shared" si="24"/>
        <v>0.88030238540238293</v>
      </c>
      <c r="CA78" s="624">
        <f t="shared" si="25"/>
        <v>0.84741226638825262</v>
      </c>
    </row>
    <row r="79" spans="1:79" x14ac:dyDescent="0.25">
      <c r="B79" s="620">
        <v>2019</v>
      </c>
      <c r="C79" s="609">
        <v>7674.9775</v>
      </c>
      <c r="D79" s="609">
        <v>5989.6626999999999</v>
      </c>
      <c r="E79" s="609">
        <v>5201.6220999999996</v>
      </c>
      <c r="F79" s="609">
        <v>2642.1732000000002</v>
      </c>
      <c r="G79" s="609">
        <v>3157.9821000000002</v>
      </c>
      <c r="H79" s="609">
        <v>1695.4752000000001</v>
      </c>
      <c r="I79" s="610"/>
      <c r="J79" s="620">
        <v>2019</v>
      </c>
      <c r="K79" s="621">
        <f t="shared" si="26"/>
        <v>4.029171247064478E-3</v>
      </c>
      <c r="L79" s="621">
        <f t="shared" si="27"/>
        <v>2.6054113118909594E-3</v>
      </c>
      <c r="M79" s="621">
        <f t="shared" si="28"/>
        <v>5.2196676431152111E-3</v>
      </c>
      <c r="N79" s="621">
        <f t="shared" si="29"/>
        <v>2.6369501655788552E-3</v>
      </c>
      <c r="O79" s="621">
        <f t="shared" si="30"/>
        <v>5.5718521707106561E-3</v>
      </c>
      <c r="P79" s="622">
        <f t="shared" si="31"/>
        <v>2.6737909720746522E-3</v>
      </c>
      <c r="R79" s="620">
        <v>2019</v>
      </c>
      <c r="S79">
        <v>14437.53</v>
      </c>
      <c r="T79">
        <v>7712.6632</v>
      </c>
      <c r="U79">
        <v>8169.3</v>
      </c>
      <c r="V79">
        <v>4589.8711999999996</v>
      </c>
      <c r="W79">
        <v>8482.3616999999995</v>
      </c>
      <c r="X79">
        <v>5141.4294</v>
      </c>
      <c r="Z79" s="620">
        <v>2019</v>
      </c>
      <c r="AA79" s="623">
        <f t="shared" si="12"/>
        <v>110.807717905575</v>
      </c>
      <c r="AB79" s="623">
        <f t="shared" si="13"/>
        <v>46.196251086702638</v>
      </c>
      <c r="AC79" s="623">
        <f t="shared" si="14"/>
        <v>42.493611421529998</v>
      </c>
      <c r="AD79" s="623">
        <f t="shared" si="15"/>
        <v>12.12723467609184</v>
      </c>
      <c r="AE79" s="623">
        <f t="shared" si="16"/>
        <v>26.787146414325569</v>
      </c>
      <c r="AF79" s="624">
        <f t="shared" si="17"/>
        <v>8.7171660402508806</v>
      </c>
      <c r="AX79" s="620">
        <v>2019</v>
      </c>
      <c r="AY79" s="623">
        <f>AY78*(1-K79)+$AV$69*$BE$79</f>
        <v>0</v>
      </c>
      <c r="AZ79" s="623">
        <f>AZ78*(1-L79)+$AV$70*$BE$79</f>
        <v>0</v>
      </c>
      <c r="BA79" s="623">
        <f>BA78*(1-M79)+$AV$72*$BE$79</f>
        <v>3235706791.5826521</v>
      </c>
      <c r="BB79" s="623">
        <f>BB78*(1-N79)+$AV$73*$BE$79</f>
        <v>1626759607.2146866</v>
      </c>
      <c r="BC79" s="623">
        <f>BC78*(1-O79)+$AV$74*$BE$79</f>
        <v>2020798982.6825736</v>
      </c>
      <c r="BD79" s="624">
        <f>BD78*(1-P79)+$AV$75*$BE$79</f>
        <v>1219993917.5236564</v>
      </c>
      <c r="BE79" s="633">
        <v>0.1</v>
      </c>
      <c r="BF79" s="634"/>
      <c r="BG79" s="634"/>
      <c r="BH79" s="617">
        <f t="shared" si="32"/>
        <v>280051383.33396</v>
      </c>
      <c r="BI79" s="617">
        <f t="shared" si="33"/>
        <v>66617760.592319995</v>
      </c>
      <c r="BJ79" s="617">
        <f>BJ78+($BJ$80-$BJ$75)/5</f>
        <v>21800</v>
      </c>
      <c r="BK79" s="634"/>
      <c r="BL79" s="620">
        <v>2019</v>
      </c>
      <c r="BM79" s="628">
        <f t="shared" si="34"/>
        <v>110682897006.575</v>
      </c>
      <c r="BN79" s="628">
        <f t="shared" si="35"/>
        <v>46149329725.702637</v>
      </c>
      <c r="BO79" s="628">
        <f t="shared" si="36"/>
        <v>38645869231.147346</v>
      </c>
      <c r="BP79" s="628">
        <f t="shared" si="37"/>
        <v>10296463269.277153</v>
      </c>
      <c r="BQ79" s="628">
        <f t="shared" si="38"/>
        <v>24078272449.109032</v>
      </c>
      <c r="BR79" s="629">
        <f t="shared" si="39"/>
        <v>7294546495.7349043</v>
      </c>
      <c r="BS79">
        <v>4</v>
      </c>
      <c r="BU79" s="620">
        <v>2019</v>
      </c>
      <c r="BV79" s="623">
        <f t="shared" si="20"/>
        <v>0.86734110182287882</v>
      </c>
      <c r="BW79" s="623">
        <f t="shared" si="21"/>
        <v>0.95241903559780905</v>
      </c>
      <c r="BX79" s="623">
        <f t="shared" si="22"/>
        <v>0.85927822758779648</v>
      </c>
      <c r="BY79" s="623">
        <f t="shared" si="23"/>
        <v>0.83293200806161194</v>
      </c>
      <c r="BZ79" s="623">
        <f t="shared" si="24"/>
        <v>0.85730898907205455</v>
      </c>
      <c r="CA79" s="624">
        <f t="shared" si="25"/>
        <v>0.8241360685163589</v>
      </c>
    </row>
    <row r="80" spans="1:79" x14ac:dyDescent="0.25">
      <c r="B80" s="620">
        <v>2020</v>
      </c>
      <c r="C80" s="609">
        <v>7644.2817999999997</v>
      </c>
      <c r="D80" s="609">
        <v>5974.0688</v>
      </c>
      <c r="E80" s="609">
        <v>5174.3527000000004</v>
      </c>
      <c r="F80" s="609">
        <v>2635.1956</v>
      </c>
      <c r="G80" s="609">
        <v>3140.2564000000002</v>
      </c>
      <c r="H80" s="609">
        <v>1690.9262000000001</v>
      </c>
      <c r="I80" s="610"/>
      <c r="J80" s="620">
        <v>2020</v>
      </c>
      <c r="K80" s="621">
        <f t="shared" si="26"/>
        <v>3.999451464190007E-3</v>
      </c>
      <c r="L80" s="621">
        <f t="shared" si="27"/>
        <v>2.6034688063486522E-3</v>
      </c>
      <c r="M80" s="621">
        <f t="shared" si="28"/>
        <v>5.2424800332956378E-3</v>
      </c>
      <c r="N80" s="621">
        <f t="shared" si="29"/>
        <v>2.6408563980589994E-3</v>
      </c>
      <c r="O80" s="621">
        <f t="shared" si="30"/>
        <v>5.6129830501572275E-3</v>
      </c>
      <c r="P80" s="622">
        <f t="shared" si="31"/>
        <v>2.6830236148543962E-3</v>
      </c>
      <c r="R80" s="620">
        <v>2020</v>
      </c>
      <c r="S80">
        <v>14332.851000000001</v>
      </c>
      <c r="T80">
        <v>7690.5949000000001</v>
      </c>
      <c r="U80">
        <v>8135.7613000000001</v>
      </c>
      <c r="V80">
        <v>4584.1778000000004</v>
      </c>
      <c r="W80">
        <v>8438.8678999999993</v>
      </c>
      <c r="X80">
        <v>5134.7191999999995</v>
      </c>
      <c r="Z80" s="620">
        <v>2020</v>
      </c>
      <c r="AA80" s="623">
        <f t="shared" si="12"/>
        <v>109.56435204141179</v>
      </c>
      <c r="AB80" s="623">
        <f t="shared" si="13"/>
        <v>45.944143045529117</v>
      </c>
      <c r="AC80" s="623">
        <f t="shared" si="14"/>
        <v>42.097298449210513</v>
      </c>
      <c r="AD80" s="623">
        <f t="shared" si="15"/>
        <v>12.080205168177681</v>
      </c>
      <c r="AE80" s="623">
        <f t="shared" si="16"/>
        <v>26.500208931729556</v>
      </c>
      <c r="AF80" s="624">
        <f t="shared" si="17"/>
        <v>8.6824312249230395</v>
      </c>
      <c r="AX80" s="620">
        <v>2020</v>
      </c>
      <c r="AY80" s="623">
        <f t="shared" ref="AY80:AY95" si="40">AY79*(1-K80)</f>
        <v>0</v>
      </c>
      <c r="AZ80" s="623">
        <f t="shared" ref="AZ80:AZ95" si="41">AZ79*(1-L80)</f>
        <v>0</v>
      </c>
      <c r="BA80" s="623">
        <f t="shared" ref="BA80:BA95" si="42">BA79*(1-M80)</f>
        <v>3218743663.3341808</v>
      </c>
      <c r="BB80" s="623">
        <f t="shared" ref="BB80:BB95" si="43">BB79*(1-N80)</f>
        <v>1622463568.6978698</v>
      </c>
      <c r="BC80" s="623">
        <f t="shared" ref="BC80:BC95" si="44">BC79*(1-O80)</f>
        <v>2009456272.2450013</v>
      </c>
      <c r="BD80" s="624">
        <f t="shared" ref="BD80:BD95" si="45">BD79*(1-P80)</f>
        <v>1216720645.0329616</v>
      </c>
      <c r="BF80" s="158"/>
      <c r="BG80" s="158"/>
      <c r="BH80" s="617">
        <f t="shared" si="32"/>
        <v>369925326.46895999</v>
      </c>
      <c r="BI80" s="617">
        <f t="shared" si="33"/>
        <v>88183581.232319981</v>
      </c>
      <c r="BJ80" s="617">
        <v>25000</v>
      </c>
      <c r="BK80" s="158"/>
      <c r="BL80" s="620">
        <v>2020</v>
      </c>
      <c r="BM80" s="628">
        <f t="shared" si="34"/>
        <v>109408325917.66179</v>
      </c>
      <c r="BN80" s="628">
        <f t="shared" si="35"/>
        <v>45885491344.279114</v>
      </c>
      <c r="BO80" s="628">
        <f t="shared" si="36"/>
        <v>38113510537.376328</v>
      </c>
      <c r="BP80" s="628">
        <f t="shared" si="37"/>
        <v>10202726849.979811</v>
      </c>
      <c r="BQ80" s="628">
        <f t="shared" si="38"/>
        <v>23610797834.015594</v>
      </c>
      <c r="BR80" s="629">
        <f t="shared" si="39"/>
        <v>7207517165.6577587</v>
      </c>
      <c r="BS80">
        <v>5</v>
      </c>
      <c r="BU80" s="620">
        <v>2020</v>
      </c>
      <c r="BV80" s="623">
        <f t="shared" si="20"/>
        <v>0.85735321821567712</v>
      </c>
      <c r="BW80" s="623">
        <f t="shared" si="21"/>
        <v>0.94697400100505025</v>
      </c>
      <c r="BX80" s="623">
        <f t="shared" si="22"/>
        <v>0.84744140663059497</v>
      </c>
      <c r="BY80" s="623">
        <f t="shared" si="23"/>
        <v>0.82534920395577827</v>
      </c>
      <c r="BZ80" s="623">
        <f t="shared" si="24"/>
        <v>0.84066451465929692</v>
      </c>
      <c r="CA80" s="624">
        <f t="shared" si="25"/>
        <v>0.81430351621481034</v>
      </c>
    </row>
    <row r="81" spans="2:79" x14ac:dyDescent="0.25">
      <c r="B81" s="620">
        <v>2021</v>
      </c>
      <c r="C81" s="609">
        <v>7631.2091</v>
      </c>
      <c r="D81" s="609">
        <v>5966.6859000000004</v>
      </c>
      <c r="E81" s="609">
        <v>5161.4036999999998</v>
      </c>
      <c r="F81" s="609">
        <v>2631.9495999999999</v>
      </c>
      <c r="G81" s="609">
        <v>3131.8042999999998</v>
      </c>
      <c r="H81" s="609">
        <v>1688.7625</v>
      </c>
      <c r="I81" s="610"/>
      <c r="J81" s="620">
        <v>2021</v>
      </c>
      <c r="K81" s="621">
        <f t="shared" si="26"/>
        <v>1.7101279547281356E-3</v>
      </c>
      <c r="L81" s="621">
        <f t="shared" si="27"/>
        <v>1.2358244016205111E-3</v>
      </c>
      <c r="M81" s="621">
        <f t="shared" si="28"/>
        <v>2.5025352446501614E-3</v>
      </c>
      <c r="N81" s="621">
        <f t="shared" si="29"/>
        <v>1.2317871204703401E-3</v>
      </c>
      <c r="O81" s="621">
        <f t="shared" si="30"/>
        <v>2.6915318124980381E-3</v>
      </c>
      <c r="P81" s="622">
        <f t="shared" si="31"/>
        <v>1.2795945795860408E-3</v>
      </c>
      <c r="R81" s="620">
        <v>2021</v>
      </c>
      <c r="S81">
        <v>14220.233</v>
      </c>
      <c r="T81">
        <v>7666.6509999999998</v>
      </c>
      <c r="U81">
        <v>8098.4133000000002</v>
      </c>
      <c r="V81">
        <v>4578.0109000000002</v>
      </c>
      <c r="W81">
        <v>8390.4393999999993</v>
      </c>
      <c r="X81">
        <v>5127.2834999999995</v>
      </c>
      <c r="Z81" s="620">
        <v>2021</v>
      </c>
      <c r="AA81" s="623">
        <f t="shared" si="12"/>
        <v>108.5175714737203</v>
      </c>
      <c r="AB81" s="623">
        <f t="shared" si="13"/>
        <v>45.744498421920902</v>
      </c>
      <c r="AC81" s="623">
        <f t="shared" si="14"/>
        <v>41.799180370749212</v>
      </c>
      <c r="AD81" s="623">
        <f t="shared" si="15"/>
        <v>12.049093957050639</v>
      </c>
      <c r="AE81" s="623">
        <f t="shared" si="16"/>
        <v>26.277214191809414</v>
      </c>
      <c r="AF81" s="624">
        <f t="shared" si="17"/>
        <v>8.6587641016687478</v>
      </c>
      <c r="AX81" s="620">
        <v>2021</v>
      </c>
      <c r="AY81" s="623">
        <f t="shared" si="40"/>
        <v>0</v>
      </c>
      <c r="AZ81" s="623">
        <f t="shared" si="41"/>
        <v>0</v>
      </c>
      <c r="BA81" s="623">
        <f t="shared" si="42"/>
        <v>3210688643.8731928</v>
      </c>
      <c r="BB81" s="623">
        <f t="shared" si="43"/>
        <v>1620465038.9705155</v>
      </c>
      <c r="BC81" s="623">
        <f t="shared" si="44"/>
        <v>2004047756.7624302</v>
      </c>
      <c r="BD81" s="624">
        <f t="shared" si="45"/>
        <v>1215163735.890707</v>
      </c>
      <c r="BF81" s="158"/>
      <c r="BG81" s="158"/>
      <c r="BH81" s="617">
        <f t="shared" si="32"/>
        <v>369925326.46895999</v>
      </c>
      <c r="BI81" s="617">
        <f t="shared" si="33"/>
        <v>88183581.232319981</v>
      </c>
      <c r="BJ81" s="158"/>
      <c r="BK81" s="158"/>
      <c r="BL81" s="620">
        <v>2021</v>
      </c>
      <c r="BM81" s="628">
        <f t="shared" si="34"/>
        <v>108330340125.22029</v>
      </c>
      <c r="BN81" s="628">
        <f t="shared" si="35"/>
        <v>45674116380.420898</v>
      </c>
      <c r="BO81" s="628">
        <f t="shared" si="36"/>
        <v>37670438628.676025</v>
      </c>
      <c r="BP81" s="628">
        <f t="shared" si="37"/>
        <v>10122611218.680122</v>
      </c>
      <c r="BQ81" s="628">
        <f t="shared" si="38"/>
        <v>23291205709.778027</v>
      </c>
      <c r="BR81" s="629">
        <f t="shared" si="39"/>
        <v>7151404984.9457197</v>
      </c>
      <c r="BS81">
        <v>6</v>
      </c>
      <c r="BU81" s="620">
        <v>2021</v>
      </c>
      <c r="BV81" s="623">
        <f t="shared" si="20"/>
        <v>0.84890583013448084</v>
      </c>
      <c r="BW81" s="623">
        <f t="shared" si="21"/>
        <v>0.94261169411080215</v>
      </c>
      <c r="BX81" s="623">
        <f t="shared" si="22"/>
        <v>0.83758984805586667</v>
      </c>
      <c r="BY81" s="623">
        <f t="shared" si="23"/>
        <v>0.81886825298160382</v>
      </c>
      <c r="BZ81" s="623">
        <f t="shared" si="24"/>
        <v>0.82928540922203631</v>
      </c>
      <c r="CA81" s="624">
        <f t="shared" si="25"/>
        <v>0.80796397584243251</v>
      </c>
    </row>
    <row r="82" spans="2:79" x14ac:dyDescent="0.25">
      <c r="B82" s="620">
        <v>2022</v>
      </c>
      <c r="C82" s="609">
        <v>7618.6365999999998</v>
      </c>
      <c r="D82" s="609">
        <v>5959.1925000000001</v>
      </c>
      <c r="E82" s="609">
        <v>5148.3209999999999</v>
      </c>
      <c r="F82" s="609">
        <v>2628.6664000000001</v>
      </c>
      <c r="G82" s="609">
        <v>3123.2438000000002</v>
      </c>
      <c r="H82" s="609">
        <v>1686.5734</v>
      </c>
      <c r="I82" s="610"/>
      <c r="J82" s="620">
        <v>2022</v>
      </c>
      <c r="K82" s="621">
        <f t="shared" si="26"/>
        <v>1.6475108774047786E-3</v>
      </c>
      <c r="L82" s="621">
        <f t="shared" si="27"/>
        <v>1.2558730467109314E-3</v>
      </c>
      <c r="M82" s="621">
        <f t="shared" si="28"/>
        <v>2.5347174451787469E-3</v>
      </c>
      <c r="N82" s="621">
        <f t="shared" si="29"/>
        <v>1.2474403005284795E-3</v>
      </c>
      <c r="O82" s="621">
        <f t="shared" si="30"/>
        <v>2.7334083422771993E-3</v>
      </c>
      <c r="P82" s="622">
        <f t="shared" si="31"/>
        <v>1.29627463897386E-3</v>
      </c>
      <c r="R82" s="620">
        <v>2022</v>
      </c>
      <c r="S82">
        <v>14106.945</v>
      </c>
      <c r="T82">
        <v>7642.1329999999998</v>
      </c>
      <c r="U82">
        <v>8060.2997999999998</v>
      </c>
      <c r="V82">
        <v>4572.6358</v>
      </c>
      <c r="W82">
        <v>8340.8341</v>
      </c>
      <c r="X82">
        <v>5121.1863999999996</v>
      </c>
      <c r="Z82" s="620">
        <v>2022</v>
      </c>
      <c r="AA82" s="623">
        <f t="shared" si="12"/>
        <v>107.47568749118699</v>
      </c>
      <c r="AB82" s="623">
        <f t="shared" si="13"/>
        <v>45.540941657602495</v>
      </c>
      <c r="AC82" s="623">
        <f t="shared" si="14"/>
        <v>41.4970107266358</v>
      </c>
      <c r="AD82" s="623">
        <f t="shared" si="15"/>
        <v>12.01993408689712</v>
      </c>
      <c r="AE82" s="623">
        <f t="shared" si="16"/>
        <v>26.050458389653581</v>
      </c>
      <c r="AF82" s="624">
        <f t="shared" si="17"/>
        <v>8.6372567586817581</v>
      </c>
      <c r="AJ82" s="635"/>
      <c r="AX82" s="620">
        <v>2022</v>
      </c>
      <c r="AY82" s="623">
        <f t="shared" si="40"/>
        <v>0</v>
      </c>
      <c r="AZ82" s="623">
        <f t="shared" si="41"/>
        <v>0</v>
      </c>
      <c r="BA82" s="623">
        <f t="shared" si="42"/>
        <v>3202550455.3565302</v>
      </c>
      <c r="BB82" s="623">
        <f t="shared" si="43"/>
        <v>1618443605.5753062</v>
      </c>
      <c r="BC82" s="623">
        <f t="shared" si="44"/>
        <v>1998569875.9057739</v>
      </c>
      <c r="BD82" s="624">
        <f t="shared" si="45"/>
        <v>1213588549.9576712</v>
      </c>
      <c r="BF82" s="158"/>
      <c r="BG82" s="158"/>
      <c r="BH82" s="617">
        <f t="shared" si="32"/>
        <v>369925326.46895999</v>
      </c>
      <c r="BI82" s="617">
        <f t="shared" si="33"/>
        <v>88183581.232319981</v>
      </c>
      <c r="BJ82" s="158"/>
      <c r="BK82" s="158"/>
      <c r="BL82" s="620">
        <v>2022</v>
      </c>
      <c r="BM82" s="628">
        <f t="shared" si="34"/>
        <v>107257250917.93698</v>
      </c>
      <c r="BN82" s="628">
        <f t="shared" si="35"/>
        <v>45458829275.852493</v>
      </c>
      <c r="BO82" s="628">
        <f t="shared" si="36"/>
        <v>37223398323.379272</v>
      </c>
      <c r="BP82" s="628">
        <f t="shared" si="37"/>
        <v>10044469832.021814</v>
      </c>
      <c r="BQ82" s="628">
        <f t="shared" si="38"/>
        <v>22967921888.678848</v>
      </c>
      <c r="BR82" s="629">
        <f t="shared" si="39"/>
        <v>7097470861.2917681</v>
      </c>
      <c r="BS82">
        <v>7</v>
      </c>
      <c r="BU82" s="620">
        <v>2022</v>
      </c>
      <c r="BV82" s="623">
        <f t="shared" si="20"/>
        <v>0.84049681301827672</v>
      </c>
      <c r="BW82" s="623">
        <f t="shared" si="21"/>
        <v>0.93816864937475941</v>
      </c>
      <c r="BX82" s="623">
        <f t="shared" si="22"/>
        <v>0.82765005348433962</v>
      </c>
      <c r="BY82" s="623">
        <f t="shared" si="23"/>
        <v>0.81254700845327821</v>
      </c>
      <c r="BZ82" s="623">
        <f t="shared" si="24"/>
        <v>0.81777486059627125</v>
      </c>
      <c r="CA82" s="624">
        <f t="shared" si="25"/>
        <v>0.8018705118206414</v>
      </c>
    </row>
    <row r="83" spans="2:79" x14ac:dyDescent="0.25">
      <c r="B83" s="620">
        <v>2023</v>
      </c>
      <c r="C83" s="609">
        <v>7605.6022000000003</v>
      </c>
      <c r="D83" s="609">
        <v>5951.8243000000002</v>
      </c>
      <c r="E83" s="609">
        <v>5135.4429</v>
      </c>
      <c r="F83" s="609">
        <v>2625.4353000000001</v>
      </c>
      <c r="G83" s="609">
        <v>3114.8136</v>
      </c>
      <c r="H83" s="609">
        <v>1684.4192</v>
      </c>
      <c r="I83" s="610"/>
      <c r="J83" s="620">
        <v>2023</v>
      </c>
      <c r="K83" s="621">
        <f t="shared" si="26"/>
        <v>1.7108572943352884E-3</v>
      </c>
      <c r="L83" s="621">
        <f t="shared" si="27"/>
        <v>1.2364426891730007E-3</v>
      </c>
      <c r="M83" s="621">
        <f t="shared" si="28"/>
        <v>2.5014174524082833E-3</v>
      </c>
      <c r="N83" s="621">
        <f t="shared" si="29"/>
        <v>1.2291784153363183E-3</v>
      </c>
      <c r="O83" s="621">
        <f t="shared" si="30"/>
        <v>2.699180896477027E-3</v>
      </c>
      <c r="P83" s="622">
        <f t="shared" si="31"/>
        <v>1.2772643040617204E-3</v>
      </c>
      <c r="R83" s="620">
        <v>2023</v>
      </c>
      <c r="S83">
        <v>13993.101000000001</v>
      </c>
      <c r="T83">
        <v>7616.5793999999996</v>
      </c>
      <c r="U83">
        <v>8020.2960999999996</v>
      </c>
      <c r="V83">
        <v>4566.9835999999996</v>
      </c>
      <c r="W83">
        <v>8291.3045000000002</v>
      </c>
      <c r="X83">
        <v>5114.7047000000002</v>
      </c>
      <c r="Z83" s="620">
        <v>2023</v>
      </c>
      <c r="AA83" s="623">
        <f t="shared" si="12"/>
        <v>106.42595975042221</v>
      </c>
      <c r="AB83" s="623">
        <f t="shared" si="13"/>
        <v>45.332542355799418</v>
      </c>
      <c r="AC83" s="623">
        <f t="shared" si="14"/>
        <v>41.187772662642686</v>
      </c>
      <c r="AD83" s="623">
        <f t="shared" si="15"/>
        <v>11.990319957961079</v>
      </c>
      <c r="AE83" s="623">
        <f t="shared" si="16"/>
        <v>25.825868018341197</v>
      </c>
      <c r="AF83" s="624">
        <f t="shared" si="17"/>
        <v>8.6153067990102414</v>
      </c>
      <c r="AX83" s="620">
        <v>2023</v>
      </c>
      <c r="AY83" s="623">
        <f t="shared" si="40"/>
        <v>0</v>
      </c>
      <c r="AZ83" s="623">
        <f t="shared" si="41"/>
        <v>0</v>
      </c>
      <c r="BA83" s="623">
        <f t="shared" si="42"/>
        <v>3194539539.7552834</v>
      </c>
      <c r="BB83" s="623">
        <f t="shared" si="43"/>
        <v>1616454249.6288939</v>
      </c>
      <c r="BC83" s="623">
        <f t="shared" si="44"/>
        <v>1993175374.2764544</v>
      </c>
      <c r="BD83" s="624">
        <f t="shared" si="45"/>
        <v>1212038476.6229923</v>
      </c>
      <c r="BF83" s="158"/>
      <c r="BG83" s="158"/>
      <c r="BH83" s="617">
        <f t="shared" si="32"/>
        <v>369925326.46895999</v>
      </c>
      <c r="BI83" s="617">
        <f t="shared" si="33"/>
        <v>88183581.232319981</v>
      </c>
      <c r="BJ83" s="158"/>
      <c r="BK83" s="158"/>
      <c r="BL83" s="620">
        <v>2023</v>
      </c>
      <c r="BM83" s="628">
        <f t="shared" si="34"/>
        <v>106176317952.42221</v>
      </c>
      <c r="BN83" s="628">
        <f t="shared" si="35"/>
        <v>45238699633.799416</v>
      </c>
      <c r="BO83" s="628">
        <f t="shared" si="36"/>
        <v>36769162325.287399</v>
      </c>
      <c r="BP83" s="628">
        <f t="shared" si="37"/>
        <v>9965842109.1321831</v>
      </c>
      <c r="BQ83" s="628">
        <f t="shared" si="38"/>
        <v>22646720119.195782</v>
      </c>
      <c r="BR83" s="629">
        <f t="shared" si="39"/>
        <v>7043069008.354928</v>
      </c>
      <c r="BS83">
        <v>8</v>
      </c>
      <c r="BU83" s="620">
        <v>2023</v>
      </c>
      <c r="BV83" s="623">
        <f t="shared" si="20"/>
        <v>0.83202633009216975</v>
      </c>
      <c r="BW83" s="623">
        <f t="shared" si="21"/>
        <v>0.93362566548665504</v>
      </c>
      <c r="BX83" s="623">
        <f t="shared" si="22"/>
        <v>0.81755026504349959</v>
      </c>
      <c r="BY83" s="623">
        <f t="shared" si="23"/>
        <v>0.80618642177385136</v>
      </c>
      <c r="BZ83" s="623">
        <f t="shared" si="24"/>
        <v>0.80633844359975737</v>
      </c>
      <c r="CA83" s="624">
        <f t="shared" si="25"/>
        <v>0.79572420385953824</v>
      </c>
    </row>
    <row r="84" spans="2:79" x14ac:dyDescent="0.25">
      <c r="B84" s="620">
        <v>2024</v>
      </c>
      <c r="C84" s="609">
        <v>7592.9071000000004</v>
      </c>
      <c r="D84" s="609">
        <v>5944.3994000000002</v>
      </c>
      <c r="E84" s="609">
        <v>5122.4715999999999</v>
      </c>
      <c r="F84" s="609">
        <v>2622.1781999999998</v>
      </c>
      <c r="G84" s="609">
        <v>3106.3215</v>
      </c>
      <c r="H84" s="609">
        <v>1682.248</v>
      </c>
      <c r="I84" s="610"/>
      <c r="J84" s="620">
        <v>2024</v>
      </c>
      <c r="K84" s="621">
        <f t="shared" si="26"/>
        <v>1.6691774912971358E-3</v>
      </c>
      <c r="L84" s="621">
        <f t="shared" si="27"/>
        <v>1.2474998631931689E-3</v>
      </c>
      <c r="M84" s="621">
        <f t="shared" si="28"/>
        <v>2.525838618515297E-3</v>
      </c>
      <c r="N84" s="621">
        <f t="shared" si="29"/>
        <v>1.2405942740238984E-3</v>
      </c>
      <c r="O84" s="621">
        <f t="shared" si="30"/>
        <v>2.7263589705656122E-3</v>
      </c>
      <c r="P84" s="622">
        <f t="shared" si="31"/>
        <v>1.2889902941025655E-3</v>
      </c>
      <c r="R84" s="620">
        <v>2024</v>
      </c>
      <c r="S84">
        <v>13873.165000000001</v>
      </c>
      <c r="T84">
        <v>7589.8496999999998</v>
      </c>
      <c r="U84">
        <v>7978.8101999999999</v>
      </c>
      <c r="V84">
        <v>4561.0436</v>
      </c>
      <c r="W84">
        <v>8239.7826000000005</v>
      </c>
      <c r="X84">
        <v>5107.6032999999998</v>
      </c>
      <c r="Z84" s="620">
        <v>2024</v>
      </c>
      <c r="AA84" s="623">
        <f t="shared" si="12"/>
        <v>105.3376530279715</v>
      </c>
      <c r="AB84" s="623">
        <f t="shared" si="13"/>
        <v>45.117098002770177</v>
      </c>
      <c r="AC84" s="623">
        <f t="shared" si="14"/>
        <v>40.871228651290316</v>
      </c>
      <c r="AD84" s="623">
        <f t="shared" si="15"/>
        <v>11.959869097169518</v>
      </c>
      <c r="AE84" s="623">
        <f t="shared" si="16"/>
        <v>25.595413845705899</v>
      </c>
      <c r="AF84" s="624">
        <f t="shared" si="17"/>
        <v>8.5922554362183998</v>
      </c>
      <c r="AX84" s="620">
        <v>2024</v>
      </c>
      <c r="AY84" s="623">
        <f t="shared" si="40"/>
        <v>0</v>
      </c>
      <c r="AZ84" s="623">
        <f t="shared" si="41"/>
        <v>0</v>
      </c>
      <c r="BA84" s="623">
        <f t="shared" si="42"/>
        <v>3186470648.4173956</v>
      </c>
      <c r="BB84" s="623">
        <f t="shared" si="43"/>
        <v>1614448885.7425826</v>
      </c>
      <c r="BC84" s="623">
        <f t="shared" si="44"/>
        <v>1987741262.7148855</v>
      </c>
      <c r="BD84" s="624">
        <f t="shared" si="45"/>
        <v>1210476170.7905464</v>
      </c>
      <c r="BF84" s="158"/>
      <c r="BG84" s="158"/>
      <c r="BH84" s="617">
        <f t="shared" si="32"/>
        <v>369925326.46895999</v>
      </c>
      <c r="BI84" s="617">
        <f t="shared" si="33"/>
        <v>88183581.232319981</v>
      </c>
      <c r="BJ84" s="158"/>
      <c r="BK84" s="158"/>
      <c r="BL84" s="620">
        <v>2024</v>
      </c>
      <c r="BM84" s="628">
        <f t="shared" si="34"/>
        <v>105056806005.2215</v>
      </c>
      <c r="BN84" s="628">
        <f t="shared" si="35"/>
        <v>45011524940.52018</v>
      </c>
      <c r="BO84" s="628">
        <f t="shared" si="36"/>
        <v>36307678355.572914</v>
      </c>
      <c r="BP84" s="628">
        <f t="shared" si="37"/>
        <v>9886393662.3269348</v>
      </c>
      <c r="BQ84" s="628">
        <f t="shared" si="38"/>
        <v>22319694158.322052</v>
      </c>
      <c r="BR84" s="629">
        <f t="shared" si="39"/>
        <v>6987577984.7955332</v>
      </c>
      <c r="BS84">
        <v>9</v>
      </c>
      <c r="BU84" s="620">
        <v>2024</v>
      </c>
      <c r="BV84" s="623">
        <f t="shared" si="20"/>
        <v>0.82325353183652539</v>
      </c>
      <c r="BW84" s="623">
        <f t="shared" si="21"/>
        <v>0.92893728748482385</v>
      </c>
      <c r="BX84" s="623">
        <f t="shared" si="22"/>
        <v>0.80728932033076317</v>
      </c>
      <c r="BY84" s="623">
        <f t="shared" si="23"/>
        <v>0.79975944266420629</v>
      </c>
      <c r="BZ84" s="623">
        <f t="shared" si="24"/>
        <v>0.79469465576117648</v>
      </c>
      <c r="CA84" s="624">
        <f t="shared" si="25"/>
        <v>0.78945484166945179</v>
      </c>
    </row>
    <row r="85" spans="2:79" x14ac:dyDescent="0.25">
      <c r="B85" s="620">
        <v>2025</v>
      </c>
      <c r="C85" s="609">
        <v>7580.1451999999999</v>
      </c>
      <c r="D85" s="609">
        <v>5937.0097999999998</v>
      </c>
      <c r="E85" s="609">
        <v>5109.5429999999997</v>
      </c>
      <c r="F85" s="609">
        <v>2618.9502000000002</v>
      </c>
      <c r="G85" s="609">
        <v>3097.8642</v>
      </c>
      <c r="H85" s="609">
        <v>1680.0866000000001</v>
      </c>
      <c r="I85" s="610"/>
      <c r="J85" s="620">
        <v>2025</v>
      </c>
      <c r="K85" s="621">
        <f t="shared" si="26"/>
        <v>1.6807659875096581E-3</v>
      </c>
      <c r="L85" s="621">
        <f t="shared" si="27"/>
        <v>1.2431197002005234E-3</v>
      </c>
      <c r="M85" s="621">
        <f t="shared" si="28"/>
        <v>2.5238988147830987E-3</v>
      </c>
      <c r="N85" s="621">
        <f t="shared" si="29"/>
        <v>1.2310376159787584E-3</v>
      </c>
      <c r="O85" s="621">
        <f t="shared" si="30"/>
        <v>2.7226093628750503E-3</v>
      </c>
      <c r="P85" s="622">
        <f t="shared" si="31"/>
        <v>1.2848283962887397E-3</v>
      </c>
      <c r="R85" s="620">
        <v>2025</v>
      </c>
      <c r="S85">
        <v>13771.199000000001</v>
      </c>
      <c r="T85">
        <v>7562.1441000000004</v>
      </c>
      <c r="U85">
        <v>7935.9070000000002</v>
      </c>
      <c r="V85">
        <v>4554.6728999999996</v>
      </c>
      <c r="W85">
        <v>8187.3302999999996</v>
      </c>
      <c r="X85">
        <v>5100.1058000000003</v>
      </c>
      <c r="Z85" s="620">
        <v>2025</v>
      </c>
      <c r="AA85" s="623">
        <f t="shared" si="12"/>
        <v>104.38768799809479</v>
      </c>
      <c r="AB85" s="623">
        <f t="shared" si="13"/>
        <v>44.896523630712181</v>
      </c>
      <c r="AC85" s="623">
        <f t="shared" si="14"/>
        <v>40.548858060500997</v>
      </c>
      <c r="AD85" s="623">
        <f t="shared" si="15"/>
        <v>11.928461502389579</v>
      </c>
      <c r="AE85" s="623">
        <f t="shared" si="16"/>
        <v>25.363237429945258</v>
      </c>
      <c r="AF85" s="624">
        <f t="shared" si="17"/>
        <v>8.5686194131622813</v>
      </c>
      <c r="AX85" s="620">
        <v>2025</v>
      </c>
      <c r="AY85" s="623">
        <f t="shared" si="40"/>
        <v>0</v>
      </c>
      <c r="AZ85" s="623">
        <f t="shared" si="41"/>
        <v>0</v>
      </c>
      <c r="BA85" s="623">
        <f t="shared" si="42"/>
        <v>3178428318.9245138</v>
      </c>
      <c r="BB85" s="623">
        <f t="shared" si="43"/>
        <v>1612461438.4351585</v>
      </c>
      <c r="BC85" s="623">
        <f t="shared" si="44"/>
        <v>1982329419.7420449</v>
      </c>
      <c r="BD85" s="624">
        <f t="shared" si="45"/>
        <v>1208920916.6332839</v>
      </c>
      <c r="BF85" s="158"/>
      <c r="BG85" s="158"/>
      <c r="BH85" s="617">
        <f t="shared" si="32"/>
        <v>369925326.46895999</v>
      </c>
      <c r="BI85" s="617">
        <f t="shared" si="33"/>
        <v>88183581.232319981</v>
      </c>
      <c r="BJ85" s="158"/>
      <c r="BK85" s="158"/>
      <c r="BL85" s="620">
        <v>2025</v>
      </c>
      <c r="BM85" s="628">
        <f t="shared" si="34"/>
        <v>104075635750.59479</v>
      </c>
      <c r="BN85" s="628">
        <f t="shared" si="35"/>
        <v>44779220228.212181</v>
      </c>
      <c r="BO85" s="628">
        <f t="shared" si="36"/>
        <v>35840341244.576485</v>
      </c>
      <c r="BP85" s="628">
        <f t="shared" si="37"/>
        <v>9805970564.954422</v>
      </c>
      <c r="BQ85" s="628">
        <f t="shared" si="38"/>
        <v>21990923685.734253</v>
      </c>
      <c r="BR85" s="629">
        <f t="shared" si="39"/>
        <v>6931495249.2966776</v>
      </c>
      <c r="BS85">
        <v>10</v>
      </c>
      <c r="BU85" s="620">
        <v>2025</v>
      </c>
      <c r="BV85" s="623">
        <f t="shared" si="20"/>
        <v>0.81556481648176549</v>
      </c>
      <c r="BW85" s="623">
        <f t="shared" si="21"/>
        <v>0.92414303735429626</v>
      </c>
      <c r="BX85" s="623">
        <f t="shared" si="22"/>
        <v>0.79689823294128981</v>
      </c>
      <c r="BY85" s="623">
        <f t="shared" si="23"/>
        <v>0.79325361923366011</v>
      </c>
      <c r="BZ85" s="623">
        <f t="shared" si="24"/>
        <v>0.7829887544309746</v>
      </c>
      <c r="CA85" s="624">
        <f t="shared" si="25"/>
        <v>0.78311862801001531</v>
      </c>
    </row>
    <row r="86" spans="2:79" x14ac:dyDescent="0.25">
      <c r="B86" s="620">
        <v>2026</v>
      </c>
      <c r="C86" s="609">
        <v>7567.1827000000003</v>
      </c>
      <c r="D86" s="609">
        <v>5929.6562000000004</v>
      </c>
      <c r="E86" s="609">
        <v>5096.7583999999997</v>
      </c>
      <c r="F86" s="609">
        <v>2615.7368999999999</v>
      </c>
      <c r="G86" s="609">
        <v>3089.4866999999999</v>
      </c>
      <c r="H86" s="609">
        <v>1677.9356</v>
      </c>
      <c r="I86" s="610"/>
      <c r="J86" s="620">
        <v>2026</v>
      </c>
      <c r="K86" s="621">
        <f t="shared" si="26"/>
        <v>1.7100595909428362E-3</v>
      </c>
      <c r="L86" s="621">
        <f t="shared" si="27"/>
        <v>1.2386033117208761E-3</v>
      </c>
      <c r="M86" s="621">
        <f t="shared" si="28"/>
        <v>2.5021024385155632E-3</v>
      </c>
      <c r="N86" s="621">
        <f t="shared" si="29"/>
        <v>1.2269420014173749E-3</v>
      </c>
      <c r="O86" s="621">
        <f t="shared" si="30"/>
        <v>2.7042825182589381E-3</v>
      </c>
      <c r="P86" s="622">
        <f t="shared" si="31"/>
        <v>1.2802911468968725E-3</v>
      </c>
      <c r="R86" s="620">
        <v>2026</v>
      </c>
      <c r="S86">
        <v>13685.784</v>
      </c>
      <c r="T86">
        <v>7533.2573000000002</v>
      </c>
      <c r="U86">
        <v>7891.5931</v>
      </c>
      <c r="V86">
        <v>4547.9348</v>
      </c>
      <c r="W86">
        <v>8133.3987999999999</v>
      </c>
      <c r="X86">
        <v>5092.0135</v>
      </c>
      <c r="Z86" s="620">
        <v>2026</v>
      </c>
      <c r="AA86" s="623">
        <f t="shared" si="12"/>
        <v>103.56282792073679</v>
      </c>
      <c r="AB86" s="623">
        <f t="shared" si="13"/>
        <v>44.669625855140261</v>
      </c>
      <c r="AC86" s="623">
        <f t="shared" si="14"/>
        <v>40.221543421807034</v>
      </c>
      <c r="AD86" s="623">
        <f t="shared" si="15"/>
        <v>11.896200875154118</v>
      </c>
      <c r="AE86" s="623">
        <f t="shared" si="16"/>
        <v>25.128027418395959</v>
      </c>
      <c r="AF86" s="624">
        <f t="shared" si="17"/>
        <v>8.5440707273306007</v>
      </c>
      <c r="AX86" s="620">
        <v>2026</v>
      </c>
      <c r="AY86" s="623">
        <f t="shared" si="40"/>
        <v>0</v>
      </c>
      <c r="AZ86" s="623">
        <f t="shared" si="41"/>
        <v>0</v>
      </c>
      <c r="BA86" s="623">
        <f t="shared" si="42"/>
        <v>3170475565.6770859</v>
      </c>
      <c r="BB86" s="623">
        <f t="shared" si="43"/>
        <v>1610483041.7706766</v>
      </c>
      <c r="BC86" s="623">
        <f t="shared" si="44"/>
        <v>1976968640.9468062</v>
      </c>
      <c r="BD86" s="624">
        <f t="shared" si="45"/>
        <v>1207373145.8864198</v>
      </c>
      <c r="BF86" s="158"/>
      <c r="BG86" s="158"/>
      <c r="BH86" s="617">
        <f t="shared" si="32"/>
        <v>369925326.46895999</v>
      </c>
      <c r="BI86" s="617">
        <f t="shared" si="33"/>
        <v>88183581.232319981</v>
      </c>
      <c r="BJ86" s="158"/>
      <c r="BK86" s="158"/>
      <c r="BL86" s="620">
        <v>2026</v>
      </c>
      <c r="BM86" s="628">
        <f t="shared" si="34"/>
        <v>103219570448.4868</v>
      </c>
      <c r="BN86" s="628">
        <f t="shared" si="35"/>
        <v>44540592112.390259</v>
      </c>
      <c r="BO86" s="628">
        <f t="shared" si="36"/>
        <v>35367970509.429955</v>
      </c>
      <c r="BP86" s="628">
        <f t="shared" si="37"/>
        <v>9724685384.4834404</v>
      </c>
      <c r="BQ86" s="628">
        <f t="shared" si="38"/>
        <v>21659068553.180191</v>
      </c>
      <c r="BR86" s="629">
        <f t="shared" si="39"/>
        <v>6874492367.6118612</v>
      </c>
      <c r="BS86">
        <v>11</v>
      </c>
      <c r="BU86" s="620">
        <v>2026</v>
      </c>
      <c r="BV86" s="623">
        <f t="shared" si="20"/>
        <v>0.80885645735453215</v>
      </c>
      <c r="BW86" s="623">
        <f t="shared" si="21"/>
        <v>0.91921828630615576</v>
      </c>
      <c r="BX86" s="623">
        <f t="shared" si="22"/>
        <v>0.78639522456972721</v>
      </c>
      <c r="BY86" s="623">
        <f t="shared" si="23"/>
        <v>0.78667805762335796</v>
      </c>
      <c r="BZ86" s="623">
        <f t="shared" si="24"/>
        <v>0.77117302351383299</v>
      </c>
      <c r="CA86" s="624">
        <f t="shared" si="25"/>
        <v>0.77667845646085931</v>
      </c>
    </row>
    <row r="87" spans="2:79" x14ac:dyDescent="0.25">
      <c r="B87" s="620">
        <v>2027</v>
      </c>
      <c r="C87" s="609">
        <v>7554.4247999999998</v>
      </c>
      <c r="D87" s="609">
        <v>5922.2518</v>
      </c>
      <c r="E87" s="609">
        <v>5083.9111000000003</v>
      </c>
      <c r="F87" s="609">
        <v>2612.5028000000002</v>
      </c>
      <c r="G87" s="609">
        <v>3081.1365999999998</v>
      </c>
      <c r="H87" s="609">
        <v>1675.7713000000001</v>
      </c>
      <c r="I87" s="610"/>
      <c r="J87" s="620">
        <v>2027</v>
      </c>
      <c r="K87" s="621">
        <f t="shared" si="26"/>
        <v>1.6859511004010397E-3</v>
      </c>
      <c r="L87" s="621">
        <f t="shared" si="27"/>
        <v>1.2487064595751995E-3</v>
      </c>
      <c r="M87" s="621">
        <f t="shared" si="28"/>
        <v>2.5206805957291856E-3</v>
      </c>
      <c r="N87" s="621">
        <f t="shared" si="29"/>
        <v>1.2364011074660342E-3</v>
      </c>
      <c r="O87" s="621">
        <f t="shared" si="30"/>
        <v>2.7027467054641097E-3</v>
      </c>
      <c r="P87" s="622">
        <f t="shared" si="31"/>
        <v>1.2898588003019684E-3</v>
      </c>
      <c r="R87" s="620">
        <v>2027</v>
      </c>
      <c r="S87">
        <v>13619.912</v>
      </c>
      <c r="T87">
        <v>7502.8795</v>
      </c>
      <c r="U87">
        <v>7847.1707999999999</v>
      </c>
      <c r="V87">
        <v>4540.9775</v>
      </c>
      <c r="W87">
        <v>8078.4953999999998</v>
      </c>
      <c r="X87">
        <v>5083.3797000000004</v>
      </c>
      <c r="Z87" s="620">
        <v>2027</v>
      </c>
      <c r="AA87" s="623">
        <f t="shared" si="12"/>
        <v>102.89060098661759</v>
      </c>
      <c r="AB87" s="623">
        <f t="shared" si="13"/>
        <v>44.433941624058093</v>
      </c>
      <c r="AC87" s="623">
        <f t="shared" si="14"/>
        <v>39.894318733715885</v>
      </c>
      <c r="AD87" s="623">
        <f t="shared" si="15"/>
        <v>11.863316433487</v>
      </c>
      <c r="AE87" s="623">
        <f t="shared" si="16"/>
        <v>24.890947849871637</v>
      </c>
      <c r="AF87" s="624">
        <f t="shared" si="17"/>
        <v>8.5185818082626099</v>
      </c>
      <c r="AX87" s="620">
        <v>2027</v>
      </c>
      <c r="AY87" s="623">
        <f t="shared" si="40"/>
        <v>0</v>
      </c>
      <c r="AZ87" s="623">
        <f t="shared" si="41"/>
        <v>0</v>
      </c>
      <c r="BA87" s="623">
        <f t="shared" si="42"/>
        <v>3162483809.4394503</v>
      </c>
      <c r="BB87" s="623">
        <f t="shared" si="43"/>
        <v>1608491838.754276</v>
      </c>
      <c r="BC87" s="623">
        <f t="shared" si="44"/>
        <v>1971625395.4656813</v>
      </c>
      <c r="BD87" s="624">
        <f t="shared" si="45"/>
        <v>1205815805.00895</v>
      </c>
      <c r="BF87" s="158"/>
      <c r="BG87" s="158"/>
      <c r="BH87" s="617">
        <f t="shared" si="32"/>
        <v>369925326.46895999</v>
      </c>
      <c r="BI87" s="617">
        <f t="shared" si="33"/>
        <v>88183581.232319981</v>
      </c>
      <c r="BJ87" s="158"/>
      <c r="BK87" s="158"/>
      <c r="BL87" s="620">
        <v>2027</v>
      </c>
      <c r="BM87" s="628">
        <f t="shared" si="34"/>
        <v>102516138289.61758</v>
      </c>
      <c r="BN87" s="628">
        <f t="shared" si="35"/>
        <v>44293177541.05809</v>
      </c>
      <c r="BO87" s="628">
        <f t="shared" si="36"/>
        <v>34895728727.876427</v>
      </c>
      <c r="BP87" s="628">
        <f t="shared" si="37"/>
        <v>9642789195.932724</v>
      </c>
      <c r="BQ87" s="628">
        <f t="shared" si="38"/>
        <v>21325326330.336994</v>
      </c>
      <c r="BR87" s="629">
        <f t="shared" si="39"/>
        <v>6816558822.8213396</v>
      </c>
      <c r="BS87">
        <v>12</v>
      </c>
      <c r="BU87" s="620">
        <v>2027</v>
      </c>
      <c r="BV87" s="623">
        <f t="shared" si="20"/>
        <v>0.80334417279899661</v>
      </c>
      <c r="BW87" s="623">
        <f t="shared" si="21"/>
        <v>0.91411220245138225</v>
      </c>
      <c r="BX87" s="623">
        <f t="shared" si="22"/>
        <v>0.77589508343901181</v>
      </c>
      <c r="BY87" s="623">
        <f t="shared" si="23"/>
        <v>0.78005306853747647</v>
      </c>
      <c r="BZ87" s="623">
        <f t="shared" si="24"/>
        <v>0.75929010258247909</v>
      </c>
      <c r="CA87" s="624">
        <f t="shared" si="25"/>
        <v>0.77013313882297829</v>
      </c>
    </row>
    <row r="88" spans="2:79" x14ac:dyDescent="0.25">
      <c r="B88" s="620">
        <v>2028</v>
      </c>
      <c r="C88" s="609">
        <v>7541.8526000000002</v>
      </c>
      <c r="D88" s="609">
        <v>5914.8181999999997</v>
      </c>
      <c r="E88" s="609">
        <v>5071.0088999999998</v>
      </c>
      <c r="F88" s="609">
        <v>2609.2581</v>
      </c>
      <c r="G88" s="609">
        <v>3072.7858000000001</v>
      </c>
      <c r="H88" s="609">
        <v>1673.6007</v>
      </c>
      <c r="I88" s="610"/>
      <c r="J88" s="620">
        <v>2028</v>
      </c>
      <c r="K88" s="621">
        <f t="shared" si="26"/>
        <v>1.6642167117739692E-3</v>
      </c>
      <c r="L88" s="621">
        <f t="shared" si="27"/>
        <v>1.2551982338880885E-3</v>
      </c>
      <c r="M88" s="621">
        <f t="shared" si="28"/>
        <v>2.537849255467961E-3</v>
      </c>
      <c r="N88" s="621">
        <f t="shared" si="29"/>
        <v>1.2419890994950222E-3</v>
      </c>
      <c r="O88" s="621">
        <f t="shared" si="30"/>
        <v>2.7102985307434491E-3</v>
      </c>
      <c r="P88" s="622">
        <f t="shared" si="31"/>
        <v>1.2952841476638888E-3</v>
      </c>
      <c r="R88" s="620">
        <v>2028</v>
      </c>
      <c r="S88">
        <v>13563.302</v>
      </c>
      <c r="T88">
        <v>7471.2098999999998</v>
      </c>
      <c r="U88">
        <v>7801.5081</v>
      </c>
      <c r="V88">
        <v>4533.7437</v>
      </c>
      <c r="W88">
        <v>8022.3981000000003</v>
      </c>
      <c r="X88">
        <v>5074.4710999999998</v>
      </c>
      <c r="Z88" s="620">
        <v>2028</v>
      </c>
      <c r="AA88" s="623">
        <f t="shared" si="12"/>
        <v>102.29242445328519</v>
      </c>
      <c r="AB88" s="623">
        <f t="shared" si="13"/>
        <v>44.190848292540174</v>
      </c>
      <c r="AC88" s="623">
        <f t="shared" si="14"/>
        <v>39.561517008522081</v>
      </c>
      <c r="AD88" s="623">
        <f t="shared" si="15"/>
        <v>11.82970747254897</v>
      </c>
      <c r="AE88" s="623">
        <f t="shared" si="16"/>
        <v>24.65111096362698</v>
      </c>
      <c r="AF88" s="624">
        <f t="shared" si="17"/>
        <v>8.4926383850897693</v>
      </c>
      <c r="AX88" s="620">
        <v>2028</v>
      </c>
      <c r="AY88" s="623">
        <f t="shared" si="40"/>
        <v>0</v>
      </c>
      <c r="AZ88" s="623">
        <f t="shared" si="41"/>
        <v>0</v>
      </c>
      <c r="BA88" s="623">
        <f t="shared" si="42"/>
        <v>3154457902.258235</v>
      </c>
      <c r="BB88" s="623">
        <f t="shared" si="43"/>
        <v>1606494109.4239166</v>
      </c>
      <c r="BC88" s="623">
        <f t="shared" si="44"/>
        <v>1966281702.0531743</v>
      </c>
      <c r="BD88" s="624">
        <f t="shared" si="45"/>
        <v>1204253930.9117193</v>
      </c>
      <c r="BF88" s="158"/>
      <c r="BG88" s="158"/>
      <c r="BH88" s="617">
        <f t="shared" si="32"/>
        <v>369925326.46895999</v>
      </c>
      <c r="BI88" s="617">
        <f t="shared" si="33"/>
        <v>88183581.232319981</v>
      </c>
      <c r="BJ88" s="158"/>
      <c r="BK88" s="158"/>
      <c r="BL88" s="620">
        <v>2028</v>
      </c>
      <c r="BM88" s="628">
        <f t="shared" si="34"/>
        <v>101886756531.53519</v>
      </c>
      <c r="BN88" s="628">
        <f t="shared" si="35"/>
        <v>44038353869.290176</v>
      </c>
      <c r="BO88" s="628">
        <f t="shared" si="36"/>
        <v>34417944060.163849</v>
      </c>
      <c r="BP88" s="628">
        <f t="shared" si="37"/>
        <v>9560175014.4250526</v>
      </c>
      <c r="BQ88" s="628">
        <f t="shared" si="38"/>
        <v>20988827237.704845</v>
      </c>
      <c r="BR88" s="629">
        <f t="shared" si="39"/>
        <v>6758175307.14573</v>
      </c>
      <c r="BS88">
        <v>13</v>
      </c>
      <c r="BU88" s="620">
        <v>2028</v>
      </c>
      <c r="BV88" s="623">
        <f t="shared" si="20"/>
        <v>0.79841216720205266</v>
      </c>
      <c r="BW88" s="623">
        <f t="shared" si="21"/>
        <v>0.90885321132073704</v>
      </c>
      <c r="BX88" s="623">
        <f t="shared" si="22"/>
        <v>0.76527169805246187</v>
      </c>
      <c r="BY88" s="623">
        <f t="shared" si="23"/>
        <v>0.77336999743840562</v>
      </c>
      <c r="BZ88" s="623">
        <f t="shared" si="24"/>
        <v>0.74730902306201674</v>
      </c>
      <c r="CA88" s="624">
        <f t="shared" si="25"/>
        <v>0.76353698358519984</v>
      </c>
    </row>
    <row r="89" spans="2:79" x14ac:dyDescent="0.25">
      <c r="B89" s="620">
        <v>2029</v>
      </c>
      <c r="C89" s="609">
        <v>7529.3032999999996</v>
      </c>
      <c r="D89" s="609">
        <v>5907.3073999999997</v>
      </c>
      <c r="E89" s="609">
        <v>5058.1639999999998</v>
      </c>
      <c r="F89" s="609">
        <v>2606.0070000000001</v>
      </c>
      <c r="G89" s="609">
        <v>3064.5250999999998</v>
      </c>
      <c r="H89" s="609">
        <v>1671.4276</v>
      </c>
      <c r="I89" s="610"/>
      <c r="J89" s="620">
        <v>2029</v>
      </c>
      <c r="K89" s="621">
        <f t="shared" si="26"/>
        <v>1.6639545567359582E-3</v>
      </c>
      <c r="L89" s="621">
        <f t="shared" si="27"/>
        <v>1.2698277015513737E-3</v>
      </c>
      <c r="M89" s="621">
        <f t="shared" si="28"/>
        <v>2.5330067947623158E-3</v>
      </c>
      <c r="N89" s="621">
        <f t="shared" si="29"/>
        <v>1.2459863591109954E-3</v>
      </c>
      <c r="O89" s="621">
        <f t="shared" si="30"/>
        <v>2.6883422853620775E-3</v>
      </c>
      <c r="P89" s="622">
        <f t="shared" si="31"/>
        <v>1.2984578699088978E-3</v>
      </c>
      <c r="R89" s="620">
        <v>2029</v>
      </c>
      <c r="S89">
        <v>13500.397000000001</v>
      </c>
      <c r="T89">
        <v>7438.8153000000002</v>
      </c>
      <c r="U89">
        <v>7755.1983</v>
      </c>
      <c r="V89">
        <v>4526.1153000000004</v>
      </c>
      <c r="W89">
        <v>7965.6548000000003</v>
      </c>
      <c r="X89">
        <v>5065.2125999999998</v>
      </c>
      <c r="Z89" s="620">
        <v>2029</v>
      </c>
      <c r="AA89" s="623">
        <f t="shared" si="12"/>
        <v>101.64858368341011</v>
      </c>
      <c r="AB89" s="623">
        <f t="shared" si="13"/>
        <v>43.94336866892322</v>
      </c>
      <c r="AC89" s="623">
        <f t="shared" si="14"/>
        <v>39.227064853921199</v>
      </c>
      <c r="AD89" s="623">
        <f t="shared" si="15"/>
        <v>11.7950881546071</v>
      </c>
      <c r="AE89" s="623">
        <f t="shared" si="16"/>
        <v>24.41094907253548</v>
      </c>
      <c r="AF89" s="624">
        <f t="shared" si="17"/>
        <v>8.4661361395077588</v>
      </c>
      <c r="AX89" s="620">
        <v>2029</v>
      </c>
      <c r="AY89" s="623">
        <f t="shared" si="40"/>
        <v>0</v>
      </c>
      <c r="AZ89" s="623">
        <f t="shared" si="41"/>
        <v>0</v>
      </c>
      <c r="BA89" s="623">
        <f t="shared" si="42"/>
        <v>3146467638.9580231</v>
      </c>
      <c r="BB89" s="623">
        <f t="shared" si="43"/>
        <v>1604492439.6775823</v>
      </c>
      <c r="BC89" s="623">
        <f t="shared" si="44"/>
        <v>1960995663.8086109</v>
      </c>
      <c r="BD89" s="624">
        <f t="shared" si="45"/>
        <v>1202690257.9177582</v>
      </c>
      <c r="BF89" s="158"/>
      <c r="BG89" s="158"/>
      <c r="BH89" s="617">
        <f t="shared" si="32"/>
        <v>369925326.46895999</v>
      </c>
      <c r="BI89" s="617">
        <f t="shared" si="33"/>
        <v>88183581.232319981</v>
      </c>
      <c r="BJ89" s="158"/>
      <c r="BK89" s="158"/>
      <c r="BL89" s="620">
        <v>2029</v>
      </c>
      <c r="BM89" s="628">
        <f t="shared" si="34"/>
        <v>101211710536.91011</v>
      </c>
      <c r="BN89" s="628">
        <f t="shared" si="35"/>
        <v>43779143905.423218</v>
      </c>
      <c r="BO89" s="628">
        <f t="shared" si="36"/>
        <v>33938473319.16317</v>
      </c>
      <c r="BP89" s="628">
        <f t="shared" si="37"/>
        <v>9476554416.3295174</v>
      </c>
      <c r="BQ89" s="628">
        <f t="shared" si="38"/>
        <v>20651945485.057911</v>
      </c>
      <c r="BR89" s="629">
        <f t="shared" si="39"/>
        <v>6699234767.9576817</v>
      </c>
      <c r="BS89">
        <v>14</v>
      </c>
      <c r="BU89" s="620">
        <v>2029</v>
      </c>
      <c r="BV89" s="623">
        <f t="shared" si="20"/>
        <v>0.79312232430315877</v>
      </c>
      <c r="BW89" s="623">
        <f t="shared" si="21"/>
        <v>0.90350369692321775</v>
      </c>
      <c r="BX89" s="623">
        <f t="shared" si="22"/>
        <v>0.75461082337933605</v>
      </c>
      <c r="BY89" s="623">
        <f t="shared" si="23"/>
        <v>0.76660551230739449</v>
      </c>
      <c r="BZ89" s="623">
        <f t="shared" si="24"/>
        <v>0.73531431889837762</v>
      </c>
      <c r="CA89" s="624">
        <f t="shared" si="25"/>
        <v>0.75687789596802246</v>
      </c>
    </row>
    <row r="90" spans="2:79" x14ac:dyDescent="0.25">
      <c r="B90" s="620">
        <v>2030</v>
      </c>
      <c r="C90" s="609">
        <v>7516.7221</v>
      </c>
      <c r="D90" s="609">
        <v>5899.8276999999998</v>
      </c>
      <c r="E90" s="609">
        <v>5045.3532999999998</v>
      </c>
      <c r="F90" s="609">
        <v>2602.7660999999998</v>
      </c>
      <c r="G90" s="609">
        <v>3056.2835</v>
      </c>
      <c r="H90" s="609">
        <v>1669.2754</v>
      </c>
      <c r="I90" s="610"/>
      <c r="J90" s="620">
        <v>2030</v>
      </c>
      <c r="K90" s="621">
        <f t="shared" si="26"/>
        <v>1.6709646960296753E-3</v>
      </c>
      <c r="L90" s="621">
        <f t="shared" si="27"/>
        <v>1.2661775481668247E-3</v>
      </c>
      <c r="M90" s="621">
        <f t="shared" si="28"/>
        <v>2.5326778649328308E-3</v>
      </c>
      <c r="N90" s="621">
        <f t="shared" si="29"/>
        <v>1.2436267439036586E-3</v>
      </c>
      <c r="O90" s="621">
        <f t="shared" si="30"/>
        <v>2.6893563377894392E-3</v>
      </c>
      <c r="P90" s="622">
        <f t="shared" si="31"/>
        <v>1.2876417740139701E-3</v>
      </c>
      <c r="R90" s="620">
        <v>2030</v>
      </c>
      <c r="S90">
        <v>13433.513999999999</v>
      </c>
      <c r="T90">
        <v>7406.3721999999998</v>
      </c>
      <c r="U90">
        <v>7709.0415000000003</v>
      </c>
      <c r="V90">
        <v>4518.1958999999997</v>
      </c>
      <c r="W90">
        <v>7908.5987999999998</v>
      </c>
      <c r="X90">
        <v>5055.91</v>
      </c>
      <c r="Z90" s="620">
        <v>2030</v>
      </c>
      <c r="AA90" s="623">
        <f t="shared" si="12"/>
        <v>100.97599156445939</v>
      </c>
      <c r="AB90" s="623">
        <f t="shared" si="13"/>
        <v>43.696319862069934</v>
      </c>
      <c r="AC90" s="623">
        <f t="shared" si="14"/>
        <v>38.894837971861946</v>
      </c>
      <c r="AD90" s="623">
        <f t="shared" si="15"/>
        <v>11.759807121678989</v>
      </c>
      <c r="AE90" s="623">
        <f t="shared" si="16"/>
        <v>24.170920020559798</v>
      </c>
      <c r="AF90" s="624">
        <f t="shared" si="17"/>
        <v>8.4397061876139983</v>
      </c>
      <c r="AX90" s="620">
        <v>2030</v>
      </c>
      <c r="AY90" s="623">
        <f t="shared" si="40"/>
        <v>0</v>
      </c>
      <c r="AZ90" s="623">
        <f t="shared" si="41"/>
        <v>0</v>
      </c>
      <c r="BA90" s="623">
        <f t="shared" si="42"/>
        <v>3138498650.0161066</v>
      </c>
      <c r="BB90" s="623">
        <f t="shared" si="43"/>
        <v>1602497049.969208</v>
      </c>
      <c r="BC90" s="623">
        <f t="shared" si="44"/>
        <v>1955721847.6917696</v>
      </c>
      <c r="BD90" s="624">
        <f t="shared" si="45"/>
        <v>1201141623.7004638</v>
      </c>
      <c r="BF90" s="158"/>
      <c r="BG90" s="158"/>
      <c r="BH90" s="617">
        <f t="shared" si="32"/>
        <v>369925326.46895999</v>
      </c>
      <c r="BI90" s="617">
        <f t="shared" si="33"/>
        <v>88183581.232319981</v>
      </c>
      <c r="BJ90" s="158"/>
      <c r="BK90" s="158"/>
      <c r="BL90" s="620">
        <v>2030</v>
      </c>
      <c r="BM90" s="628">
        <f t="shared" si="34"/>
        <v>100507913193.2094</v>
      </c>
      <c r="BN90" s="628">
        <f t="shared" si="35"/>
        <v>43520364758.319931</v>
      </c>
      <c r="BO90" s="628">
        <f t="shared" si="36"/>
        <v>33461206576.34584</v>
      </c>
      <c r="BP90" s="628">
        <f t="shared" si="37"/>
        <v>9392265823.2097816</v>
      </c>
      <c r="BQ90" s="628">
        <f t="shared" si="38"/>
        <v>20315184349.399071</v>
      </c>
      <c r="BR90" s="629">
        <f t="shared" si="39"/>
        <v>6640351483.6812143</v>
      </c>
      <c r="BS90">
        <v>15</v>
      </c>
      <c r="BU90" s="620">
        <v>2030</v>
      </c>
      <c r="BV90" s="623">
        <f t="shared" si="20"/>
        <v>0.78760717806056324</v>
      </c>
      <c r="BW90" s="623">
        <f t="shared" si="21"/>
        <v>0.89816307362095416</v>
      </c>
      <c r="BX90" s="623">
        <f t="shared" si="22"/>
        <v>0.74399895388296711</v>
      </c>
      <c r="BY90" s="623">
        <f t="shared" si="23"/>
        <v>0.75978698974407954</v>
      </c>
      <c r="BZ90" s="623">
        <f t="shared" si="24"/>
        <v>0.72332390931311186</v>
      </c>
      <c r="CA90" s="624">
        <f t="shared" si="25"/>
        <v>0.75022527699666997</v>
      </c>
    </row>
    <row r="91" spans="2:79" x14ac:dyDescent="0.25">
      <c r="B91" s="620">
        <v>2031</v>
      </c>
      <c r="C91" s="609">
        <v>7504.1378999999997</v>
      </c>
      <c r="D91" s="609">
        <v>5892.3410000000003</v>
      </c>
      <c r="E91" s="609">
        <v>5032.6148000000003</v>
      </c>
      <c r="F91" s="609">
        <v>2599.5228000000002</v>
      </c>
      <c r="G91" s="609">
        <v>3048.0671000000002</v>
      </c>
      <c r="H91" s="609">
        <v>1667.1223</v>
      </c>
      <c r="I91" s="610"/>
      <c r="J91" s="620">
        <v>2031</v>
      </c>
      <c r="K91" s="621">
        <f t="shared" si="26"/>
        <v>1.6741606025317823E-3</v>
      </c>
      <c r="L91" s="621">
        <f t="shared" si="27"/>
        <v>1.2689692615938108E-3</v>
      </c>
      <c r="M91" s="621">
        <f t="shared" si="28"/>
        <v>2.5247984120357891E-3</v>
      </c>
      <c r="N91" s="621">
        <f t="shared" si="29"/>
        <v>1.2460973730984426E-3</v>
      </c>
      <c r="O91" s="621">
        <f t="shared" si="30"/>
        <v>2.6883631704976985E-3</v>
      </c>
      <c r="P91" s="622">
        <f t="shared" si="31"/>
        <v>1.2898410891336587E-3</v>
      </c>
      <c r="R91" s="620">
        <v>2031</v>
      </c>
      <c r="S91">
        <v>13372.079</v>
      </c>
      <c r="T91">
        <v>7373.9566999999997</v>
      </c>
      <c r="U91">
        <v>7663.3428999999996</v>
      </c>
      <c r="V91">
        <v>4510.1385</v>
      </c>
      <c r="W91">
        <v>7856.0087000000003</v>
      </c>
      <c r="X91">
        <v>5046.5505000000003</v>
      </c>
      <c r="Z91" s="620">
        <v>2031</v>
      </c>
      <c r="AA91" s="623">
        <f t="shared" si="12"/>
        <v>100.3459248256941</v>
      </c>
      <c r="AB91" s="623">
        <f t="shared" si="13"/>
        <v>43.449867395634705</v>
      </c>
      <c r="AC91" s="623">
        <f t="shared" si="14"/>
        <v>38.566652896014922</v>
      </c>
      <c r="AD91" s="623">
        <f t="shared" si="15"/>
        <v>11.7242078619078</v>
      </c>
      <c r="AE91" s="623">
        <f t="shared" si="16"/>
        <v>23.945641655783771</v>
      </c>
      <c r="AF91" s="624">
        <f t="shared" si="17"/>
        <v>8.4132168766261497</v>
      </c>
      <c r="AX91" s="620">
        <v>2031</v>
      </c>
      <c r="AY91" s="623">
        <f t="shared" si="40"/>
        <v>0</v>
      </c>
      <c r="AZ91" s="623">
        <f t="shared" si="41"/>
        <v>0</v>
      </c>
      <c r="BA91" s="623">
        <f t="shared" si="42"/>
        <v>3130574573.6083694</v>
      </c>
      <c r="BB91" s="623">
        <f t="shared" si="43"/>
        <v>1600500182.6048434</v>
      </c>
      <c r="BC91" s="623">
        <f t="shared" si="44"/>
        <v>1950464157.1046972</v>
      </c>
      <c r="BD91" s="624">
        <f t="shared" si="45"/>
        <v>1199592341.8803463</v>
      </c>
      <c r="BF91" s="158"/>
      <c r="BG91" s="158"/>
      <c r="BH91" s="617">
        <f t="shared" si="32"/>
        <v>369925326.46895999</v>
      </c>
      <c r="BI91" s="617">
        <f t="shared" si="33"/>
        <v>88183581.232319981</v>
      </c>
      <c r="BJ91" s="158"/>
      <c r="BK91" s="158"/>
      <c r="BL91" s="620">
        <v>2031</v>
      </c>
      <c r="BM91" s="628">
        <f t="shared" si="34"/>
        <v>99846641229.694092</v>
      </c>
      <c r="BN91" s="628">
        <f t="shared" si="35"/>
        <v>43262181951.634705</v>
      </c>
      <c r="BO91" s="628">
        <f t="shared" si="36"/>
        <v>32987936727.206558</v>
      </c>
      <c r="BP91" s="628">
        <f t="shared" si="37"/>
        <v>9307660480.9029579</v>
      </c>
      <c r="BQ91" s="628">
        <f t="shared" si="38"/>
        <v>19993157775.410114</v>
      </c>
      <c r="BR91" s="629">
        <f t="shared" si="39"/>
        <v>6581409487.9134836</v>
      </c>
      <c r="BS91">
        <v>16</v>
      </c>
      <c r="BU91" s="620">
        <v>2031</v>
      </c>
      <c r="BV91" s="623">
        <f t="shared" si="20"/>
        <v>0.78242527219297586</v>
      </c>
      <c r="BW91" s="623">
        <f t="shared" si="21"/>
        <v>0.89283475745227681</v>
      </c>
      <c r="BX91" s="623">
        <f t="shared" si="22"/>
        <v>0.73347595400665999</v>
      </c>
      <c r="BY91" s="623">
        <f t="shared" si="23"/>
        <v>0.75294284376721443</v>
      </c>
      <c r="BZ91" s="623">
        <f t="shared" si="24"/>
        <v>0.71185812508028068</v>
      </c>
      <c r="CA91" s="624">
        <f t="shared" si="25"/>
        <v>0.74356602481547851</v>
      </c>
    </row>
    <row r="92" spans="2:79" x14ac:dyDescent="0.25">
      <c r="B92" s="620">
        <v>2032</v>
      </c>
      <c r="C92" s="609">
        <v>7491.5550000000003</v>
      </c>
      <c r="D92" s="609">
        <v>5884.9998999999998</v>
      </c>
      <c r="E92" s="609">
        <v>5019.8589000000002</v>
      </c>
      <c r="F92" s="609">
        <v>2596.2692000000002</v>
      </c>
      <c r="G92" s="609">
        <v>3039.8206</v>
      </c>
      <c r="H92" s="609">
        <v>1664.9632999999999</v>
      </c>
      <c r="I92" s="610"/>
      <c r="J92" s="620">
        <v>2032</v>
      </c>
      <c r="K92" s="621">
        <f t="shared" si="26"/>
        <v>1.676794878729404E-3</v>
      </c>
      <c r="L92" s="621">
        <f t="shared" si="27"/>
        <v>1.245871547488564E-3</v>
      </c>
      <c r="M92" s="621">
        <f t="shared" si="28"/>
        <v>2.5346466016036295E-3</v>
      </c>
      <c r="N92" s="621">
        <f t="shared" si="29"/>
        <v>1.2516143347540698E-3</v>
      </c>
      <c r="O92" s="621">
        <f t="shared" si="30"/>
        <v>2.7054850596958113E-3</v>
      </c>
      <c r="P92" s="622">
        <f t="shared" si="31"/>
        <v>1.2950459603354725E-3</v>
      </c>
      <c r="R92" s="620">
        <v>2032</v>
      </c>
      <c r="S92">
        <v>13302.671</v>
      </c>
      <c r="T92">
        <v>7342.1246000000001</v>
      </c>
      <c r="U92">
        <v>7618.1598999999997</v>
      </c>
      <c r="V92">
        <v>4502.0445</v>
      </c>
      <c r="W92">
        <v>7802.8040000000001</v>
      </c>
      <c r="X92">
        <v>5037.2583999999997</v>
      </c>
      <c r="Z92" s="620">
        <v>2032</v>
      </c>
      <c r="AA92" s="623">
        <f t="shared" si="12"/>
        <v>99.657691443405</v>
      </c>
      <c r="AB92" s="623">
        <f t="shared" si="13"/>
        <v>43.208402536787538</v>
      </c>
      <c r="AC92" s="623">
        <f t="shared" si="14"/>
        <v>38.242087775638112</v>
      </c>
      <c r="AD92" s="623">
        <f t="shared" si="15"/>
        <v>11.688519472379401</v>
      </c>
      <c r="AE92" s="623">
        <f t="shared" si="16"/>
        <v>23.719124336962402</v>
      </c>
      <c r="AF92" s="624">
        <f t="shared" si="17"/>
        <v>8.3868503686167184</v>
      </c>
      <c r="AX92" s="620">
        <v>2032</v>
      </c>
      <c r="AY92" s="623">
        <f t="shared" si="40"/>
        <v>0</v>
      </c>
      <c r="AZ92" s="623">
        <f t="shared" si="41"/>
        <v>0</v>
      </c>
      <c r="BA92" s="623">
        <f t="shared" si="42"/>
        <v>3122639673.4043059</v>
      </c>
      <c r="BB92" s="623">
        <f t="shared" si="43"/>
        <v>1598496973.6335187</v>
      </c>
      <c r="BC92" s="623">
        <f t="shared" si="44"/>
        <v>1945187205.4681783</v>
      </c>
      <c r="BD92" s="624">
        <f t="shared" si="45"/>
        <v>1198038814.6639447</v>
      </c>
      <c r="BF92" s="158"/>
      <c r="BG92" s="158"/>
      <c r="BH92" s="617">
        <f t="shared" si="32"/>
        <v>369925326.46895999</v>
      </c>
      <c r="BI92" s="617">
        <f t="shared" si="33"/>
        <v>88183581.232319981</v>
      </c>
      <c r="BJ92" s="158"/>
      <c r="BK92" s="158"/>
      <c r="BL92" s="620">
        <v>2032</v>
      </c>
      <c r="BM92" s="628">
        <f t="shared" si="34"/>
        <v>99127202622.654999</v>
      </c>
      <c r="BN92" s="628">
        <f t="shared" si="35"/>
        <v>43008986752.537537</v>
      </c>
      <c r="BO92" s="628">
        <f t="shared" si="36"/>
        <v>32518297657.333809</v>
      </c>
      <c r="BP92" s="628">
        <f t="shared" si="37"/>
        <v>9222972350.4458828</v>
      </c>
      <c r="BQ92" s="628">
        <f t="shared" si="38"/>
        <v>19669911508.425266</v>
      </c>
      <c r="BR92" s="629">
        <f t="shared" si="39"/>
        <v>6522594540.5204535</v>
      </c>
      <c r="BS92">
        <v>17</v>
      </c>
      <c r="BU92" s="620">
        <v>2032</v>
      </c>
      <c r="BV92" s="623">
        <f t="shared" si="20"/>
        <v>0.77678755678256217</v>
      </c>
      <c r="BW92" s="623">
        <f t="shared" si="21"/>
        <v>0.88760937435840681</v>
      </c>
      <c r="BX92" s="623">
        <f t="shared" si="22"/>
        <v>0.72303368331654994</v>
      </c>
      <c r="BY92" s="623">
        <f t="shared" si="23"/>
        <v>0.7460920006460553</v>
      </c>
      <c r="BZ92" s="623">
        <f t="shared" si="24"/>
        <v>0.70034891357202933</v>
      </c>
      <c r="CA92" s="624">
        <f t="shared" si="25"/>
        <v>0.7369211265284048</v>
      </c>
    </row>
    <row r="93" spans="2:79" x14ac:dyDescent="0.25">
      <c r="B93" s="620">
        <v>2033</v>
      </c>
      <c r="C93" s="609">
        <v>7478.3963999999996</v>
      </c>
      <c r="D93" s="609">
        <v>5877.7970999999998</v>
      </c>
      <c r="E93" s="609">
        <v>5007.3414000000002</v>
      </c>
      <c r="F93" s="609">
        <v>2593.0745999999999</v>
      </c>
      <c r="G93" s="609">
        <v>3031.7584999999999</v>
      </c>
      <c r="H93" s="609">
        <v>1662.8434</v>
      </c>
      <c r="I93" s="610"/>
      <c r="J93" s="620">
        <v>2033</v>
      </c>
      <c r="K93" s="621">
        <f t="shared" si="26"/>
        <v>1.7564577714507257E-3</v>
      </c>
      <c r="L93" s="621">
        <f t="shared" si="27"/>
        <v>1.2239252544422596E-3</v>
      </c>
      <c r="M93" s="621">
        <f t="shared" si="28"/>
        <v>2.4935959853373824E-3</v>
      </c>
      <c r="N93" s="621">
        <f t="shared" si="29"/>
        <v>1.2304579201571908E-3</v>
      </c>
      <c r="O93" s="621">
        <f t="shared" si="30"/>
        <v>2.6521630914666527E-3</v>
      </c>
      <c r="P93" s="622">
        <f t="shared" si="31"/>
        <v>1.2732412780509517E-3</v>
      </c>
      <c r="R93" s="620">
        <v>2033</v>
      </c>
      <c r="S93">
        <v>13247.415999999999</v>
      </c>
      <c r="T93">
        <v>7311.1311999999998</v>
      </c>
      <c r="U93">
        <v>7574.5308000000005</v>
      </c>
      <c r="V93">
        <v>4493.7209999999995</v>
      </c>
      <c r="W93">
        <v>7749.5635000000002</v>
      </c>
      <c r="X93">
        <v>5027.8154999999997</v>
      </c>
      <c r="Z93" s="620">
        <v>2033</v>
      </c>
      <c r="AA93" s="623">
        <f t="shared" si="12"/>
        <v>99.069428123702394</v>
      </c>
      <c r="AB93" s="623">
        <f t="shared" si="13"/>
        <v>42.973345765079522</v>
      </c>
      <c r="AC93" s="623">
        <f t="shared" si="14"/>
        <v>37.928261660415124</v>
      </c>
      <c r="AD93" s="623">
        <f t="shared" si="15"/>
        <v>11.652553784586599</v>
      </c>
      <c r="AE93" s="623">
        <f t="shared" si="16"/>
        <v>23.494805012414748</v>
      </c>
      <c r="AF93" s="624">
        <f t="shared" si="17"/>
        <v>8.3604698205926997</v>
      </c>
      <c r="AX93" s="620">
        <v>2033</v>
      </c>
      <c r="AY93" s="623">
        <f t="shared" si="40"/>
        <v>0</v>
      </c>
      <c r="AZ93" s="623">
        <f t="shared" si="41"/>
        <v>0</v>
      </c>
      <c r="BA93" s="623">
        <f t="shared" si="42"/>
        <v>3114853071.6510496</v>
      </c>
      <c r="BB93" s="623">
        <f t="shared" si="43"/>
        <v>1596530090.371964</v>
      </c>
      <c r="BC93" s="623">
        <f t="shared" si="44"/>
        <v>1940028251.7558424</v>
      </c>
      <c r="BD93" s="624">
        <f t="shared" si="45"/>
        <v>1196513422.1924074</v>
      </c>
      <c r="BF93" s="158"/>
      <c r="BG93" s="158"/>
      <c r="BH93" s="617">
        <f t="shared" si="32"/>
        <v>369925326.46895999</v>
      </c>
      <c r="BI93" s="617">
        <f t="shared" si="33"/>
        <v>88183581.232319981</v>
      </c>
      <c r="BJ93" s="158"/>
      <c r="BK93" s="158"/>
      <c r="BL93" s="620">
        <v>2033</v>
      </c>
      <c r="BM93" s="628">
        <f t="shared" si="34"/>
        <v>98507734078.202393</v>
      </c>
      <c r="BN93" s="628">
        <f t="shared" si="35"/>
        <v>42762199640.579521</v>
      </c>
      <c r="BO93" s="628">
        <f t="shared" si="36"/>
        <v>32059249294.164074</v>
      </c>
      <c r="BP93" s="628">
        <f t="shared" si="37"/>
        <v>9137970596.0146351</v>
      </c>
      <c r="BQ93" s="628">
        <f t="shared" si="38"/>
        <v>19348745237.789944</v>
      </c>
      <c r="BR93" s="629">
        <f t="shared" si="39"/>
        <v>6463737418.3679724</v>
      </c>
      <c r="BS93">
        <v>18</v>
      </c>
      <c r="BU93" s="620">
        <v>2033</v>
      </c>
      <c r="BV93" s="623">
        <f t="shared" si="20"/>
        <v>0.77193323380745771</v>
      </c>
      <c r="BW93" s="623">
        <f t="shared" si="21"/>
        <v>0.88251623986293193</v>
      </c>
      <c r="BX93" s="623">
        <f t="shared" si="22"/>
        <v>0.71282689351652506</v>
      </c>
      <c r="BY93" s="623">
        <f t="shared" si="23"/>
        <v>0.73921578692532686</v>
      </c>
      <c r="BZ93" s="623">
        <f t="shared" si="24"/>
        <v>0.68891376051508324</v>
      </c>
      <c r="CA93" s="624">
        <f t="shared" si="25"/>
        <v>0.73027146334738402</v>
      </c>
    </row>
    <row r="94" spans="2:79" x14ac:dyDescent="0.25">
      <c r="B94" s="620">
        <v>2034</v>
      </c>
      <c r="C94" s="609">
        <v>7464.4754999999996</v>
      </c>
      <c r="D94" s="609">
        <v>5870.6936999999998</v>
      </c>
      <c r="E94" s="609">
        <v>4995.3675000000003</v>
      </c>
      <c r="F94" s="609">
        <v>2589.9263999999998</v>
      </c>
      <c r="G94" s="609">
        <v>3023.8020000000001</v>
      </c>
      <c r="H94" s="609">
        <v>1660.7742000000001</v>
      </c>
      <c r="I94" s="610"/>
      <c r="J94" s="620">
        <v>2034</v>
      </c>
      <c r="K94" s="621">
        <f t="shared" si="26"/>
        <v>1.8614819615606626E-3</v>
      </c>
      <c r="L94" s="621">
        <f t="shared" si="27"/>
        <v>1.2085139856222726E-3</v>
      </c>
      <c r="M94" s="621">
        <f t="shared" si="28"/>
        <v>2.3912689476295323E-3</v>
      </c>
      <c r="N94" s="621">
        <f t="shared" si="29"/>
        <v>1.2140799960016491E-3</v>
      </c>
      <c r="O94" s="621">
        <f t="shared" si="30"/>
        <v>2.6243844950050166E-3</v>
      </c>
      <c r="P94" s="622">
        <f t="shared" si="31"/>
        <v>1.2443745454321364E-3</v>
      </c>
      <c r="R94" s="620">
        <v>2034</v>
      </c>
      <c r="S94">
        <v>13199.565000000001</v>
      </c>
      <c r="T94">
        <v>7281.1480000000001</v>
      </c>
      <c r="U94">
        <v>7534.1399000000001</v>
      </c>
      <c r="V94">
        <v>4485.4871000000003</v>
      </c>
      <c r="W94">
        <v>7695.0232999999998</v>
      </c>
      <c r="X94">
        <v>5018.6557000000003</v>
      </c>
      <c r="Z94" s="620">
        <v>2034</v>
      </c>
      <c r="AA94" s="623">
        <f t="shared" si="12"/>
        <v>98.527829553157488</v>
      </c>
      <c r="AB94" s="623">
        <f t="shared" si="13"/>
        <v>42.745389692367596</v>
      </c>
      <c r="AC94" s="623">
        <f t="shared" si="14"/>
        <v>37.635797596913257</v>
      </c>
      <c r="AD94" s="623">
        <f t="shared" si="15"/>
        <v>11.617081457149441</v>
      </c>
      <c r="AE94" s="623">
        <f t="shared" si="16"/>
        <v>23.2682268445866</v>
      </c>
      <c r="AF94" s="624">
        <f t="shared" si="17"/>
        <v>8.3348539052429409</v>
      </c>
      <c r="AX94" s="620">
        <v>2034</v>
      </c>
      <c r="AY94" s="623">
        <f t="shared" si="40"/>
        <v>0</v>
      </c>
      <c r="AZ94" s="623">
        <f t="shared" si="41"/>
        <v>0</v>
      </c>
      <c r="BA94" s="623">
        <f t="shared" si="42"/>
        <v>3107404620.2243819</v>
      </c>
      <c r="BB94" s="623">
        <f t="shared" si="43"/>
        <v>1594591775.1262286</v>
      </c>
      <c r="BC94" s="623">
        <f t="shared" si="44"/>
        <v>1934936871.6920626</v>
      </c>
      <c r="BD94" s="624">
        <f t="shared" si="45"/>
        <v>1195024511.3465633</v>
      </c>
      <c r="BF94" s="158"/>
      <c r="BG94" s="158"/>
      <c r="BH94" s="617">
        <f t="shared" si="32"/>
        <v>369925326.46895999</v>
      </c>
      <c r="BI94" s="617">
        <f t="shared" si="33"/>
        <v>88183581.232319981</v>
      </c>
      <c r="BJ94" s="158"/>
      <c r="BK94" s="158"/>
      <c r="BL94" s="620">
        <v>2034</v>
      </c>
      <c r="BM94" s="628">
        <f t="shared" si="34"/>
        <v>97934930282.907486</v>
      </c>
      <c r="BN94" s="628">
        <f t="shared" si="35"/>
        <v>42522513227.617592</v>
      </c>
      <c r="BO94" s="628">
        <f t="shared" si="36"/>
        <v>31621224832.38887</v>
      </c>
      <c r="BP94" s="628">
        <f t="shared" si="37"/>
        <v>9053433633.9232121</v>
      </c>
      <c r="BQ94" s="628">
        <f t="shared" si="38"/>
        <v>19025252550.225578</v>
      </c>
      <c r="BR94" s="629">
        <f t="shared" si="39"/>
        <v>6405608447.2640581</v>
      </c>
      <c r="BS94">
        <v>19</v>
      </c>
      <c r="BU94" s="620">
        <v>2034</v>
      </c>
      <c r="BV94" s="623">
        <f t="shared" si="20"/>
        <v>0.76744458842162266</v>
      </c>
      <c r="BW94" s="623">
        <f t="shared" si="21"/>
        <v>0.87756964792679903</v>
      </c>
      <c r="BX94" s="623">
        <f t="shared" si="22"/>
        <v>0.70308756326875455</v>
      </c>
      <c r="BY94" s="623">
        <f t="shared" si="23"/>
        <v>0.73237717256340917</v>
      </c>
      <c r="BZ94" s="623">
        <f t="shared" si="24"/>
        <v>0.67739577518062166</v>
      </c>
      <c r="CA94" s="624">
        <f t="shared" si="25"/>
        <v>0.72370406649269381</v>
      </c>
    </row>
    <row r="95" spans="2:79" x14ac:dyDescent="0.25">
      <c r="B95" s="636">
        <v>2035</v>
      </c>
      <c r="C95" s="609">
        <v>7450.6059999999998</v>
      </c>
      <c r="D95" s="609">
        <v>5863.6071000000002</v>
      </c>
      <c r="E95" s="609">
        <v>4983.3886000000002</v>
      </c>
      <c r="F95" s="609">
        <v>2586.7782999999999</v>
      </c>
      <c r="G95" s="609">
        <v>3015.8652999999999</v>
      </c>
      <c r="H95" s="609">
        <v>1658.7048</v>
      </c>
      <c r="I95" s="610"/>
      <c r="J95" s="636">
        <v>2035</v>
      </c>
      <c r="K95" s="637">
        <f t="shared" si="26"/>
        <v>1.8580675896116006E-3</v>
      </c>
      <c r="L95" s="637">
        <f t="shared" si="27"/>
        <v>1.2071145868161048E-3</v>
      </c>
      <c r="M95" s="637">
        <f t="shared" si="28"/>
        <v>2.3980017486201488E-3</v>
      </c>
      <c r="N95" s="637">
        <f t="shared" si="29"/>
        <v>1.2155171668197795E-3</v>
      </c>
      <c r="O95" s="637">
        <f t="shared" si="30"/>
        <v>2.6247419639249259E-3</v>
      </c>
      <c r="P95" s="638">
        <f t="shared" si="31"/>
        <v>1.2460453684793871E-3</v>
      </c>
      <c r="R95" s="636">
        <v>2035</v>
      </c>
      <c r="S95">
        <v>13169.454</v>
      </c>
      <c r="T95">
        <v>7251.5077000000001</v>
      </c>
      <c r="U95">
        <v>7497.0348000000004</v>
      </c>
      <c r="V95">
        <v>4477.3654999999999</v>
      </c>
      <c r="W95">
        <v>7640.9879000000001</v>
      </c>
      <c r="X95">
        <v>5009.7492000000002</v>
      </c>
      <c r="Z95" s="636">
        <v>2035</v>
      </c>
      <c r="AA95" s="639">
        <f t="shared" si="12"/>
        <v>98.120412989123992</v>
      </c>
      <c r="AB95" s="639">
        <f t="shared" si="13"/>
        <v>42.519992035424671</v>
      </c>
      <c r="AC95" s="639">
        <f t="shared" si="14"/>
        <v>37.360637756123282</v>
      </c>
      <c r="AD95" s="639">
        <f t="shared" si="15"/>
        <v>11.581951916568649</v>
      </c>
      <c r="AE95" s="639">
        <f t="shared" si="16"/>
        <v>23.04419026532987</v>
      </c>
      <c r="AF95" s="640">
        <f t="shared" si="17"/>
        <v>8.3096950448361593</v>
      </c>
      <c r="AX95" s="636">
        <v>2035</v>
      </c>
      <c r="AY95" s="639">
        <f t="shared" si="40"/>
        <v>0</v>
      </c>
      <c r="AZ95" s="639">
        <f t="shared" si="41"/>
        <v>0</v>
      </c>
      <c r="BA95" s="639">
        <f t="shared" si="42"/>
        <v>3099953058.5114136</v>
      </c>
      <c r="BB95" s="639">
        <f t="shared" si="43"/>
        <v>1592653521.4494929</v>
      </c>
      <c r="BC95" s="639">
        <f t="shared" si="44"/>
        <v>1929858161.6873868</v>
      </c>
      <c r="BD95" s="640">
        <f t="shared" si="45"/>
        <v>1193535456.5889807</v>
      </c>
      <c r="BF95" s="158"/>
      <c r="BG95" s="158"/>
      <c r="BH95" s="617">
        <f t="shared" si="32"/>
        <v>369925326.46895999</v>
      </c>
      <c r="BI95" s="617">
        <f t="shared" si="33"/>
        <v>88183581.232319981</v>
      </c>
      <c r="BJ95" s="158"/>
      <c r="BK95" s="158"/>
      <c r="BL95" s="636">
        <v>2035</v>
      </c>
      <c r="BM95" s="641">
        <f t="shared" si="34"/>
        <v>97496308494.123993</v>
      </c>
      <c r="BN95" s="641">
        <f t="shared" si="35"/>
        <v>42285385230.424675</v>
      </c>
      <c r="BO95" s="641">
        <f t="shared" si="36"/>
        <v>31200507703.61187</v>
      </c>
      <c r="BP95" s="641">
        <f t="shared" si="37"/>
        <v>8969239397.1191559</v>
      </c>
      <c r="BQ95" s="641">
        <f t="shared" si="38"/>
        <v>18704288781.173527</v>
      </c>
      <c r="BR95" s="642">
        <f t="shared" si="39"/>
        <v>6347936675.0148592</v>
      </c>
      <c r="BS95">
        <v>20</v>
      </c>
      <c r="BU95" s="636">
        <v>2035</v>
      </c>
      <c r="BV95" s="639">
        <f t="shared" si="20"/>
        <v>0.7640074295121988</v>
      </c>
      <c r="BW95" s="639">
        <f t="shared" si="21"/>
        <v>0.87267585597484498</v>
      </c>
      <c r="BX95" s="639">
        <f t="shared" si="22"/>
        <v>0.6937330558938769</v>
      </c>
      <c r="BY95" s="639">
        <f t="shared" si="23"/>
        <v>0.72556628295069447</v>
      </c>
      <c r="BZ95" s="639">
        <f t="shared" si="24"/>
        <v>0.66596783221019684</v>
      </c>
      <c r="CA95" s="640">
        <f t="shared" si="25"/>
        <v>0.71718832385213127</v>
      </c>
    </row>
    <row r="97" spans="1:21" s="158" customFormat="1" x14ac:dyDescent="0.25"/>
    <row r="98" spans="1:21" s="572" customFormat="1" ht="18.75" x14ac:dyDescent="0.3">
      <c r="A98" s="571" t="s">
        <v>703</v>
      </c>
    </row>
    <row r="99" spans="1:21" s="572" customFormat="1" ht="18.75" x14ac:dyDescent="0.3">
      <c r="A99" s="571" t="s">
        <v>665</v>
      </c>
    </row>
    <row r="100" spans="1:21" s="158" customFormat="1" ht="18.75" x14ac:dyDescent="0.3">
      <c r="B100" s="585"/>
    </row>
    <row r="101" spans="1:21" ht="42" customHeight="1" x14ac:dyDescent="0.3">
      <c r="B101" s="842" t="s">
        <v>666</v>
      </c>
      <c r="C101" s="842"/>
      <c r="D101" s="842"/>
      <c r="E101" s="842"/>
      <c r="F101" s="842"/>
      <c r="G101" s="842"/>
      <c r="H101" s="643"/>
      <c r="I101" s="842" t="s">
        <v>704</v>
      </c>
      <c r="J101" s="842"/>
      <c r="K101" s="842"/>
      <c r="L101" s="842"/>
      <c r="M101" s="842"/>
      <c r="N101" s="842"/>
      <c r="P101" s="842" t="s">
        <v>705</v>
      </c>
      <c r="Q101" s="842"/>
      <c r="R101" s="842"/>
      <c r="S101" s="842"/>
      <c r="T101" s="842"/>
      <c r="U101" s="842"/>
    </row>
    <row r="102" spans="1:21" ht="30" x14ac:dyDescent="0.25">
      <c r="C102" s="587" t="s">
        <v>571</v>
      </c>
      <c r="D102" s="587" t="s">
        <v>574</v>
      </c>
      <c r="E102" s="587" t="s">
        <v>576</v>
      </c>
      <c r="F102" s="587" t="s">
        <v>577</v>
      </c>
      <c r="G102" s="587" t="s">
        <v>578</v>
      </c>
      <c r="J102" s="587" t="s">
        <v>571</v>
      </c>
      <c r="K102" s="587" t="s">
        <v>574</v>
      </c>
      <c r="L102" s="587" t="s">
        <v>576</v>
      </c>
      <c r="M102" s="587" t="s">
        <v>577</v>
      </c>
      <c r="N102" s="587" t="s">
        <v>578</v>
      </c>
      <c r="Q102" s="587" t="s">
        <v>571</v>
      </c>
      <c r="R102" s="587" t="s">
        <v>574</v>
      </c>
      <c r="S102" s="587" t="s">
        <v>576</v>
      </c>
      <c r="T102" s="587" t="s">
        <v>577</v>
      </c>
      <c r="U102" s="587" t="s">
        <v>578</v>
      </c>
    </row>
    <row r="103" spans="1:21" ht="30.75" customHeight="1" x14ac:dyDescent="0.25">
      <c r="C103" s="843" t="s">
        <v>572</v>
      </c>
      <c r="D103" s="843"/>
      <c r="E103" s="843"/>
      <c r="F103" s="843"/>
      <c r="G103" s="843"/>
      <c r="J103" s="843" t="s">
        <v>572</v>
      </c>
      <c r="K103" s="843"/>
      <c r="L103" s="843"/>
      <c r="M103" s="843"/>
      <c r="N103" s="843"/>
      <c r="Q103" s="843" t="s">
        <v>572</v>
      </c>
      <c r="R103" s="843"/>
      <c r="S103" s="843"/>
      <c r="T103" s="843"/>
      <c r="U103" s="843"/>
    </row>
    <row r="104" spans="1:21" x14ac:dyDescent="0.25">
      <c r="B104">
        <v>2008</v>
      </c>
      <c r="C104" s="589">
        <v>0.96576452021905101</v>
      </c>
      <c r="D104" s="589">
        <v>0.96747453913943005</v>
      </c>
      <c r="E104" s="589">
        <v>0.97088468194988498</v>
      </c>
      <c r="F104" s="589">
        <v>0.99968864222027698</v>
      </c>
      <c r="G104" s="589">
        <v>0.970933697515032</v>
      </c>
      <c r="I104">
        <v>2008</v>
      </c>
      <c r="J104" s="589">
        <v>0.96576452021905101</v>
      </c>
      <c r="K104" s="589">
        <v>0.96747453913943005</v>
      </c>
      <c r="L104" s="589">
        <v>0.97088468194988498</v>
      </c>
      <c r="M104" s="589">
        <v>0.99968864222027698</v>
      </c>
      <c r="N104" s="589">
        <v>0.970933697515032</v>
      </c>
      <c r="P104">
        <v>2008</v>
      </c>
      <c r="Q104" s="644">
        <f t="shared" ref="Q104:Q131" si="46">J104/C104-1</f>
        <v>0</v>
      </c>
      <c r="R104" s="644">
        <f t="shared" ref="R104:R131" si="47">K104/D104-1</f>
        <v>0</v>
      </c>
      <c r="S104" s="644">
        <f t="shared" ref="S104:S131" si="48">L104/E104-1</f>
        <v>0</v>
      </c>
      <c r="T104" s="644">
        <f t="shared" ref="T104:T131" si="49">M104/F104-1</f>
        <v>0</v>
      </c>
      <c r="U104" s="644">
        <f t="shared" ref="U104:U131" si="50">N104/G104-1</f>
        <v>0</v>
      </c>
    </row>
    <row r="105" spans="1:21" x14ac:dyDescent="0.25">
      <c r="B105">
        <v>2009</v>
      </c>
      <c r="C105" s="589">
        <v>0.98309031805551805</v>
      </c>
      <c r="D105" s="589">
        <v>0.98382814520305595</v>
      </c>
      <c r="E105" s="589">
        <v>0.98557961462055199</v>
      </c>
      <c r="F105" s="589">
        <v>0.999984878647595</v>
      </c>
      <c r="G105" s="589">
        <v>0.98552596185167396</v>
      </c>
      <c r="I105">
        <v>2009</v>
      </c>
      <c r="J105" s="589">
        <v>0.98309031805551805</v>
      </c>
      <c r="K105" s="589">
        <v>0.98382814520305595</v>
      </c>
      <c r="L105" s="589">
        <v>0.98557961462055199</v>
      </c>
      <c r="M105" s="589">
        <v>0.999984878647595</v>
      </c>
      <c r="N105" s="589">
        <v>0.98552596185167396</v>
      </c>
      <c r="P105">
        <v>2009</v>
      </c>
      <c r="Q105" s="644">
        <f t="shared" si="46"/>
        <v>0</v>
      </c>
      <c r="R105" s="644">
        <f t="shared" si="47"/>
        <v>0</v>
      </c>
      <c r="S105" s="644">
        <f t="shared" si="48"/>
        <v>0</v>
      </c>
      <c r="T105" s="644">
        <f t="shared" si="49"/>
        <v>0</v>
      </c>
      <c r="U105" s="644">
        <f t="shared" si="50"/>
        <v>0</v>
      </c>
    </row>
    <row r="106" spans="1:21" x14ac:dyDescent="0.25">
      <c r="B106">
        <v>2010</v>
      </c>
      <c r="C106" s="589">
        <v>1</v>
      </c>
      <c r="D106" s="589">
        <v>1</v>
      </c>
      <c r="E106" s="589">
        <v>1</v>
      </c>
      <c r="F106" s="589">
        <v>1</v>
      </c>
      <c r="G106" s="589">
        <v>1</v>
      </c>
      <c r="I106">
        <v>2010</v>
      </c>
      <c r="J106" s="589">
        <v>1</v>
      </c>
      <c r="K106" s="589">
        <v>1</v>
      </c>
      <c r="L106" s="589">
        <v>1</v>
      </c>
      <c r="M106" s="589">
        <v>1</v>
      </c>
      <c r="N106" s="589">
        <v>1</v>
      </c>
      <c r="P106">
        <v>2010</v>
      </c>
      <c r="Q106" s="644">
        <f t="shared" si="46"/>
        <v>0</v>
      </c>
      <c r="R106" s="644">
        <f t="shared" si="47"/>
        <v>0</v>
      </c>
      <c r="S106" s="644">
        <f t="shared" si="48"/>
        <v>0</v>
      </c>
      <c r="T106" s="644">
        <f t="shared" si="49"/>
        <v>0</v>
      </c>
      <c r="U106" s="644">
        <f t="shared" si="50"/>
        <v>0</v>
      </c>
    </row>
    <row r="107" spans="1:21" x14ac:dyDescent="0.25">
      <c r="B107">
        <v>2011</v>
      </c>
      <c r="C107" s="589">
        <v>1.01656303110416</v>
      </c>
      <c r="D107" s="589">
        <v>1.0159367805316</v>
      </c>
      <c r="E107" s="589">
        <v>1.0141170528410099</v>
      </c>
      <c r="F107" s="589">
        <v>1.0000050742793301</v>
      </c>
      <c r="G107" s="589">
        <v>1.0141496480068599</v>
      </c>
      <c r="I107">
        <v>2011</v>
      </c>
      <c r="J107" s="589">
        <v>1.01656303110416</v>
      </c>
      <c r="K107" s="589">
        <v>1.0159367805316</v>
      </c>
      <c r="L107" s="589">
        <v>1.0141170528410099</v>
      </c>
      <c r="M107" s="589">
        <v>1.0000050742793301</v>
      </c>
      <c r="N107" s="589">
        <v>1.0141496480068599</v>
      </c>
      <c r="P107">
        <v>2011</v>
      </c>
      <c r="Q107" s="644">
        <f t="shared" si="46"/>
        <v>0</v>
      </c>
      <c r="R107" s="644">
        <f t="shared" si="47"/>
        <v>0</v>
      </c>
      <c r="S107" s="644">
        <f t="shared" si="48"/>
        <v>0</v>
      </c>
      <c r="T107" s="644">
        <f t="shared" si="49"/>
        <v>0</v>
      </c>
      <c r="U107" s="644">
        <f t="shared" si="50"/>
        <v>0</v>
      </c>
    </row>
    <row r="108" spans="1:21" x14ac:dyDescent="0.25">
      <c r="B108">
        <v>2012</v>
      </c>
      <c r="C108" s="589">
        <v>1.0324347837815999</v>
      </c>
      <c r="D108" s="589">
        <v>1.03127481000632</v>
      </c>
      <c r="E108" s="589">
        <v>1.0279115829787799</v>
      </c>
      <c r="F108" s="589">
        <v>1.00000923518838</v>
      </c>
      <c r="G108" s="589">
        <v>1.0279676997045799</v>
      </c>
      <c r="I108">
        <v>2012</v>
      </c>
      <c r="J108" s="589">
        <v>1.0323995454422801</v>
      </c>
      <c r="K108" s="589">
        <v>1.0312467544416699</v>
      </c>
      <c r="L108" s="589">
        <v>1.0279115829787799</v>
      </c>
      <c r="M108" s="589">
        <v>1.00000923518838</v>
      </c>
      <c r="N108" s="589">
        <v>1.0279676997045799</v>
      </c>
      <c r="P108">
        <v>2012</v>
      </c>
      <c r="Q108" s="644">
        <f t="shared" si="46"/>
        <v>-3.4131298047523906E-5</v>
      </c>
      <c r="R108" s="644">
        <f t="shared" si="47"/>
        <v>-2.720474152761998E-5</v>
      </c>
      <c r="S108" s="644">
        <f t="shared" si="48"/>
        <v>0</v>
      </c>
      <c r="T108" s="644">
        <f t="shared" si="49"/>
        <v>0</v>
      </c>
      <c r="U108" s="644">
        <f t="shared" si="50"/>
        <v>0</v>
      </c>
    </row>
    <row r="109" spans="1:21" x14ac:dyDescent="0.25">
      <c r="B109">
        <v>2013</v>
      </c>
      <c r="C109" s="589">
        <v>1.04806374598721</v>
      </c>
      <c r="D109" s="589">
        <v>1.04634761855306</v>
      </c>
      <c r="E109" s="589">
        <v>1.04137002936351</v>
      </c>
      <c r="F109" s="589">
        <v>1.0000125842127401</v>
      </c>
      <c r="G109" s="589">
        <v>1.0414483000819399</v>
      </c>
      <c r="I109">
        <v>2013</v>
      </c>
      <c r="J109" s="589">
        <v>1.0478836763872801</v>
      </c>
      <c r="K109" s="589">
        <v>1.0462000218868299</v>
      </c>
      <c r="L109" s="589">
        <v>1.04137002936351</v>
      </c>
      <c r="M109" s="589">
        <v>1.0000125842127401</v>
      </c>
      <c r="N109" s="589">
        <v>1.0414483000819399</v>
      </c>
      <c r="P109">
        <v>2013</v>
      </c>
      <c r="Q109" s="644">
        <f t="shared" si="46"/>
        <v>-1.7181168666446922E-4</v>
      </c>
      <c r="R109" s="644">
        <f t="shared" si="47"/>
        <v>-1.4105892115867658E-4</v>
      </c>
      <c r="S109" s="644">
        <f t="shared" si="48"/>
        <v>0</v>
      </c>
      <c r="T109" s="644">
        <f t="shared" si="49"/>
        <v>0</v>
      </c>
      <c r="U109" s="644">
        <f t="shared" si="50"/>
        <v>0</v>
      </c>
    </row>
    <row r="110" spans="1:21" x14ac:dyDescent="0.25">
      <c r="B110">
        <v>2014</v>
      </c>
      <c r="C110" s="589">
        <v>1.0637159756130501</v>
      </c>
      <c r="D110" s="589">
        <v>1.0613407911181301</v>
      </c>
      <c r="E110" s="589">
        <v>1.05447576051903</v>
      </c>
      <c r="F110" s="589">
        <v>1.0000212104876001</v>
      </c>
      <c r="G110" s="589">
        <v>1.0545863823022801</v>
      </c>
      <c r="I110">
        <v>2014</v>
      </c>
      <c r="J110" s="589">
        <v>1.0631855458739099</v>
      </c>
      <c r="K110" s="589">
        <v>1.06092553390959</v>
      </c>
      <c r="L110" s="589">
        <v>1.05447576051903</v>
      </c>
      <c r="M110" s="589">
        <v>1.0000212104876001</v>
      </c>
      <c r="N110" s="589">
        <v>1.0545863823022801</v>
      </c>
      <c r="P110">
        <v>2014</v>
      </c>
      <c r="Q110" s="644">
        <f t="shared" si="46"/>
        <v>-4.9865730260800767E-4</v>
      </c>
      <c r="R110" s="644">
        <f t="shared" si="47"/>
        <v>-3.9125718338084425E-4</v>
      </c>
      <c r="S110" s="644">
        <f t="shared" si="48"/>
        <v>0</v>
      </c>
      <c r="T110" s="644">
        <f t="shared" si="49"/>
        <v>0</v>
      </c>
      <c r="U110" s="644">
        <f t="shared" si="50"/>
        <v>0</v>
      </c>
    </row>
    <row r="111" spans="1:21" x14ac:dyDescent="0.25">
      <c r="B111">
        <v>2015</v>
      </c>
      <c r="C111" s="589">
        <v>1.0794479551646901</v>
      </c>
      <c r="D111" s="589">
        <v>1.0762013532192101</v>
      </c>
      <c r="E111" s="589">
        <v>1.06722442667464</v>
      </c>
      <c r="F111" s="589">
        <v>1.0000396808643699</v>
      </c>
      <c r="G111" s="589">
        <v>1.06737845587816</v>
      </c>
      <c r="I111">
        <v>2015</v>
      </c>
      <c r="J111" s="589">
        <v>1.0779236019315299</v>
      </c>
      <c r="K111" s="589">
        <v>1.0750794791493099</v>
      </c>
      <c r="L111" s="589">
        <v>1.0672269853632801</v>
      </c>
      <c r="M111" s="589">
        <v>1.0000390719508501</v>
      </c>
      <c r="N111" s="589">
        <v>1.06737845587816</v>
      </c>
      <c r="P111">
        <v>2015</v>
      </c>
      <c r="Q111" s="644">
        <f t="shared" si="46"/>
        <v>-1.4121600081474783E-3</v>
      </c>
      <c r="R111" s="644">
        <f t="shared" si="47"/>
        <v>-1.0424388210852342E-3</v>
      </c>
      <c r="S111" s="644">
        <f t="shared" si="48"/>
        <v>2.3975169385348494E-6</v>
      </c>
      <c r="T111" s="644">
        <f t="shared" si="49"/>
        <v>-6.0888935859981785E-7</v>
      </c>
      <c r="U111" s="644">
        <f t="shared" si="50"/>
        <v>0</v>
      </c>
    </row>
    <row r="112" spans="1:21" x14ac:dyDescent="0.25">
      <c r="B112">
        <v>2016</v>
      </c>
      <c r="C112" s="589">
        <v>1.0957607771992799</v>
      </c>
      <c r="D112" s="589">
        <v>1.09172008841162</v>
      </c>
      <c r="E112" s="589">
        <v>1.0796143646827301</v>
      </c>
      <c r="F112" s="589">
        <v>1.00006190620783</v>
      </c>
      <c r="G112" s="589">
        <v>1.0798215933039399</v>
      </c>
      <c r="I112">
        <v>2016</v>
      </c>
      <c r="J112" s="589">
        <v>1.09341532007877</v>
      </c>
      <c r="K112" s="589">
        <v>1.0900177603922301</v>
      </c>
      <c r="L112" s="589">
        <v>1.0796157719614801</v>
      </c>
      <c r="M112" s="589">
        <v>1.00008900285946</v>
      </c>
      <c r="N112" s="589">
        <v>1.0798215933039399</v>
      </c>
      <c r="P112">
        <v>2016</v>
      </c>
      <c r="Q112" s="644">
        <f t="shared" si="46"/>
        <v>-2.1404828219028227E-3</v>
      </c>
      <c r="R112" s="644">
        <f t="shared" si="47"/>
        <v>-1.5593081390182784E-3</v>
      </c>
      <c r="S112" s="644">
        <f t="shared" si="48"/>
        <v>1.3035013204376611E-6</v>
      </c>
      <c r="T112" s="644">
        <f t="shared" si="49"/>
        <v>2.7094974282881878E-5</v>
      </c>
      <c r="U112" s="644">
        <f t="shared" si="50"/>
        <v>0</v>
      </c>
    </row>
    <row r="113" spans="2:21" x14ac:dyDescent="0.25">
      <c r="B113">
        <v>2017</v>
      </c>
      <c r="C113" s="589">
        <v>1.110584821549</v>
      </c>
      <c r="D113" s="589">
        <v>1.10590139218334</v>
      </c>
      <c r="E113" s="589">
        <v>1.0917050640542101</v>
      </c>
      <c r="F113" s="589">
        <v>1.00008179738281</v>
      </c>
      <c r="G113" s="589">
        <v>1.09191917247073</v>
      </c>
      <c r="I113">
        <v>2017</v>
      </c>
      <c r="J113" s="589">
        <v>1.1088626952439999</v>
      </c>
      <c r="K113" s="589">
        <v>1.1049436693054</v>
      </c>
      <c r="L113" s="589">
        <v>1.0916499243139901</v>
      </c>
      <c r="M113" s="589">
        <v>1.00016156505388</v>
      </c>
      <c r="N113" s="589">
        <v>1.09191917247073</v>
      </c>
      <c r="P113">
        <v>2017</v>
      </c>
      <c r="Q113" s="644">
        <f t="shared" si="46"/>
        <v>-1.5506481554448115E-3</v>
      </c>
      <c r="R113" s="644">
        <f t="shared" si="47"/>
        <v>-8.6601109710993107E-4</v>
      </c>
      <c r="S113" s="644">
        <f t="shared" si="48"/>
        <v>-5.0507909173935772E-5</v>
      </c>
      <c r="T113" s="644">
        <f t="shared" si="49"/>
        <v>7.9761146816847983E-5</v>
      </c>
      <c r="U113" s="644">
        <f t="shared" si="50"/>
        <v>0</v>
      </c>
    </row>
    <row r="114" spans="2:21" x14ac:dyDescent="0.25">
      <c r="B114">
        <v>2018</v>
      </c>
      <c r="C114" s="589">
        <v>1.1251529242763501</v>
      </c>
      <c r="D114" s="589">
        <v>1.11997570144139</v>
      </c>
      <c r="E114" s="589">
        <v>1.1034429202620499</v>
      </c>
      <c r="F114" s="589">
        <v>1.0001042256974499</v>
      </c>
      <c r="G114" s="589">
        <v>1.1036659013491401</v>
      </c>
      <c r="I114">
        <v>2018</v>
      </c>
      <c r="J114" s="589">
        <v>1.1241170182632401</v>
      </c>
      <c r="K114" s="589">
        <v>1.1197664173845501</v>
      </c>
      <c r="L114" s="589">
        <v>1.1033241971090899</v>
      </c>
      <c r="M114" s="589">
        <v>1.0002472188889799</v>
      </c>
      <c r="N114" s="589">
        <v>1.1036659013491401</v>
      </c>
      <c r="P114">
        <v>2018</v>
      </c>
      <c r="Q114" s="644">
        <f t="shared" si="46"/>
        <v>-9.2068019445112892E-4</v>
      </c>
      <c r="R114" s="644">
        <f t="shared" si="47"/>
        <v>-1.868648190943567E-4</v>
      </c>
      <c r="S114" s="644">
        <f t="shared" si="48"/>
        <v>-1.0759337957588766E-4</v>
      </c>
      <c r="T114" s="644">
        <f t="shared" si="49"/>
        <v>1.4297828951814751E-4</v>
      </c>
      <c r="U114" s="644">
        <f t="shared" si="50"/>
        <v>0</v>
      </c>
    </row>
    <row r="115" spans="2:21" x14ac:dyDescent="0.25">
      <c r="B115">
        <v>2019</v>
      </c>
      <c r="C115" s="589">
        <v>1.1384976327928999</v>
      </c>
      <c r="D115" s="589">
        <v>1.13344237247613</v>
      </c>
      <c r="E115" s="589">
        <v>1.11482985232273</v>
      </c>
      <c r="F115" s="589">
        <v>1.00012310201656</v>
      </c>
      <c r="G115" s="589">
        <v>1.11506211772829</v>
      </c>
      <c r="I115">
        <v>2019</v>
      </c>
      <c r="J115" s="589">
        <v>1.1366148264048099</v>
      </c>
      <c r="K115" s="589">
        <v>1.1323527361668599</v>
      </c>
      <c r="L115" s="589">
        <v>1.11472251533422</v>
      </c>
      <c r="M115" s="589">
        <v>1.00024853820161</v>
      </c>
      <c r="N115" s="589">
        <v>1.11506211772829</v>
      </c>
      <c r="P115">
        <v>2019</v>
      </c>
      <c r="Q115" s="644">
        <f t="shared" si="46"/>
        <v>-1.6537639902431955E-3</v>
      </c>
      <c r="R115" s="644">
        <f t="shared" si="47"/>
        <v>-9.6135130971819471E-4</v>
      </c>
      <c r="S115" s="644">
        <f t="shared" si="48"/>
        <v>-9.6281049782098727E-5</v>
      </c>
      <c r="T115" s="644">
        <f t="shared" si="49"/>
        <v>1.2542074550325744E-4</v>
      </c>
      <c r="U115" s="644">
        <f t="shared" si="50"/>
        <v>0</v>
      </c>
    </row>
    <row r="116" spans="2:21" x14ac:dyDescent="0.25">
      <c r="B116">
        <v>2020</v>
      </c>
      <c r="C116" s="589">
        <v>1.1511028419973599</v>
      </c>
      <c r="D116" s="589">
        <v>1.1467877598276399</v>
      </c>
      <c r="E116" s="589">
        <v>1.1258726407611399</v>
      </c>
      <c r="F116" s="589">
        <v>1.0001407605086301</v>
      </c>
      <c r="G116" s="589">
        <v>1.12610894757187</v>
      </c>
      <c r="I116">
        <v>2020</v>
      </c>
      <c r="J116" s="589">
        <v>1.14860766408589</v>
      </c>
      <c r="K116" s="589">
        <v>1.14467365976302</v>
      </c>
      <c r="L116" s="589">
        <v>1.12579703151179</v>
      </c>
      <c r="M116" s="589">
        <v>1.0002569615053001</v>
      </c>
      <c r="N116" s="589">
        <v>1.12610906016823</v>
      </c>
      <c r="P116">
        <v>2020</v>
      </c>
      <c r="Q116" s="644">
        <f t="shared" si="46"/>
        <v>-2.167641170219281E-3</v>
      </c>
      <c r="R116" s="644">
        <f t="shared" si="47"/>
        <v>-1.8434972352142642E-3</v>
      </c>
      <c r="S116" s="644">
        <f t="shared" si="48"/>
        <v>-6.7156129932022246E-5</v>
      </c>
      <c r="T116" s="644">
        <f t="shared" si="49"/>
        <v>1.161846424606594E-4</v>
      </c>
      <c r="U116" s="644">
        <f t="shared" si="50"/>
        <v>9.9987093049591635E-8</v>
      </c>
    </row>
    <row r="117" spans="2:21" x14ac:dyDescent="0.25">
      <c r="B117">
        <v>2021</v>
      </c>
      <c r="C117" s="589">
        <v>1.16364415009847</v>
      </c>
      <c r="D117" s="589">
        <v>1.1599822396077699</v>
      </c>
      <c r="E117" s="589">
        <v>1.1365946975783501</v>
      </c>
      <c r="F117" s="589">
        <v>1.00017181509813</v>
      </c>
      <c r="G117" s="589">
        <v>1.1368086428072699</v>
      </c>
      <c r="I117">
        <v>2021</v>
      </c>
      <c r="J117" s="589">
        <v>1.16029937414012</v>
      </c>
      <c r="K117" s="589">
        <v>1.15692400880213</v>
      </c>
      <c r="L117" s="589">
        <v>1.1365286834114099</v>
      </c>
      <c r="M117" s="589">
        <v>1.00027979576229</v>
      </c>
      <c r="N117" s="589">
        <v>1.1368086428072699</v>
      </c>
      <c r="P117">
        <v>2021</v>
      </c>
      <c r="Q117" s="644">
        <f t="shared" si="46"/>
        <v>-2.8743976052016951E-3</v>
      </c>
      <c r="R117" s="644">
        <f t="shared" si="47"/>
        <v>-2.6364462327234106E-3</v>
      </c>
      <c r="S117" s="644">
        <f t="shared" si="48"/>
        <v>-5.8080657142633996E-5</v>
      </c>
      <c r="T117" s="644">
        <f t="shared" si="49"/>
        <v>1.0796211463870442E-4</v>
      </c>
      <c r="U117" s="644">
        <f t="shared" si="50"/>
        <v>0</v>
      </c>
    </row>
    <row r="118" spans="2:21" x14ac:dyDescent="0.25">
      <c r="B118">
        <v>2022</v>
      </c>
      <c r="C118" s="589">
        <v>1.1755101971998201</v>
      </c>
      <c r="D118" s="589">
        <v>1.17301413651942</v>
      </c>
      <c r="E118" s="589">
        <v>1.14695201332974</v>
      </c>
      <c r="F118" s="589">
        <v>1.0002057112840601</v>
      </c>
      <c r="G118" s="589">
        <v>1.14716052785629</v>
      </c>
      <c r="I118">
        <v>2022</v>
      </c>
      <c r="J118" s="589">
        <v>1.1716354973158201</v>
      </c>
      <c r="K118" s="589">
        <v>1.1691274823947</v>
      </c>
      <c r="L118" s="589">
        <v>1.1468920120810999</v>
      </c>
      <c r="M118" s="589">
        <v>1.00030658795715</v>
      </c>
      <c r="N118" s="589">
        <v>1.14716052785629</v>
      </c>
      <c r="P118">
        <v>2022</v>
      </c>
      <c r="Q118" s="644">
        <f t="shared" si="46"/>
        <v>-3.2961856845052928E-3</v>
      </c>
      <c r="R118" s="644">
        <f t="shared" si="47"/>
        <v>-3.3133906947213632E-3</v>
      </c>
      <c r="S118" s="644">
        <f t="shared" si="48"/>
        <v>-5.2313652134317046E-5</v>
      </c>
      <c r="T118" s="644">
        <f t="shared" si="49"/>
        <v>1.0085592588793268E-4</v>
      </c>
      <c r="U118" s="644">
        <f t="shared" si="50"/>
        <v>0</v>
      </c>
    </row>
    <row r="119" spans="2:21" x14ac:dyDescent="0.25">
      <c r="B119">
        <v>2023</v>
      </c>
      <c r="C119" s="589">
        <v>1.1850894615446901</v>
      </c>
      <c r="D119" s="589">
        <v>1.1849853239773001</v>
      </c>
      <c r="E119" s="589">
        <v>1.1569660809998901</v>
      </c>
      <c r="F119" s="589">
        <v>1.00024640700429</v>
      </c>
      <c r="G119" s="589">
        <v>1.1571711333083601</v>
      </c>
      <c r="I119">
        <v>2023</v>
      </c>
      <c r="J119" s="589">
        <v>1.1827689578893399</v>
      </c>
      <c r="K119" s="589">
        <v>1.18121228617652</v>
      </c>
      <c r="L119" s="589">
        <v>1.1569091501776201</v>
      </c>
      <c r="M119" s="589">
        <v>1.00034028117191</v>
      </c>
      <c r="N119" s="589">
        <v>1.1571711333083601</v>
      </c>
      <c r="P119">
        <v>2023</v>
      </c>
      <c r="Q119" s="644">
        <f t="shared" si="46"/>
        <v>-1.9580831073509053E-3</v>
      </c>
      <c r="R119" s="644">
        <f t="shared" si="47"/>
        <v>-3.1840375778799945E-3</v>
      </c>
      <c r="S119" s="644">
        <f t="shared" si="48"/>
        <v>-4.9206993363859475E-5</v>
      </c>
      <c r="T119" s="644">
        <f t="shared" si="49"/>
        <v>9.3851042065828949E-5</v>
      </c>
      <c r="U119" s="644">
        <f t="shared" si="50"/>
        <v>0</v>
      </c>
    </row>
    <row r="120" spans="2:21" x14ac:dyDescent="0.25">
      <c r="B120">
        <v>2024</v>
      </c>
      <c r="C120" s="589">
        <v>1.1932124888721001</v>
      </c>
      <c r="D120" s="589">
        <v>1.1965067511098499</v>
      </c>
      <c r="E120" s="589">
        <v>1.1666371564576701</v>
      </c>
      <c r="F120" s="589">
        <v>1.00028872649391</v>
      </c>
      <c r="G120" s="589">
        <v>1.16684451263281</v>
      </c>
      <c r="I120">
        <v>2024</v>
      </c>
      <c r="J120" s="589">
        <v>1.19269048935768</v>
      </c>
      <c r="K120" s="589">
        <v>1.19252721738288</v>
      </c>
      <c r="L120" s="589">
        <v>1.1665836798650699</v>
      </c>
      <c r="M120" s="589">
        <v>1.0003762070695701</v>
      </c>
      <c r="N120" s="589">
        <v>1.16684451263281</v>
      </c>
      <c r="P120">
        <v>2024</v>
      </c>
      <c r="Q120" s="644">
        <f t="shared" si="46"/>
        <v>-4.3747406207050865E-4</v>
      </c>
      <c r="R120" s="644">
        <f t="shared" si="47"/>
        <v>-3.3259601111975678E-3</v>
      </c>
      <c r="S120" s="644">
        <f t="shared" si="48"/>
        <v>-4.5838238825313127E-5</v>
      </c>
      <c r="T120" s="644">
        <f t="shared" si="49"/>
        <v>8.7455324990770578E-5</v>
      </c>
      <c r="U120" s="644">
        <f t="shared" si="50"/>
        <v>0</v>
      </c>
    </row>
    <row r="121" spans="2:21" x14ac:dyDescent="0.25">
      <c r="B121">
        <v>2025</v>
      </c>
      <c r="C121" s="589">
        <v>1.20204011438129</v>
      </c>
      <c r="D121" s="589">
        <v>1.20730378704816</v>
      </c>
      <c r="E121" s="589">
        <v>1.17597163642467</v>
      </c>
      <c r="F121" s="589">
        <v>1.0003353083781601</v>
      </c>
      <c r="G121" s="589">
        <v>1.1761853948771599</v>
      </c>
      <c r="I121">
        <v>2025</v>
      </c>
      <c r="J121" s="589">
        <v>1.2032719388168001</v>
      </c>
      <c r="K121" s="589">
        <v>1.2035246502115799</v>
      </c>
      <c r="L121" s="589">
        <v>1.1759211023240099</v>
      </c>
      <c r="M121" s="589">
        <v>1.00041548199159</v>
      </c>
      <c r="N121" s="589">
        <v>1.1761852822807899</v>
      </c>
      <c r="P121">
        <v>2025</v>
      </c>
      <c r="Q121" s="644">
        <f t="shared" si="46"/>
        <v>1.0247781424035374E-3</v>
      </c>
      <c r="R121" s="644">
        <f t="shared" si="47"/>
        <v>-3.1302285945942199E-3</v>
      </c>
      <c r="S121" s="644">
        <f t="shared" si="48"/>
        <v>-4.2972210463898541E-5</v>
      </c>
      <c r="T121" s="644">
        <f t="shared" si="49"/>
        <v>8.01467395565858E-5</v>
      </c>
      <c r="U121" s="644">
        <f t="shared" si="50"/>
        <v>-9.573012083041732E-8</v>
      </c>
    </row>
    <row r="122" spans="2:21" x14ac:dyDescent="0.25">
      <c r="B122">
        <v>2026</v>
      </c>
      <c r="C122" s="589">
        <v>1.2110508443713099</v>
      </c>
      <c r="D122" s="589">
        <v>1.2173807882463601</v>
      </c>
      <c r="E122" s="589">
        <v>1.18497515001592</v>
      </c>
      <c r="F122" s="589">
        <v>1.0003881823687899</v>
      </c>
      <c r="G122" s="589">
        <v>1.1851988468780601</v>
      </c>
      <c r="I122">
        <v>2026</v>
      </c>
      <c r="J122" s="589">
        <v>1.2140049637163099</v>
      </c>
      <c r="K122" s="589">
        <v>1.2141530042456301</v>
      </c>
      <c r="L122" s="589">
        <v>1.1849284539482099</v>
      </c>
      <c r="M122" s="589">
        <v>1.00045364057215</v>
      </c>
      <c r="N122" s="589">
        <v>1.1851987342816901</v>
      </c>
      <c r="P122">
        <v>2026</v>
      </c>
      <c r="Q122" s="644">
        <f t="shared" si="46"/>
        <v>2.4393024939703967E-3</v>
      </c>
      <c r="R122" s="644">
        <f t="shared" si="47"/>
        <v>-2.6514169041386149E-3</v>
      </c>
      <c r="S122" s="644">
        <f t="shared" si="48"/>
        <v>-3.9406790690477145E-5</v>
      </c>
      <c r="T122" s="644">
        <f t="shared" si="49"/>
        <v>6.5432803499465564E-5</v>
      </c>
      <c r="U122" s="644">
        <f t="shared" si="50"/>
        <v>-9.5002092082019374E-8</v>
      </c>
    </row>
    <row r="123" spans="2:21" x14ac:dyDescent="0.25">
      <c r="B123">
        <v>2027</v>
      </c>
      <c r="C123" s="589">
        <v>1.2191060926920101</v>
      </c>
      <c r="D123" s="589">
        <v>1.2267813192458401</v>
      </c>
      <c r="E123" s="589">
        <v>1.1936526866742501</v>
      </c>
      <c r="F123" s="589">
        <v>1.00043161819986</v>
      </c>
      <c r="G123" s="589">
        <v>1.19389061105037</v>
      </c>
      <c r="I123">
        <v>2027</v>
      </c>
      <c r="J123" s="589">
        <v>1.2246885874989899</v>
      </c>
      <c r="K123" s="589">
        <v>1.2243465841565899</v>
      </c>
      <c r="L123" s="589">
        <v>1.19361584155781</v>
      </c>
      <c r="M123" s="589">
        <v>1.0004802297958399</v>
      </c>
      <c r="N123" s="589">
        <v>1.19389061105037</v>
      </c>
      <c r="P123">
        <v>2027</v>
      </c>
      <c r="Q123" s="644">
        <f t="shared" si="46"/>
        <v>4.5791706238238472E-3</v>
      </c>
      <c r="R123" s="644">
        <f t="shared" si="47"/>
        <v>-1.9846528888677328E-3</v>
      </c>
      <c r="S123" s="644">
        <f t="shared" si="48"/>
        <v>-3.0867535298462201E-5</v>
      </c>
      <c r="T123" s="644">
        <f t="shared" si="49"/>
        <v>4.8590623382471776E-5</v>
      </c>
      <c r="U123" s="644">
        <f t="shared" si="50"/>
        <v>0</v>
      </c>
    </row>
    <row r="124" spans="2:21" x14ac:dyDescent="0.25">
      <c r="B124">
        <v>2028</v>
      </c>
      <c r="C124" s="589">
        <v>1.22657746364887</v>
      </c>
      <c r="D124" s="589">
        <v>1.23583594778668</v>
      </c>
      <c r="E124" s="589">
        <v>1.2020217734168599</v>
      </c>
      <c r="F124" s="589">
        <v>1.0004624698181901</v>
      </c>
      <c r="G124" s="589">
        <v>1.2022667675980501</v>
      </c>
      <c r="I124">
        <v>2028</v>
      </c>
      <c r="J124" s="589">
        <v>1.2350446127492001</v>
      </c>
      <c r="K124" s="589">
        <v>1.23417491895253</v>
      </c>
      <c r="L124" s="589">
        <v>1.20199311610408</v>
      </c>
      <c r="M124" s="589">
        <v>1.0005071234763001</v>
      </c>
      <c r="N124" s="589">
        <v>1.2022668801944201</v>
      </c>
      <c r="P124">
        <v>2028</v>
      </c>
      <c r="Q124" s="644">
        <f t="shared" si="46"/>
        <v>6.903069191522393E-3</v>
      </c>
      <c r="R124" s="644">
        <f t="shared" si="47"/>
        <v>-1.3440528551745823E-3</v>
      </c>
      <c r="S124" s="644">
        <f t="shared" si="48"/>
        <v>-2.3840926523632788E-5</v>
      </c>
      <c r="T124" s="644">
        <f t="shared" si="49"/>
        <v>4.4633016687001259E-5</v>
      </c>
      <c r="U124" s="644">
        <f t="shared" si="50"/>
        <v>9.3653399702020579E-8</v>
      </c>
    </row>
    <row r="125" spans="2:21" x14ac:dyDescent="0.25">
      <c r="B125">
        <v>2029</v>
      </c>
      <c r="C125" s="589">
        <v>1.23473623512908</v>
      </c>
      <c r="D125" s="589">
        <v>1.24450790539594</v>
      </c>
      <c r="E125" s="589">
        <v>1.21007997948955</v>
      </c>
      <c r="F125" s="589">
        <v>1.0004936258932799</v>
      </c>
      <c r="G125" s="589">
        <v>1.21033395970694</v>
      </c>
      <c r="I125">
        <v>2029</v>
      </c>
      <c r="J125" s="589">
        <v>1.2466400496371599</v>
      </c>
      <c r="K125" s="589">
        <v>1.24360019461152</v>
      </c>
      <c r="L125" s="589">
        <v>1.21005516020973</v>
      </c>
      <c r="M125" s="589">
        <v>1.0005352349837899</v>
      </c>
      <c r="N125" s="589">
        <v>1.21033395970694</v>
      </c>
      <c r="P125">
        <v>2029</v>
      </c>
      <c r="Q125" s="644">
        <f t="shared" si="46"/>
        <v>9.6407752274600966E-3</v>
      </c>
      <c r="R125" s="644">
        <f t="shared" si="47"/>
        <v>-7.2937325707966849E-4</v>
      </c>
      <c r="S125" s="644">
        <f t="shared" si="48"/>
        <v>-2.0510445789323484E-5</v>
      </c>
      <c r="T125" s="644">
        <f t="shared" si="49"/>
        <v>4.1588561319194639E-5</v>
      </c>
      <c r="U125" s="644">
        <f t="shared" si="50"/>
        <v>0</v>
      </c>
    </row>
    <row r="126" spans="2:21" x14ac:dyDescent="0.25">
      <c r="B126">
        <v>2030</v>
      </c>
      <c r="C126" s="589">
        <v>1.24235867571286</v>
      </c>
      <c r="D126" s="589">
        <v>1.2527714018651199</v>
      </c>
      <c r="E126" s="589">
        <v>1.2178321664007301</v>
      </c>
      <c r="F126" s="589">
        <v>1.0005322919017801</v>
      </c>
      <c r="G126" s="589">
        <v>1.21809883056284</v>
      </c>
      <c r="I126">
        <v>2030</v>
      </c>
      <c r="J126" s="589">
        <v>1.2581361784779701</v>
      </c>
      <c r="K126" s="589">
        <v>1.2528092158870501</v>
      </c>
      <c r="L126" s="589">
        <v>1.21780977787512</v>
      </c>
      <c r="M126" s="589">
        <v>1.00057116088145</v>
      </c>
      <c r="N126" s="589">
        <v>1.21809883056284</v>
      </c>
      <c r="P126">
        <v>2030</v>
      </c>
      <c r="Q126" s="644">
        <f t="shared" si="46"/>
        <v>1.2699635840718093E-2</v>
      </c>
      <c r="R126" s="644">
        <f t="shared" si="47"/>
        <v>3.0184295294333197E-5</v>
      </c>
      <c r="S126" s="644">
        <f t="shared" si="48"/>
        <v>-1.8383917117503756E-5</v>
      </c>
      <c r="T126" s="644">
        <f t="shared" si="49"/>
        <v>3.8848301033844734E-5</v>
      </c>
      <c r="U126" s="644">
        <f t="shared" si="50"/>
        <v>0</v>
      </c>
    </row>
    <row r="127" spans="2:21" x14ac:dyDescent="0.25">
      <c r="B127">
        <v>2031</v>
      </c>
      <c r="C127" s="589">
        <v>1.2492972564676701</v>
      </c>
      <c r="D127" s="589">
        <v>1.2607649724358401</v>
      </c>
      <c r="E127" s="589">
        <v>1.2252838353309901</v>
      </c>
      <c r="F127" s="589">
        <v>1.00057329207877</v>
      </c>
      <c r="G127" s="589">
        <v>1.2255683611407</v>
      </c>
      <c r="I127">
        <v>2031</v>
      </c>
      <c r="J127" s="589">
        <v>1.2689435579594801</v>
      </c>
      <c r="K127" s="589">
        <v>1.2614968567312099</v>
      </c>
      <c r="L127" s="589">
        <v>1.2252683552647099</v>
      </c>
      <c r="M127" s="589">
        <v>1.0006092179764301</v>
      </c>
      <c r="N127" s="589">
        <v>1.2255683611407</v>
      </c>
      <c r="P127">
        <v>2031</v>
      </c>
      <c r="Q127" s="644">
        <f t="shared" si="46"/>
        <v>1.572588220305482E-2</v>
      </c>
      <c r="R127" s="644">
        <f t="shared" si="47"/>
        <v>5.805081132257417E-4</v>
      </c>
      <c r="S127" s="644">
        <f t="shared" si="48"/>
        <v>-1.263386150518464E-5</v>
      </c>
      <c r="T127" s="644">
        <f t="shared" si="49"/>
        <v>3.5905313428230556E-5</v>
      </c>
      <c r="U127" s="644">
        <f t="shared" si="50"/>
        <v>0</v>
      </c>
    </row>
    <row r="128" spans="2:21" x14ac:dyDescent="0.25">
      <c r="B128">
        <v>2032</v>
      </c>
      <c r="C128" s="589">
        <v>1.2557006865575</v>
      </c>
      <c r="D128" s="589">
        <v>1.2684457495993799</v>
      </c>
      <c r="E128" s="589">
        <v>1.2324503384121599</v>
      </c>
      <c r="F128" s="589">
        <v>1.0006223096171001</v>
      </c>
      <c r="G128" s="589">
        <v>1.2327499828009001</v>
      </c>
      <c r="I128">
        <v>2032</v>
      </c>
      <c r="J128" s="589">
        <v>1.2778959507944601</v>
      </c>
      <c r="K128" s="589">
        <v>1.2698277911104601</v>
      </c>
      <c r="L128" s="589">
        <v>1.2324376729033899</v>
      </c>
      <c r="M128" s="589">
        <v>1.0006533642066</v>
      </c>
      <c r="N128" s="589">
        <v>1.2327499828009001</v>
      </c>
      <c r="P128">
        <v>2032</v>
      </c>
      <c r="Q128" s="644">
        <f t="shared" si="46"/>
        <v>1.7675600941023939E-2</v>
      </c>
      <c r="R128" s="644">
        <f t="shared" si="47"/>
        <v>1.0895550807092924E-3</v>
      </c>
      <c r="S128" s="644">
        <f t="shared" si="48"/>
        <v>-1.0276688946597723E-5</v>
      </c>
      <c r="T128" s="644">
        <f t="shared" si="49"/>
        <v>3.1035275949164998E-5</v>
      </c>
      <c r="U128" s="644">
        <f t="shared" si="50"/>
        <v>0</v>
      </c>
    </row>
    <row r="129" spans="1:37" x14ac:dyDescent="0.25">
      <c r="B129">
        <v>2033</v>
      </c>
      <c r="C129" s="589">
        <v>1.26236595942701</v>
      </c>
      <c r="D129" s="589">
        <v>1.2756476653239499</v>
      </c>
      <c r="E129" s="589">
        <v>1.23932195262742</v>
      </c>
      <c r="F129" s="589">
        <v>1.0006796489735299</v>
      </c>
      <c r="G129" s="589">
        <v>1.2396510143075099</v>
      </c>
      <c r="I129">
        <v>2033</v>
      </c>
      <c r="J129" s="589">
        <v>1.2868051808789001</v>
      </c>
      <c r="K129" s="589">
        <v>1.27783338549461</v>
      </c>
      <c r="L129" s="589">
        <v>1.2393144044959199</v>
      </c>
      <c r="M129" s="589">
        <v>1.00069771340795</v>
      </c>
      <c r="N129" s="589">
        <v>1.2396511269038799</v>
      </c>
      <c r="P129">
        <v>2033</v>
      </c>
      <c r="Q129" s="644">
        <f t="shared" si="46"/>
        <v>1.9359854620115913E-2</v>
      </c>
      <c r="R129" s="644">
        <f t="shared" si="47"/>
        <v>1.7134199591899435E-3</v>
      </c>
      <c r="S129" s="644">
        <f t="shared" si="48"/>
        <v>-6.0905332016636393E-6</v>
      </c>
      <c r="T129" s="644">
        <f t="shared" si="49"/>
        <v>1.8052165284387911E-5</v>
      </c>
      <c r="U129" s="644">
        <f t="shared" si="50"/>
        <v>9.0829087140420484E-8</v>
      </c>
    </row>
    <row r="130" spans="1:37" x14ac:dyDescent="0.25">
      <c r="B130">
        <v>2034</v>
      </c>
      <c r="C130" s="589">
        <v>1.2692472146537499</v>
      </c>
      <c r="D130" s="589">
        <v>1.2821995980909699</v>
      </c>
      <c r="E130" s="589">
        <v>1.24592004302691</v>
      </c>
      <c r="F130" s="589">
        <v>1.0007344511903</v>
      </c>
      <c r="G130" s="589">
        <v>1.2462792248100201</v>
      </c>
      <c r="I130">
        <v>2034</v>
      </c>
      <c r="J130" s="589">
        <v>1.29427975532116</v>
      </c>
      <c r="K130" s="589">
        <v>1.2850048060402099</v>
      </c>
      <c r="L130" s="589">
        <v>1.24591492564963</v>
      </c>
      <c r="M130" s="589">
        <v>1.0007412507246101</v>
      </c>
      <c r="N130" s="589">
        <v>1.2462792248100201</v>
      </c>
      <c r="P130">
        <v>2034</v>
      </c>
      <c r="Q130" s="644">
        <f t="shared" si="46"/>
        <v>1.9722352256048792E-2</v>
      </c>
      <c r="R130" s="644">
        <f t="shared" si="47"/>
        <v>2.1878091004057243E-3</v>
      </c>
      <c r="S130" s="644">
        <f t="shared" si="48"/>
        <v>-4.1073079356523934E-6</v>
      </c>
      <c r="T130" s="644">
        <f t="shared" si="49"/>
        <v>6.7945440491712361E-6</v>
      </c>
      <c r="U130" s="644">
        <f t="shared" si="50"/>
        <v>0</v>
      </c>
    </row>
    <row r="131" spans="1:37" x14ac:dyDescent="0.25">
      <c r="B131">
        <v>2035</v>
      </c>
      <c r="C131" s="589">
        <v>1.2755887668941699</v>
      </c>
      <c r="D131" s="589">
        <v>1.2884972881944301</v>
      </c>
      <c r="E131" s="589">
        <v>1.2522503666600799</v>
      </c>
      <c r="F131" s="589">
        <v>1.0007931098593701</v>
      </c>
      <c r="G131" s="589">
        <v>1.2526420456688601</v>
      </c>
      <c r="I131">
        <v>2035</v>
      </c>
      <c r="J131" s="589">
        <v>1.3018497599072001</v>
      </c>
      <c r="K131" s="589">
        <v>1.2916051825772501</v>
      </c>
      <c r="L131" s="589">
        <v>1.25224652862712</v>
      </c>
      <c r="M131" s="589">
        <v>1.00079696631166</v>
      </c>
      <c r="N131" s="589">
        <v>1.2526420456688601</v>
      </c>
      <c r="P131">
        <v>2035</v>
      </c>
      <c r="Q131" s="644">
        <f t="shared" si="46"/>
        <v>2.0587350480492983E-2</v>
      </c>
      <c r="R131" s="644">
        <f t="shared" si="47"/>
        <v>2.4120302085968159E-3</v>
      </c>
      <c r="S131" s="644">
        <f t="shared" si="48"/>
        <v>-3.0649086333323083E-6</v>
      </c>
      <c r="T131" s="644">
        <f t="shared" si="49"/>
        <v>3.8533961235209802E-6</v>
      </c>
      <c r="U131" s="644">
        <f t="shared" si="50"/>
        <v>0</v>
      </c>
    </row>
    <row r="133" spans="1:37" s="572" customFormat="1" ht="18.75" x14ac:dyDescent="0.3">
      <c r="A133" s="571" t="s">
        <v>706</v>
      </c>
    </row>
    <row r="134" spans="1:37" s="572" customFormat="1" ht="18.75" x14ac:dyDescent="0.3">
      <c r="A134" s="571" t="s">
        <v>665</v>
      </c>
    </row>
    <row r="135" spans="1:37" s="158" customFormat="1" ht="18.75" x14ac:dyDescent="0.3">
      <c r="B135" s="585"/>
    </row>
    <row r="136" spans="1:37" ht="18.75" x14ac:dyDescent="0.3">
      <c r="A136" s="158"/>
      <c r="B136" s="840" t="s">
        <v>707</v>
      </c>
      <c r="C136" s="840"/>
      <c r="D136" s="840"/>
      <c r="E136" s="840"/>
      <c r="F136" s="840"/>
      <c r="G136" s="840"/>
      <c r="H136" s="840"/>
      <c r="I136" s="840"/>
      <c r="J136" s="840"/>
      <c r="K136" s="840"/>
      <c r="L136" s="840"/>
      <c r="N136" s="840" t="s">
        <v>704</v>
      </c>
      <c r="O136" s="840"/>
      <c r="P136" s="840"/>
      <c r="Q136" s="840"/>
      <c r="R136" s="840"/>
      <c r="S136" s="840"/>
      <c r="T136" s="840"/>
      <c r="U136" s="840"/>
      <c r="V136" s="840"/>
      <c r="W136" s="840"/>
      <c r="X136" s="840"/>
      <c r="Z136" s="840" t="s">
        <v>708</v>
      </c>
      <c r="AA136" s="840"/>
      <c r="AB136" s="840"/>
      <c r="AC136" s="840"/>
      <c r="AD136" s="840"/>
      <c r="AE136" s="840"/>
      <c r="AF136" s="840"/>
      <c r="AG136" s="840"/>
      <c r="AH136" s="840"/>
      <c r="AI136" s="840"/>
      <c r="AJ136" s="840"/>
    </row>
    <row r="137" spans="1:37" ht="15" customHeight="1" x14ac:dyDescent="0.25">
      <c r="B137" s="841" t="s">
        <v>709</v>
      </c>
      <c r="C137" s="841"/>
      <c r="D137" s="841"/>
      <c r="E137" s="841"/>
      <c r="F137" s="841"/>
      <c r="G137" s="841"/>
      <c r="H137" s="841"/>
      <c r="I137" s="841"/>
      <c r="J137" s="841"/>
      <c r="K137" s="841"/>
      <c r="L137" s="841"/>
      <c r="M137" s="645"/>
      <c r="N137" s="841" t="s">
        <v>710</v>
      </c>
      <c r="O137" s="841"/>
      <c r="P137" s="841"/>
      <c r="Q137" s="841"/>
      <c r="R137" s="841"/>
      <c r="S137" s="841"/>
      <c r="T137" s="841"/>
      <c r="U137" s="841"/>
      <c r="V137" s="841"/>
      <c r="W137" s="841"/>
      <c r="X137" s="841"/>
      <c r="Y137" s="645"/>
      <c r="Z137" s="841" t="s">
        <v>711</v>
      </c>
      <c r="AA137" s="841"/>
      <c r="AB137" s="841"/>
      <c r="AC137" s="841"/>
      <c r="AD137" s="841"/>
      <c r="AE137" s="841"/>
      <c r="AF137" s="841"/>
      <c r="AG137" s="841"/>
      <c r="AH137" s="841"/>
      <c r="AI137" s="841"/>
      <c r="AJ137" s="841"/>
      <c r="AK137" s="575"/>
    </row>
    <row r="138" spans="1:37" ht="45" x14ac:dyDescent="0.25">
      <c r="B138" s="646" t="s">
        <v>584</v>
      </c>
      <c r="C138" s="647" t="s">
        <v>585</v>
      </c>
      <c r="D138" s="647" t="s">
        <v>586</v>
      </c>
      <c r="E138" s="647" t="s">
        <v>587</v>
      </c>
      <c r="F138" s="647" t="s">
        <v>588</v>
      </c>
      <c r="G138" s="647" t="s">
        <v>516</v>
      </c>
      <c r="H138" s="647" t="s">
        <v>517</v>
      </c>
      <c r="I138" s="647" t="s">
        <v>514</v>
      </c>
      <c r="J138" s="647" t="s">
        <v>127</v>
      </c>
      <c r="K138" s="647" t="s">
        <v>591</v>
      </c>
      <c r="L138" s="648" t="s">
        <v>592</v>
      </c>
      <c r="M138" s="649"/>
      <c r="N138" s="646" t="s">
        <v>584</v>
      </c>
      <c r="O138" s="647" t="s">
        <v>585</v>
      </c>
      <c r="P138" s="647" t="s">
        <v>586</v>
      </c>
      <c r="Q138" s="647" t="s">
        <v>587</v>
      </c>
      <c r="R138" s="647" t="s">
        <v>588</v>
      </c>
      <c r="S138" s="647" t="s">
        <v>516</v>
      </c>
      <c r="T138" s="647" t="s">
        <v>517</v>
      </c>
      <c r="U138" s="647" t="s">
        <v>514</v>
      </c>
      <c r="V138" s="647" t="s">
        <v>127</v>
      </c>
      <c r="W138" s="647" t="s">
        <v>591</v>
      </c>
      <c r="X138" s="648" t="s">
        <v>592</v>
      </c>
      <c r="Y138" s="649"/>
      <c r="Z138" s="646" t="s">
        <v>584</v>
      </c>
      <c r="AA138" s="647" t="s">
        <v>585</v>
      </c>
      <c r="AB138" s="647" t="s">
        <v>586</v>
      </c>
      <c r="AC138" s="647" t="s">
        <v>587</v>
      </c>
      <c r="AD138" s="647" t="s">
        <v>588</v>
      </c>
      <c r="AE138" s="647" t="s">
        <v>516</v>
      </c>
      <c r="AF138" s="647" t="s">
        <v>517</v>
      </c>
      <c r="AG138" s="647" t="s">
        <v>514</v>
      </c>
      <c r="AH138" s="647" t="s">
        <v>127</v>
      </c>
      <c r="AI138" s="647" t="s">
        <v>591</v>
      </c>
      <c r="AJ138" s="648" t="s">
        <v>592</v>
      </c>
    </row>
    <row r="139" spans="1:37" x14ac:dyDescent="0.25">
      <c r="B139">
        <v>2008</v>
      </c>
      <c r="C139" s="650">
        <v>110298.43</v>
      </c>
      <c r="D139" s="650"/>
      <c r="E139" s="650">
        <v>0</v>
      </c>
      <c r="F139" s="650">
        <v>78853.076000000001</v>
      </c>
      <c r="G139" s="650">
        <v>9566.3916000000008</v>
      </c>
      <c r="H139" s="650">
        <v>4973.4570000000003</v>
      </c>
      <c r="I139" s="650">
        <v>72830.135999999999</v>
      </c>
      <c r="J139" s="651"/>
      <c r="K139" s="651"/>
      <c r="L139" s="651"/>
      <c r="M139" s="651"/>
      <c r="N139">
        <v>2008</v>
      </c>
      <c r="O139" s="650">
        <v>110298.43</v>
      </c>
      <c r="P139" s="650"/>
      <c r="Q139" s="650">
        <v>0</v>
      </c>
      <c r="R139" s="650">
        <v>78853.076000000001</v>
      </c>
      <c r="S139" s="650">
        <v>9566.3916000000008</v>
      </c>
      <c r="T139" s="650">
        <v>4973.4570000000003</v>
      </c>
      <c r="U139" s="650">
        <v>72830.135999999999</v>
      </c>
      <c r="V139" s="651"/>
      <c r="W139" s="651"/>
      <c r="X139" s="651"/>
      <c r="Y139" s="651"/>
      <c r="Z139">
        <v>2008</v>
      </c>
      <c r="AA139" s="590">
        <f t="shared" ref="AA139:AA166" si="51">O139/C139-1</f>
        <v>0</v>
      </c>
      <c r="AB139" s="590" t="e">
        <f t="shared" ref="AB139:AB166" si="52">P139/D139-1</f>
        <v>#DIV/0!</v>
      </c>
      <c r="AC139" s="590" t="e">
        <f t="shared" ref="AC139:AC166" si="53">Q139/E139-1</f>
        <v>#DIV/0!</v>
      </c>
      <c r="AD139" s="590">
        <f t="shared" ref="AD139:AD166" si="54">R139/F139-1</f>
        <v>0</v>
      </c>
      <c r="AE139" s="590">
        <f t="shared" ref="AE139:AE166" si="55">S139/G139-1</f>
        <v>0</v>
      </c>
      <c r="AF139" s="590">
        <f t="shared" ref="AF139:AF166" si="56">T139/H139-1</f>
        <v>0</v>
      </c>
      <c r="AG139" s="590">
        <f t="shared" ref="AG139:AG166" si="57">U139/I139-1</f>
        <v>0</v>
      </c>
      <c r="AH139" s="651"/>
      <c r="AI139" s="651"/>
      <c r="AJ139" s="651"/>
      <c r="AK139" s="589"/>
    </row>
    <row r="140" spans="1:37" x14ac:dyDescent="0.25">
      <c r="B140">
        <v>2009</v>
      </c>
      <c r="C140" s="650">
        <v>110484.07799999999</v>
      </c>
      <c r="D140" s="650"/>
      <c r="E140" s="650">
        <v>929.62406999999996</v>
      </c>
      <c r="F140" s="650">
        <v>77252.221999999994</v>
      </c>
      <c r="G140" s="650">
        <v>10509.249</v>
      </c>
      <c r="H140" s="650">
        <v>5003.9894000000004</v>
      </c>
      <c r="I140" s="650">
        <v>69129.421000000002</v>
      </c>
      <c r="J140" s="651"/>
      <c r="K140" s="651"/>
      <c r="L140" s="651"/>
      <c r="M140" s="651"/>
      <c r="N140">
        <v>2009</v>
      </c>
      <c r="O140" s="650">
        <v>110484.07799999999</v>
      </c>
      <c r="P140" s="650"/>
      <c r="Q140" s="650">
        <v>929.62406999999996</v>
      </c>
      <c r="R140" s="650">
        <v>77252.221999999994</v>
      </c>
      <c r="S140" s="650">
        <v>10509.249</v>
      </c>
      <c r="T140" s="650">
        <v>5003.9894000000004</v>
      </c>
      <c r="U140" s="650">
        <v>69129.421000000002</v>
      </c>
      <c r="V140" s="651"/>
      <c r="W140" s="651"/>
      <c r="X140" s="651"/>
      <c r="Y140" s="651"/>
      <c r="Z140">
        <v>2009</v>
      </c>
      <c r="AA140" s="590">
        <f t="shared" si="51"/>
        <v>0</v>
      </c>
      <c r="AB140" s="590" t="e">
        <f t="shared" si="52"/>
        <v>#DIV/0!</v>
      </c>
      <c r="AC140" s="590">
        <f t="shared" si="53"/>
        <v>0</v>
      </c>
      <c r="AD140" s="590">
        <f t="shared" si="54"/>
        <v>0</v>
      </c>
      <c r="AE140" s="590">
        <f t="shared" si="55"/>
        <v>0</v>
      </c>
      <c r="AF140" s="590">
        <f t="shared" si="56"/>
        <v>0</v>
      </c>
      <c r="AG140" s="590">
        <f t="shared" si="57"/>
        <v>0</v>
      </c>
      <c r="AH140" s="651"/>
      <c r="AI140" s="651"/>
      <c r="AJ140" s="651"/>
      <c r="AK140" s="589"/>
    </row>
    <row r="141" spans="1:37" x14ac:dyDescent="0.25">
      <c r="B141">
        <v>2010</v>
      </c>
      <c r="C141" s="650">
        <v>111383.7773</v>
      </c>
      <c r="D141" s="650"/>
      <c r="E141" s="650">
        <v>1560.0251000000001</v>
      </c>
      <c r="F141" s="650">
        <v>75908.278999999995</v>
      </c>
      <c r="G141" s="650">
        <v>11060.800999999999</v>
      </c>
      <c r="H141" s="650">
        <v>5012.5204999999996</v>
      </c>
      <c r="I141" s="650">
        <v>65414.716</v>
      </c>
      <c r="J141" s="651"/>
      <c r="K141" s="651"/>
      <c r="L141" s="651"/>
      <c r="M141" s="651"/>
      <c r="N141">
        <v>2010</v>
      </c>
      <c r="O141" s="650">
        <v>111383.77989999999</v>
      </c>
      <c r="P141" s="650"/>
      <c r="Q141" s="650">
        <v>1560.0252</v>
      </c>
      <c r="R141" s="650">
        <v>75908.278999999995</v>
      </c>
      <c r="S141" s="650">
        <v>11060.800999999999</v>
      </c>
      <c r="T141" s="650">
        <v>5012.5204999999996</v>
      </c>
      <c r="U141" s="650">
        <v>65414.716</v>
      </c>
      <c r="V141" s="651"/>
      <c r="W141" s="651"/>
      <c r="X141" s="651"/>
      <c r="Y141" s="651"/>
      <c r="Z141">
        <v>2010</v>
      </c>
      <c r="AA141" s="590">
        <f t="shared" si="51"/>
        <v>2.3342717092589282E-8</v>
      </c>
      <c r="AB141" s="590" t="e">
        <f t="shared" si="52"/>
        <v>#DIV/0!</v>
      </c>
      <c r="AC141" s="590">
        <f t="shared" si="53"/>
        <v>6.410153274849506E-8</v>
      </c>
      <c r="AD141" s="590">
        <f t="shared" si="54"/>
        <v>0</v>
      </c>
      <c r="AE141" s="590">
        <f t="shared" si="55"/>
        <v>0</v>
      </c>
      <c r="AF141" s="590">
        <f t="shared" si="56"/>
        <v>0</v>
      </c>
      <c r="AG141" s="590">
        <f t="shared" si="57"/>
        <v>0</v>
      </c>
      <c r="AH141" s="651"/>
      <c r="AI141" s="651"/>
      <c r="AJ141" s="651"/>
      <c r="AK141" s="589"/>
    </row>
    <row r="142" spans="1:37" x14ac:dyDescent="0.25">
      <c r="B142">
        <v>2011</v>
      </c>
      <c r="C142" s="650">
        <v>112357.83130000001</v>
      </c>
      <c r="D142" s="650"/>
      <c r="E142" s="650">
        <v>2027.7396000000001</v>
      </c>
      <c r="F142" s="650">
        <v>74950.616999999998</v>
      </c>
      <c r="G142" s="650">
        <v>11394.981</v>
      </c>
      <c r="H142" s="650">
        <v>5019.4426000000003</v>
      </c>
      <c r="I142" s="650">
        <v>61854.381999999998</v>
      </c>
      <c r="J142" s="651"/>
      <c r="K142" s="651"/>
      <c r="L142" s="651"/>
      <c r="M142" s="651"/>
      <c r="N142">
        <v>2011</v>
      </c>
      <c r="O142" s="650">
        <v>112357.8345</v>
      </c>
      <c r="P142" s="650"/>
      <c r="Q142" s="650">
        <v>2027.7397000000001</v>
      </c>
      <c r="R142" s="650">
        <v>74950.615999999995</v>
      </c>
      <c r="S142" s="650">
        <v>11394.981</v>
      </c>
      <c r="T142" s="650">
        <v>5019.4426000000003</v>
      </c>
      <c r="U142" s="650">
        <v>61854.381999999998</v>
      </c>
      <c r="V142" s="651"/>
      <c r="W142" s="651"/>
      <c r="X142" s="651"/>
      <c r="Y142" s="651"/>
      <c r="Z142">
        <v>2011</v>
      </c>
      <c r="AA142" s="590">
        <f t="shared" si="51"/>
        <v>2.848043578751458E-8</v>
      </c>
      <c r="AB142" s="590" t="e">
        <f t="shared" si="52"/>
        <v>#DIV/0!</v>
      </c>
      <c r="AC142" s="590">
        <f t="shared" si="53"/>
        <v>4.9315997063814621E-8</v>
      </c>
      <c r="AD142" s="590">
        <f t="shared" si="54"/>
        <v>-1.3342118410086812E-8</v>
      </c>
      <c r="AE142" s="590">
        <f t="shared" si="55"/>
        <v>0</v>
      </c>
      <c r="AF142" s="590">
        <f t="shared" si="56"/>
        <v>0</v>
      </c>
      <c r="AG142" s="590">
        <f t="shared" si="57"/>
        <v>0</v>
      </c>
      <c r="AH142" s="651"/>
      <c r="AI142" s="651"/>
      <c r="AJ142" s="651"/>
      <c r="AK142" s="589"/>
    </row>
    <row r="143" spans="1:37" x14ac:dyDescent="0.25">
      <c r="B143">
        <v>2012</v>
      </c>
      <c r="C143" s="650">
        <v>113137.1474</v>
      </c>
      <c r="D143" s="650"/>
      <c r="E143" s="650">
        <v>2433.8245000000002</v>
      </c>
      <c r="F143" s="650">
        <v>74175.887000000002</v>
      </c>
      <c r="G143" s="650">
        <v>11640.366</v>
      </c>
      <c r="H143" s="650">
        <v>5020.1117999999997</v>
      </c>
      <c r="I143" s="650">
        <v>58993.536999999997</v>
      </c>
      <c r="J143" s="651"/>
      <c r="K143" s="651"/>
      <c r="L143" s="651"/>
      <c r="M143" s="651"/>
      <c r="N143">
        <v>2012</v>
      </c>
      <c r="O143" s="650">
        <v>113150.3089</v>
      </c>
      <c r="P143" s="650"/>
      <c r="Q143" s="650">
        <v>2429.7838999999999</v>
      </c>
      <c r="R143" s="650">
        <v>74144.039999999994</v>
      </c>
      <c r="S143" s="650">
        <v>11639.035</v>
      </c>
      <c r="T143" s="650">
        <v>5020.1117999999997</v>
      </c>
      <c r="U143" s="650">
        <v>59044.188000000002</v>
      </c>
      <c r="V143" s="651"/>
      <c r="W143" s="651"/>
      <c r="X143" s="651"/>
      <c r="Y143" s="651"/>
      <c r="Z143">
        <v>2012</v>
      </c>
      <c r="AA143" s="590">
        <f t="shared" si="51"/>
        <v>1.1633225958473936E-4</v>
      </c>
      <c r="AB143" s="590" t="e">
        <f t="shared" si="52"/>
        <v>#DIV/0!</v>
      </c>
      <c r="AC143" s="590">
        <f t="shared" si="53"/>
        <v>-1.6601854406512739E-3</v>
      </c>
      <c r="AD143" s="590">
        <f t="shared" si="54"/>
        <v>-4.2934437710206996E-4</v>
      </c>
      <c r="AE143" s="590">
        <f t="shared" si="55"/>
        <v>-1.1434348370142899E-4</v>
      </c>
      <c r="AF143" s="590">
        <f t="shared" si="56"/>
        <v>0</v>
      </c>
      <c r="AG143" s="590">
        <f t="shared" si="57"/>
        <v>8.585855769251971E-4</v>
      </c>
      <c r="AH143" s="651"/>
      <c r="AI143" s="651"/>
      <c r="AJ143" s="651"/>
      <c r="AK143" s="589"/>
    </row>
    <row r="144" spans="1:37" x14ac:dyDescent="0.25">
      <c r="B144">
        <v>2013</v>
      </c>
      <c r="C144" s="650">
        <v>113871.558</v>
      </c>
      <c r="D144" s="650"/>
      <c r="E144" s="650">
        <v>2805.1363999999999</v>
      </c>
      <c r="F144" s="650">
        <v>73418.19</v>
      </c>
      <c r="G144" s="650">
        <v>11872.895</v>
      </c>
      <c r="H144" s="650">
        <v>5020.1117999999997</v>
      </c>
      <c r="I144" s="650">
        <v>56336.83</v>
      </c>
      <c r="J144" s="651"/>
      <c r="K144" s="651"/>
      <c r="L144" s="651"/>
      <c r="M144" s="651"/>
      <c r="N144">
        <v>2013</v>
      </c>
      <c r="O144" s="650">
        <v>113900.683</v>
      </c>
      <c r="P144" s="650"/>
      <c r="Q144" s="650">
        <v>2792.7516000000001</v>
      </c>
      <c r="R144" s="650">
        <v>73342.528999999995</v>
      </c>
      <c r="S144" s="650">
        <v>11864.449000000001</v>
      </c>
      <c r="T144" s="650">
        <v>5020.1117999999997</v>
      </c>
      <c r="U144" s="650">
        <v>56511.896000000001</v>
      </c>
      <c r="V144" s="651"/>
      <c r="W144" s="651"/>
      <c r="X144" s="651"/>
      <c r="Y144" s="651"/>
      <c r="Z144">
        <v>2013</v>
      </c>
      <c r="AA144" s="590">
        <f t="shared" si="51"/>
        <v>2.5577062886950053E-4</v>
      </c>
      <c r="AB144" s="590" t="e">
        <f t="shared" si="52"/>
        <v>#DIV/0!</v>
      </c>
      <c r="AC144" s="590">
        <f t="shared" si="53"/>
        <v>-4.4150437746983684E-3</v>
      </c>
      <c r="AD144" s="590">
        <f t="shared" si="54"/>
        <v>-1.0305484240350493E-3</v>
      </c>
      <c r="AE144" s="590">
        <f t="shared" si="55"/>
        <v>-7.1136820463757466E-4</v>
      </c>
      <c r="AF144" s="590">
        <f t="shared" si="56"/>
        <v>0</v>
      </c>
      <c r="AG144" s="590">
        <f t="shared" si="57"/>
        <v>3.1074875884922193E-3</v>
      </c>
      <c r="AH144" s="651"/>
      <c r="AI144" s="651"/>
      <c r="AJ144" s="651"/>
      <c r="AK144" s="589"/>
    </row>
    <row r="145" spans="2:37" x14ac:dyDescent="0.25">
      <c r="B145">
        <v>2014</v>
      </c>
      <c r="C145" s="650">
        <v>114502.898</v>
      </c>
      <c r="D145" s="650"/>
      <c r="E145" s="650">
        <v>3237.9495999999999</v>
      </c>
      <c r="F145" s="650">
        <v>72651.425000000003</v>
      </c>
      <c r="G145" s="650">
        <v>12112.004000000001</v>
      </c>
      <c r="H145" s="650">
        <v>5020.1117999999997</v>
      </c>
      <c r="I145" s="650">
        <v>53607.663999999997</v>
      </c>
      <c r="J145" s="651"/>
      <c r="K145" s="651"/>
      <c r="L145" s="651"/>
      <c r="M145" s="651"/>
      <c r="N145">
        <v>2014</v>
      </c>
      <c r="O145" s="650">
        <v>114614.799</v>
      </c>
      <c r="P145" s="650"/>
      <c r="Q145" s="650">
        <v>3201.9857999999999</v>
      </c>
      <c r="R145" s="650">
        <v>72449.202000000005</v>
      </c>
      <c r="S145" s="650">
        <v>12082.38</v>
      </c>
      <c r="T145" s="650">
        <v>5020.1117999999997</v>
      </c>
      <c r="U145" s="650">
        <v>54030.078999999998</v>
      </c>
      <c r="V145" s="651"/>
      <c r="W145" s="651"/>
      <c r="X145" s="651"/>
      <c r="Y145" s="651"/>
      <c r="Z145">
        <v>2014</v>
      </c>
      <c r="AA145" s="590">
        <f t="shared" si="51"/>
        <v>9.7727657513080324E-4</v>
      </c>
      <c r="AB145" s="590" t="e">
        <f t="shared" si="52"/>
        <v>#DIV/0!</v>
      </c>
      <c r="AC145" s="590">
        <f t="shared" si="53"/>
        <v>-1.1106967199242423E-2</v>
      </c>
      <c r="AD145" s="590">
        <f t="shared" si="54"/>
        <v>-2.7834691473704876E-3</v>
      </c>
      <c r="AE145" s="590">
        <f t="shared" si="55"/>
        <v>-2.4458380297761595E-3</v>
      </c>
      <c r="AF145" s="590">
        <f t="shared" si="56"/>
        <v>0</v>
      </c>
      <c r="AG145" s="590">
        <f t="shared" si="57"/>
        <v>7.879750179004219E-3</v>
      </c>
      <c r="AH145" s="651"/>
      <c r="AI145" s="651"/>
      <c r="AJ145" s="651"/>
      <c r="AK145" s="589"/>
    </row>
    <row r="146" spans="2:37" x14ac:dyDescent="0.25">
      <c r="B146">
        <v>2015</v>
      </c>
      <c r="C146" s="650">
        <v>114729.105</v>
      </c>
      <c r="D146" s="650"/>
      <c r="E146" s="650">
        <v>3753.4926999999998</v>
      </c>
      <c r="F146" s="650">
        <v>71828.729000000007</v>
      </c>
      <c r="G146" s="650">
        <v>12364.64</v>
      </c>
      <c r="H146" s="650">
        <v>5020.1117999999997</v>
      </c>
      <c r="I146" s="650">
        <v>51099.07</v>
      </c>
      <c r="J146" s="651"/>
      <c r="K146" s="651"/>
      <c r="L146" s="651"/>
      <c r="M146" s="651"/>
      <c r="N146">
        <v>2015</v>
      </c>
      <c r="O146" s="650">
        <v>115104.682</v>
      </c>
      <c r="P146" s="650"/>
      <c r="Q146" s="650">
        <v>3623.7089999999998</v>
      </c>
      <c r="R146" s="650">
        <v>71556.858999999997</v>
      </c>
      <c r="S146" s="650">
        <v>12263.001</v>
      </c>
      <c r="T146" s="650">
        <v>5020.1117999999997</v>
      </c>
      <c r="U146" s="650">
        <v>52066.213000000003</v>
      </c>
      <c r="V146" s="651"/>
      <c r="W146" s="651"/>
      <c r="X146" s="651"/>
      <c r="Y146" s="651"/>
      <c r="Z146">
        <v>2015</v>
      </c>
      <c r="AA146" s="590">
        <f t="shared" si="51"/>
        <v>3.2735982730798252E-3</v>
      </c>
      <c r="AB146" s="590" t="e">
        <f t="shared" si="52"/>
        <v>#DIV/0!</v>
      </c>
      <c r="AC146" s="590">
        <f t="shared" si="53"/>
        <v>-3.4576782312644383E-2</v>
      </c>
      <c r="AD146" s="590">
        <f t="shared" si="54"/>
        <v>-3.7849757859422795E-3</v>
      </c>
      <c r="AE146" s="590">
        <f t="shared" si="55"/>
        <v>-8.2201341891069424E-3</v>
      </c>
      <c r="AF146" s="590">
        <f t="shared" si="56"/>
        <v>0</v>
      </c>
      <c r="AG146" s="590">
        <f t="shared" si="57"/>
        <v>1.8926821955859596E-2</v>
      </c>
      <c r="AH146" s="651"/>
      <c r="AI146" s="651"/>
      <c r="AJ146" s="651"/>
      <c r="AK146" s="589"/>
    </row>
    <row r="147" spans="2:37" x14ac:dyDescent="0.25">
      <c r="B147">
        <v>2016</v>
      </c>
      <c r="C147" s="650">
        <v>114911.731</v>
      </c>
      <c r="D147" s="650"/>
      <c r="E147" s="650">
        <v>4393.5803999999998</v>
      </c>
      <c r="F147" s="650">
        <v>71196.544999999998</v>
      </c>
      <c r="G147" s="650">
        <v>12650.777</v>
      </c>
      <c r="H147" s="650">
        <v>5020.1117999999997</v>
      </c>
      <c r="I147" s="650">
        <v>48056.415000000001</v>
      </c>
      <c r="J147" s="651"/>
      <c r="K147" s="651"/>
      <c r="L147" s="651"/>
      <c r="M147" s="651"/>
      <c r="N147">
        <v>2016</v>
      </c>
      <c r="O147" s="650">
        <v>115439.29700000001</v>
      </c>
      <c r="P147" s="650"/>
      <c r="Q147" s="650">
        <v>4263.9684999999999</v>
      </c>
      <c r="R147" s="650">
        <v>70515.504000000001</v>
      </c>
      <c r="S147" s="650">
        <v>12557.554</v>
      </c>
      <c r="T147" s="650">
        <v>5020.5632999999998</v>
      </c>
      <c r="U147" s="650">
        <v>49464.57</v>
      </c>
      <c r="V147" s="651"/>
      <c r="W147" s="651"/>
      <c r="X147" s="651"/>
      <c r="Y147" s="651"/>
      <c r="Z147">
        <v>2016</v>
      </c>
      <c r="AA147" s="590">
        <f t="shared" si="51"/>
        <v>4.5910543284741756E-3</v>
      </c>
      <c r="AB147" s="590" t="e">
        <f t="shared" si="52"/>
        <v>#DIV/0!</v>
      </c>
      <c r="AC147" s="590">
        <f t="shared" si="53"/>
        <v>-2.9500290924458716E-2</v>
      </c>
      <c r="AD147" s="590">
        <f t="shared" si="54"/>
        <v>-9.5656467599656292E-3</v>
      </c>
      <c r="AE147" s="590">
        <f t="shared" si="55"/>
        <v>-7.3689544918861261E-3</v>
      </c>
      <c r="AF147" s="590">
        <f t="shared" si="56"/>
        <v>8.9938236036868346E-5</v>
      </c>
      <c r="AG147" s="590">
        <f t="shared" si="57"/>
        <v>2.9302123348152298E-2</v>
      </c>
      <c r="AH147" s="651"/>
      <c r="AI147" s="651"/>
      <c r="AJ147" s="651"/>
      <c r="AK147" s="589"/>
    </row>
    <row r="148" spans="2:37" x14ac:dyDescent="0.25">
      <c r="B148">
        <v>2017</v>
      </c>
      <c r="C148" s="650">
        <v>114889.398</v>
      </c>
      <c r="D148" s="650"/>
      <c r="E148" s="650">
        <v>4771.6387999999997</v>
      </c>
      <c r="F148" s="650">
        <v>70462.100999999995</v>
      </c>
      <c r="G148" s="650">
        <v>12754.398999999999</v>
      </c>
      <c r="H148" s="650">
        <v>4992.5222000000003</v>
      </c>
      <c r="I148" s="650">
        <v>45648.68</v>
      </c>
      <c r="J148" s="651"/>
      <c r="K148" s="651"/>
      <c r="L148" s="651"/>
      <c r="M148" s="651"/>
      <c r="N148">
        <v>2017</v>
      </c>
      <c r="O148" s="650">
        <v>115276.554</v>
      </c>
      <c r="P148" s="650"/>
      <c r="Q148" s="650">
        <v>4938.2509</v>
      </c>
      <c r="R148" s="650">
        <v>69128.623000000007</v>
      </c>
      <c r="S148" s="650">
        <v>12784.098</v>
      </c>
      <c r="T148" s="650">
        <v>4993.4710999999998</v>
      </c>
      <c r="U148" s="650">
        <v>46716.224000000002</v>
      </c>
      <c r="V148" s="651"/>
      <c r="W148" s="651"/>
      <c r="X148" s="651"/>
      <c r="Y148" s="651"/>
      <c r="Z148">
        <v>2017</v>
      </c>
      <c r="AA148" s="590">
        <f t="shared" si="51"/>
        <v>3.3698148544567541E-3</v>
      </c>
      <c r="AB148" s="590" t="e">
        <f t="shared" si="52"/>
        <v>#DIV/0!</v>
      </c>
      <c r="AC148" s="590">
        <f t="shared" si="53"/>
        <v>3.4917165146699736E-2</v>
      </c>
      <c r="AD148" s="590">
        <f t="shared" si="54"/>
        <v>-1.892475502539992E-2</v>
      </c>
      <c r="AE148" s="590">
        <f t="shared" si="55"/>
        <v>2.3285299448450036E-3</v>
      </c>
      <c r="AF148" s="590">
        <f t="shared" si="56"/>
        <v>1.9006425249323833E-4</v>
      </c>
      <c r="AG148" s="590">
        <f t="shared" si="57"/>
        <v>2.3386086958045782E-2</v>
      </c>
      <c r="AH148" s="651"/>
      <c r="AI148" s="651"/>
      <c r="AJ148" s="651"/>
      <c r="AK148" s="589"/>
    </row>
    <row r="149" spans="2:37" x14ac:dyDescent="0.25">
      <c r="B149">
        <v>2018</v>
      </c>
      <c r="C149" s="650">
        <v>114616.871</v>
      </c>
      <c r="D149" s="650"/>
      <c r="E149" s="650">
        <v>5200.3244999999997</v>
      </c>
      <c r="F149" s="650">
        <v>69802.754000000001</v>
      </c>
      <c r="G149" s="650">
        <v>12858.288</v>
      </c>
      <c r="H149" s="650">
        <v>4964.8627999999999</v>
      </c>
      <c r="I149" s="650">
        <v>43273.097999999998</v>
      </c>
      <c r="J149" s="651"/>
      <c r="K149" s="651"/>
      <c r="L149" s="651"/>
      <c r="M149" s="651"/>
      <c r="N149">
        <v>2018</v>
      </c>
      <c r="O149" s="650">
        <v>114994.981</v>
      </c>
      <c r="P149" s="650"/>
      <c r="Q149" s="650">
        <v>5656.7269999999999</v>
      </c>
      <c r="R149" s="650">
        <v>67821.229000000007</v>
      </c>
      <c r="S149" s="650">
        <v>12997.168</v>
      </c>
      <c r="T149" s="650">
        <v>4966.2933000000003</v>
      </c>
      <c r="U149" s="650">
        <v>43998.353000000003</v>
      </c>
      <c r="V149" s="651"/>
      <c r="W149" s="651"/>
      <c r="X149" s="651"/>
      <c r="Y149" s="651"/>
      <c r="Z149">
        <v>2018</v>
      </c>
      <c r="AA149" s="590">
        <f t="shared" si="51"/>
        <v>3.2989035270383216E-3</v>
      </c>
      <c r="AB149" s="590" t="e">
        <f t="shared" si="52"/>
        <v>#DIV/0!</v>
      </c>
      <c r="AC149" s="590">
        <f t="shared" si="53"/>
        <v>8.7764234712660816E-2</v>
      </c>
      <c r="AD149" s="590">
        <f t="shared" si="54"/>
        <v>-2.8387490270082916E-2</v>
      </c>
      <c r="AE149" s="590">
        <f t="shared" si="55"/>
        <v>1.0800815785118489E-2</v>
      </c>
      <c r="AF149" s="590">
        <f t="shared" si="56"/>
        <v>2.8812477960116212E-4</v>
      </c>
      <c r="AG149" s="590">
        <f t="shared" si="57"/>
        <v>1.6759950951512836E-2</v>
      </c>
      <c r="AH149" s="651"/>
      <c r="AI149" s="651"/>
      <c r="AJ149" s="651"/>
      <c r="AK149" s="589"/>
    </row>
    <row r="150" spans="2:37" x14ac:dyDescent="0.25">
      <c r="B150">
        <v>2019</v>
      </c>
      <c r="C150" s="650">
        <v>113870.651</v>
      </c>
      <c r="D150" s="650"/>
      <c r="E150" s="650">
        <v>5668.1769000000004</v>
      </c>
      <c r="F150" s="650">
        <v>69256.846999999994</v>
      </c>
      <c r="G150" s="650">
        <v>12967.695</v>
      </c>
      <c r="H150" s="650">
        <v>4936.5690000000004</v>
      </c>
      <c r="I150" s="650">
        <v>41197.366999999998</v>
      </c>
      <c r="J150" s="651"/>
      <c r="K150" s="651"/>
      <c r="L150" s="651"/>
      <c r="M150" s="651"/>
      <c r="N150">
        <v>2019</v>
      </c>
      <c r="O150" s="650">
        <v>114945.60799999999</v>
      </c>
      <c r="P150" s="650"/>
      <c r="Q150" s="650">
        <v>5932.6323000000002</v>
      </c>
      <c r="R150" s="650">
        <v>66980.370999999999</v>
      </c>
      <c r="S150" s="650">
        <v>13051.425999999999</v>
      </c>
      <c r="T150" s="650">
        <v>4937.9579999999996</v>
      </c>
      <c r="U150" s="650">
        <v>42255.550999999999</v>
      </c>
      <c r="V150" s="651"/>
      <c r="W150" s="651"/>
      <c r="X150" s="651"/>
      <c r="Y150" s="651"/>
      <c r="Z150">
        <v>2019</v>
      </c>
      <c r="AA150" s="590">
        <f t="shared" si="51"/>
        <v>9.4401585532342125E-3</v>
      </c>
      <c r="AB150" s="590" t="e">
        <f t="shared" si="52"/>
        <v>#DIV/0!</v>
      </c>
      <c r="AC150" s="590">
        <f t="shared" si="53"/>
        <v>4.6656165582976028E-2</v>
      </c>
      <c r="AD150" s="590">
        <f t="shared" si="54"/>
        <v>-3.2870049657328426E-2</v>
      </c>
      <c r="AE150" s="590">
        <f t="shared" si="55"/>
        <v>6.4568915292964046E-3</v>
      </c>
      <c r="AF150" s="590">
        <f t="shared" si="56"/>
        <v>2.8136950987600606E-4</v>
      </c>
      <c r="AG150" s="590">
        <f t="shared" si="57"/>
        <v>2.5685719186859801E-2</v>
      </c>
      <c r="AH150" s="651"/>
      <c r="AI150" s="651"/>
      <c r="AJ150" s="651"/>
      <c r="AK150" s="589"/>
    </row>
    <row r="151" spans="2:37" x14ac:dyDescent="0.25">
      <c r="B151">
        <v>2020</v>
      </c>
      <c r="C151" s="650">
        <v>112833.298</v>
      </c>
      <c r="D151" s="650"/>
      <c r="E151" s="650">
        <v>6234.8389999999999</v>
      </c>
      <c r="F151" s="650">
        <v>68835.528000000006</v>
      </c>
      <c r="G151" s="650">
        <v>13090.519</v>
      </c>
      <c r="H151" s="650">
        <v>4907.7094999999999</v>
      </c>
      <c r="I151" s="650">
        <v>39230.538999999997</v>
      </c>
      <c r="J151" s="651"/>
      <c r="K151" s="651"/>
      <c r="L151" s="651"/>
      <c r="M151" s="651"/>
      <c r="N151">
        <v>2020</v>
      </c>
      <c r="O151" s="650">
        <v>114754.41899999999</v>
      </c>
      <c r="P151" s="650"/>
      <c r="Q151" s="650">
        <v>6233.4116999999997</v>
      </c>
      <c r="R151" s="650">
        <v>66228.892000000007</v>
      </c>
      <c r="S151" s="650">
        <v>13132.245000000001</v>
      </c>
      <c r="T151" s="650">
        <v>4908.6637000000001</v>
      </c>
      <c r="U151" s="650">
        <v>40573.654999999999</v>
      </c>
      <c r="V151" s="651"/>
      <c r="W151" s="651"/>
      <c r="X151" s="651"/>
      <c r="Y151" s="651"/>
      <c r="Z151">
        <v>2020</v>
      </c>
      <c r="AA151" s="590">
        <f t="shared" si="51"/>
        <v>1.7026188492691219E-2</v>
      </c>
      <c r="AB151" s="590" t="e">
        <f t="shared" si="52"/>
        <v>#DIV/0!</v>
      </c>
      <c r="AC151" s="590">
        <f t="shared" si="53"/>
        <v>-2.2892331301582747E-4</v>
      </c>
      <c r="AD151" s="590">
        <f t="shared" si="54"/>
        <v>-3.7867596512080159E-2</v>
      </c>
      <c r="AE151" s="590">
        <f t="shared" si="55"/>
        <v>3.187497760783975E-3</v>
      </c>
      <c r="AF151" s="590">
        <f t="shared" si="56"/>
        <v>1.944287859743099E-4</v>
      </c>
      <c r="AG151" s="590">
        <f t="shared" si="57"/>
        <v>3.4236491117290102E-2</v>
      </c>
      <c r="AH151" s="651"/>
      <c r="AI151" s="651"/>
      <c r="AJ151" s="651"/>
      <c r="AK151" s="589"/>
    </row>
    <row r="152" spans="2:37" x14ac:dyDescent="0.25">
      <c r="B152">
        <v>2021</v>
      </c>
      <c r="C152" s="650">
        <v>111423.474</v>
      </c>
      <c r="D152" s="650"/>
      <c r="E152" s="650">
        <v>6949.2298000000001</v>
      </c>
      <c r="F152" s="650">
        <v>68405.089000000007</v>
      </c>
      <c r="G152" s="650">
        <v>13211.353999999999</v>
      </c>
      <c r="H152" s="650">
        <v>4877.5</v>
      </c>
      <c r="I152" s="650">
        <v>37454.116999999998</v>
      </c>
      <c r="J152" s="651"/>
      <c r="K152" s="651"/>
      <c r="L152" s="651"/>
      <c r="M152" s="651"/>
      <c r="N152">
        <v>2021</v>
      </c>
      <c r="O152" s="650">
        <v>114461.459</v>
      </c>
      <c r="P152" s="650"/>
      <c r="Q152" s="650">
        <v>6601.5762000000004</v>
      </c>
      <c r="R152" s="650">
        <v>65533.178</v>
      </c>
      <c r="S152" s="650">
        <v>13214.579</v>
      </c>
      <c r="T152" s="650">
        <v>4878.9444000000003</v>
      </c>
      <c r="U152" s="650">
        <v>38779.262000000002</v>
      </c>
      <c r="V152" s="651"/>
      <c r="W152" s="651"/>
      <c r="X152" s="651"/>
      <c r="Y152" s="651"/>
      <c r="Z152">
        <v>2021</v>
      </c>
      <c r="AA152" s="590">
        <f t="shared" si="51"/>
        <v>2.7265215227448403E-2</v>
      </c>
      <c r="AB152" s="590" t="e">
        <f t="shared" si="52"/>
        <v>#DIV/0!</v>
      </c>
      <c r="AC152" s="590">
        <f t="shared" si="53"/>
        <v>-5.0027644790218262E-2</v>
      </c>
      <c r="AD152" s="590">
        <f t="shared" si="54"/>
        <v>-4.1983879298804871E-2</v>
      </c>
      <c r="AE152" s="590">
        <f t="shared" si="55"/>
        <v>2.4410821176990005E-4</v>
      </c>
      <c r="AF152" s="590">
        <f t="shared" si="56"/>
        <v>2.9613531522310055E-4</v>
      </c>
      <c r="AG152" s="590">
        <f t="shared" si="57"/>
        <v>3.5380489680213456E-2</v>
      </c>
      <c r="AH152" s="651"/>
      <c r="AI152" s="651"/>
      <c r="AJ152" s="651"/>
      <c r="AK152" s="589"/>
    </row>
    <row r="153" spans="2:37" x14ac:dyDescent="0.25">
      <c r="B153">
        <v>2022</v>
      </c>
      <c r="C153" s="650">
        <v>110009.014</v>
      </c>
      <c r="D153" s="650"/>
      <c r="E153" s="650">
        <v>7837.1072999999997</v>
      </c>
      <c r="F153" s="650">
        <v>68099.012000000002</v>
      </c>
      <c r="G153" s="650">
        <v>13370.120999999999</v>
      </c>
      <c r="H153" s="650">
        <v>4863.1872999999996</v>
      </c>
      <c r="I153" s="650">
        <v>35939.332000000002</v>
      </c>
      <c r="J153" s="651"/>
      <c r="K153" s="651"/>
      <c r="L153" s="651"/>
      <c r="M153" s="651"/>
      <c r="N153">
        <v>2022</v>
      </c>
      <c r="O153" s="650">
        <v>114310.678</v>
      </c>
      <c r="P153" s="650"/>
      <c r="Q153" s="650">
        <v>7069.0034999999998</v>
      </c>
      <c r="R153" s="650">
        <v>65059.334999999999</v>
      </c>
      <c r="S153" s="650">
        <v>13341.377</v>
      </c>
      <c r="T153" s="650">
        <v>4864.6026000000002</v>
      </c>
      <c r="U153" s="650">
        <v>36993.733</v>
      </c>
      <c r="V153" s="651"/>
      <c r="W153" s="651"/>
      <c r="X153" s="651"/>
      <c r="Y153" s="651"/>
      <c r="Z153">
        <v>2022</v>
      </c>
      <c r="AA153" s="590">
        <f t="shared" si="51"/>
        <v>3.9102832064288773E-2</v>
      </c>
      <c r="AB153" s="590" t="e">
        <f t="shared" si="52"/>
        <v>#DIV/0!</v>
      </c>
      <c r="AC153" s="590">
        <f t="shared" si="53"/>
        <v>-9.800858538711088E-2</v>
      </c>
      <c r="AD153" s="590">
        <f t="shared" si="54"/>
        <v>-4.4636139508162032E-2</v>
      </c>
      <c r="AE153" s="590">
        <f t="shared" si="55"/>
        <v>-2.1498683519767248E-3</v>
      </c>
      <c r="AF153" s="590">
        <f t="shared" si="56"/>
        <v>2.9102313209294906E-4</v>
      </c>
      <c r="AG153" s="590">
        <f t="shared" si="57"/>
        <v>2.9338358320071034E-2</v>
      </c>
      <c r="AH153" s="651"/>
      <c r="AI153" s="651"/>
      <c r="AJ153" s="651"/>
      <c r="AK153" s="589"/>
    </row>
    <row r="154" spans="2:37" x14ac:dyDescent="0.25">
      <c r="B154">
        <v>2023</v>
      </c>
      <c r="C154" s="650">
        <v>108469.499</v>
      </c>
      <c r="D154" s="650"/>
      <c r="E154" s="650">
        <v>8764.8212999999996</v>
      </c>
      <c r="F154" s="650">
        <v>67671.163</v>
      </c>
      <c r="G154" s="650">
        <v>13516.084999999999</v>
      </c>
      <c r="H154" s="650">
        <v>4848.6265999999996</v>
      </c>
      <c r="I154" s="650">
        <v>34686.455999999998</v>
      </c>
      <c r="J154" s="651"/>
      <c r="K154" s="651"/>
      <c r="L154" s="651"/>
      <c r="M154" s="651"/>
      <c r="N154">
        <v>2023</v>
      </c>
      <c r="O154" s="650">
        <v>114100.239</v>
      </c>
      <c r="P154" s="650"/>
      <c r="Q154" s="650">
        <v>7625.1432000000004</v>
      </c>
      <c r="R154" s="650">
        <v>64591.402999999998</v>
      </c>
      <c r="S154" s="650">
        <v>13465.333000000001</v>
      </c>
      <c r="T154" s="650">
        <v>4850.2244000000001</v>
      </c>
      <c r="U154" s="650">
        <v>35160.978999999999</v>
      </c>
      <c r="V154" s="651"/>
      <c r="W154" s="651"/>
      <c r="X154" s="651"/>
      <c r="Y154" s="651"/>
      <c r="Z154">
        <v>2023</v>
      </c>
      <c r="AA154" s="590">
        <f t="shared" si="51"/>
        <v>5.1910814117432258E-2</v>
      </c>
      <c r="AB154" s="590" t="e">
        <f t="shared" si="52"/>
        <v>#DIV/0!</v>
      </c>
      <c r="AC154" s="590">
        <f t="shared" si="53"/>
        <v>-0.13002867497138804</v>
      </c>
      <c r="AD154" s="590">
        <f t="shared" si="54"/>
        <v>-4.5510670475694348E-2</v>
      </c>
      <c r="AE154" s="590">
        <f t="shared" si="55"/>
        <v>-3.7549334737091433E-3</v>
      </c>
      <c r="AF154" s="590">
        <f t="shared" si="56"/>
        <v>3.295366155853241E-4</v>
      </c>
      <c r="AG154" s="590">
        <f t="shared" si="57"/>
        <v>1.3680354084026458E-2</v>
      </c>
      <c r="AH154" s="651"/>
      <c r="AI154" s="651"/>
      <c r="AJ154" s="651"/>
      <c r="AK154" s="589"/>
    </row>
    <row r="155" spans="2:37" x14ac:dyDescent="0.25">
      <c r="B155">
        <v>2024</v>
      </c>
      <c r="C155" s="650">
        <v>106952.942</v>
      </c>
      <c r="D155" s="650"/>
      <c r="E155" s="650">
        <v>9775.7317000000003</v>
      </c>
      <c r="F155" s="650">
        <v>67135.535999999993</v>
      </c>
      <c r="G155" s="650">
        <v>13647.141</v>
      </c>
      <c r="H155" s="650">
        <v>4833.9875000000002</v>
      </c>
      <c r="I155" s="650">
        <v>33608.493999999999</v>
      </c>
      <c r="J155" s="651"/>
      <c r="K155" s="651"/>
      <c r="L155" s="651"/>
      <c r="M155" s="651"/>
      <c r="N155">
        <v>2024</v>
      </c>
      <c r="O155" s="650">
        <v>113580.18399999999</v>
      </c>
      <c r="P155" s="650"/>
      <c r="Q155" s="650">
        <v>8291.4359999999997</v>
      </c>
      <c r="R155" s="650">
        <v>64107.603999999999</v>
      </c>
      <c r="S155" s="650">
        <v>13569.662</v>
      </c>
      <c r="T155" s="650">
        <v>4835.7902000000004</v>
      </c>
      <c r="U155" s="650">
        <v>33501.271999999997</v>
      </c>
      <c r="V155" s="651"/>
      <c r="W155" s="651"/>
      <c r="X155" s="651"/>
      <c r="Y155" s="651"/>
      <c r="Z155">
        <v>2024</v>
      </c>
      <c r="AA155" s="590">
        <f t="shared" si="51"/>
        <v>6.196409258195068E-2</v>
      </c>
      <c r="AB155" s="590" t="e">
        <f t="shared" si="52"/>
        <v>#DIV/0!</v>
      </c>
      <c r="AC155" s="590">
        <f t="shared" si="53"/>
        <v>-0.15183474194571034</v>
      </c>
      <c r="AD155" s="590">
        <f t="shared" si="54"/>
        <v>-4.5101777395506248E-2</v>
      </c>
      <c r="AE155" s="590">
        <f t="shared" si="55"/>
        <v>-5.6773063310475713E-3</v>
      </c>
      <c r="AF155" s="590">
        <f t="shared" si="56"/>
        <v>3.7292194073734741E-4</v>
      </c>
      <c r="AG155" s="590">
        <f t="shared" si="57"/>
        <v>-3.1903244459571267E-3</v>
      </c>
      <c r="AH155" s="651"/>
      <c r="AI155" s="651"/>
      <c r="AJ155" s="651"/>
      <c r="AK155" s="589"/>
    </row>
    <row r="156" spans="2:37" x14ac:dyDescent="0.25">
      <c r="B156">
        <v>2025</v>
      </c>
      <c r="C156" s="650">
        <v>105803.19100000001</v>
      </c>
      <c r="D156" s="650"/>
      <c r="E156" s="650">
        <v>10795.355</v>
      </c>
      <c r="F156" s="650">
        <v>66536.501999999993</v>
      </c>
      <c r="G156" s="650">
        <v>13771.924000000001</v>
      </c>
      <c r="H156" s="650">
        <v>4819.3562000000002</v>
      </c>
      <c r="I156" s="650">
        <v>32489.008999999998</v>
      </c>
      <c r="J156" s="651"/>
      <c r="K156" s="651"/>
      <c r="L156" s="651"/>
      <c r="M156" s="651"/>
      <c r="N156">
        <v>2025</v>
      </c>
      <c r="O156" s="650">
        <v>113046.397</v>
      </c>
      <c r="P156" s="650"/>
      <c r="Q156" s="650">
        <v>9056.5863000000008</v>
      </c>
      <c r="R156" s="650">
        <v>63598.175999999999</v>
      </c>
      <c r="S156" s="650">
        <v>13678.298000000001</v>
      </c>
      <c r="T156" s="650">
        <v>4821.3269</v>
      </c>
      <c r="U156" s="650">
        <v>31902.539000000001</v>
      </c>
      <c r="V156" s="651"/>
      <c r="W156" s="651"/>
      <c r="X156" s="651"/>
      <c r="Y156" s="651"/>
      <c r="Z156">
        <v>2025</v>
      </c>
      <c r="AA156" s="590">
        <f t="shared" si="51"/>
        <v>6.8459239570572095E-2</v>
      </c>
      <c r="AB156" s="590" t="e">
        <f t="shared" si="52"/>
        <v>#DIV/0!</v>
      </c>
      <c r="AC156" s="590">
        <f t="shared" si="53"/>
        <v>-0.16106637530678691</v>
      </c>
      <c r="AD156" s="590">
        <f t="shared" si="54"/>
        <v>-4.41611132487848E-2</v>
      </c>
      <c r="AE156" s="590">
        <f t="shared" si="55"/>
        <v>-6.7983238943229995E-3</v>
      </c>
      <c r="AF156" s="590">
        <f t="shared" si="56"/>
        <v>4.0891353911542971E-4</v>
      </c>
      <c r="AG156" s="590">
        <f t="shared" si="57"/>
        <v>-1.805133545316806E-2</v>
      </c>
      <c r="AH156" s="651"/>
      <c r="AI156" s="651"/>
      <c r="AJ156" s="651"/>
      <c r="AK156" s="589"/>
    </row>
    <row r="157" spans="2:37" x14ac:dyDescent="0.25">
      <c r="B157">
        <v>2026</v>
      </c>
      <c r="C157" s="650">
        <v>104955.31200000001</v>
      </c>
      <c r="D157" s="650"/>
      <c r="E157" s="650">
        <v>11771.799000000001</v>
      </c>
      <c r="F157" s="650">
        <v>65876.141000000003</v>
      </c>
      <c r="G157" s="650">
        <v>13871.52</v>
      </c>
      <c r="H157" s="650">
        <v>4804.9445999999998</v>
      </c>
      <c r="I157" s="650">
        <v>31288.875</v>
      </c>
      <c r="J157" s="651"/>
      <c r="K157" s="651"/>
      <c r="L157" s="651"/>
      <c r="M157" s="651"/>
      <c r="N157">
        <v>2026</v>
      </c>
      <c r="O157" s="650">
        <v>112612.88800000001</v>
      </c>
      <c r="P157" s="650"/>
      <c r="Q157" s="650">
        <v>9953.7461999999996</v>
      </c>
      <c r="R157" s="650">
        <v>63060.86</v>
      </c>
      <c r="S157" s="650">
        <v>13783.009</v>
      </c>
      <c r="T157" s="650">
        <v>4806.7668999999996</v>
      </c>
      <c r="U157" s="650">
        <v>30215.157999999999</v>
      </c>
      <c r="V157" s="651"/>
      <c r="W157" s="651"/>
      <c r="X157" s="651"/>
      <c r="Y157" s="651"/>
      <c r="Z157">
        <v>2026</v>
      </c>
      <c r="AA157" s="590">
        <f t="shared" si="51"/>
        <v>7.2960347161847405E-2</v>
      </c>
      <c r="AB157" s="590" t="e">
        <f t="shared" si="52"/>
        <v>#DIV/0!</v>
      </c>
      <c r="AC157" s="590">
        <f t="shared" si="53"/>
        <v>-0.15444137297961014</v>
      </c>
      <c r="AD157" s="590">
        <f t="shared" si="54"/>
        <v>-4.2735973256235571E-2</v>
      </c>
      <c r="AE157" s="590">
        <f t="shared" si="55"/>
        <v>-6.3807715376541507E-3</v>
      </c>
      <c r="AF157" s="590">
        <f t="shared" si="56"/>
        <v>3.7925515311876268E-4</v>
      </c>
      <c r="AG157" s="590">
        <f t="shared" si="57"/>
        <v>-3.4316254579303318E-2</v>
      </c>
      <c r="AH157" s="651"/>
      <c r="AI157" s="651"/>
      <c r="AJ157" s="651"/>
      <c r="AK157" s="589"/>
    </row>
    <row r="158" spans="2:37" x14ac:dyDescent="0.25">
      <c r="B158">
        <v>2027</v>
      </c>
      <c r="C158" s="650">
        <v>104171.022</v>
      </c>
      <c r="D158" s="650"/>
      <c r="E158" s="650">
        <v>12655.021000000001</v>
      </c>
      <c r="F158" s="650">
        <v>65174.366999999998</v>
      </c>
      <c r="G158" s="650">
        <v>13964.588</v>
      </c>
      <c r="H158" s="650">
        <v>4790.7347</v>
      </c>
      <c r="I158" s="650">
        <v>30318.857</v>
      </c>
      <c r="J158" s="651"/>
      <c r="K158" s="651"/>
      <c r="L158" s="651"/>
      <c r="M158" s="651"/>
      <c r="N158">
        <v>2027</v>
      </c>
      <c r="O158" s="650">
        <v>112277.30100000001</v>
      </c>
      <c r="P158" s="650"/>
      <c r="Q158" s="650">
        <v>10931.771000000001</v>
      </c>
      <c r="R158" s="650">
        <v>62601.091</v>
      </c>
      <c r="S158" s="650">
        <v>13900.398999999999</v>
      </c>
      <c r="T158" s="650">
        <v>4792.2969000000003</v>
      </c>
      <c r="U158" s="650">
        <v>28398.309000000001</v>
      </c>
      <c r="V158" s="651"/>
      <c r="W158" s="651"/>
      <c r="X158" s="651"/>
      <c r="Y158" s="651"/>
      <c r="Z158">
        <v>2027</v>
      </c>
      <c r="AA158" s="590">
        <f t="shared" si="51"/>
        <v>7.7817024776813737E-2</v>
      </c>
      <c r="AB158" s="590" t="e">
        <f t="shared" si="52"/>
        <v>#DIV/0!</v>
      </c>
      <c r="AC158" s="590">
        <f t="shared" si="53"/>
        <v>-0.13617124776007883</v>
      </c>
      <c r="AD158" s="590">
        <f t="shared" si="54"/>
        <v>-3.9482945802910452E-2</v>
      </c>
      <c r="AE158" s="590">
        <f t="shared" si="55"/>
        <v>-4.5965552295563761E-3</v>
      </c>
      <c r="AF158" s="590">
        <f t="shared" si="56"/>
        <v>3.2608777104692344E-4</v>
      </c>
      <c r="AG158" s="590">
        <f t="shared" si="57"/>
        <v>-6.3345000109997551E-2</v>
      </c>
      <c r="AH158" s="651"/>
      <c r="AI158" s="651"/>
      <c r="AJ158" s="651"/>
      <c r="AK158" s="589"/>
    </row>
    <row r="159" spans="2:37" x14ac:dyDescent="0.25">
      <c r="B159">
        <v>2028</v>
      </c>
      <c r="C159" s="650">
        <v>103475.391</v>
      </c>
      <c r="D159" s="650"/>
      <c r="E159" s="650">
        <v>13505.728999999999</v>
      </c>
      <c r="F159" s="650">
        <v>64431.45</v>
      </c>
      <c r="G159" s="650">
        <v>14059.447</v>
      </c>
      <c r="H159" s="650">
        <v>4776.5896000000002</v>
      </c>
      <c r="I159" s="650">
        <v>29417.938999999998</v>
      </c>
      <c r="J159" s="651"/>
      <c r="K159" s="651"/>
      <c r="L159" s="651"/>
      <c r="M159" s="651"/>
      <c r="N159">
        <v>2028</v>
      </c>
      <c r="O159" s="650">
        <v>111855.56</v>
      </c>
      <c r="P159" s="650"/>
      <c r="Q159" s="650">
        <v>11989.844999999999</v>
      </c>
      <c r="R159" s="650">
        <v>62124</v>
      </c>
      <c r="S159" s="650">
        <v>14022.843000000001</v>
      </c>
      <c r="T159" s="650">
        <v>4777.7663000000002</v>
      </c>
      <c r="U159" s="650">
        <v>26656.986000000001</v>
      </c>
      <c r="V159" s="651"/>
      <c r="W159" s="651"/>
      <c r="X159" s="651"/>
      <c r="Y159" s="651"/>
      <c r="Z159">
        <v>2028</v>
      </c>
      <c r="AA159" s="590">
        <f t="shared" si="51"/>
        <v>8.0987072568781127E-2</v>
      </c>
      <c r="AB159" s="590" t="e">
        <f t="shared" si="52"/>
        <v>#DIV/0!</v>
      </c>
      <c r="AC159" s="590">
        <f t="shared" si="53"/>
        <v>-0.11224007234263322</v>
      </c>
      <c r="AD159" s="590">
        <f t="shared" si="54"/>
        <v>-3.581247977501667E-2</v>
      </c>
      <c r="AE159" s="590">
        <f t="shared" si="55"/>
        <v>-2.6035163402940986E-3</v>
      </c>
      <c r="AF159" s="590">
        <f t="shared" si="56"/>
        <v>2.463473102232161E-4</v>
      </c>
      <c r="AG159" s="590">
        <f t="shared" si="57"/>
        <v>-9.3852699878125279E-2</v>
      </c>
      <c r="AH159" s="651"/>
      <c r="AI159" s="651"/>
      <c r="AJ159" s="651"/>
      <c r="AK159" s="589"/>
    </row>
    <row r="160" spans="2:37" x14ac:dyDescent="0.25">
      <c r="B160">
        <v>2029</v>
      </c>
      <c r="C160" s="650">
        <v>102868.58</v>
      </c>
      <c r="D160" s="650"/>
      <c r="E160" s="650">
        <v>14297.593999999999</v>
      </c>
      <c r="F160" s="650">
        <v>63639.578999999998</v>
      </c>
      <c r="G160" s="650">
        <v>14152.11</v>
      </c>
      <c r="H160" s="650">
        <v>4762.2830000000004</v>
      </c>
      <c r="I160" s="650">
        <v>28589.421999999999</v>
      </c>
      <c r="J160" s="651"/>
      <c r="K160" s="651"/>
      <c r="L160" s="651"/>
      <c r="M160" s="651"/>
      <c r="N160">
        <v>2029</v>
      </c>
      <c r="O160" s="650">
        <v>111275.102</v>
      </c>
      <c r="P160" s="650"/>
      <c r="Q160" s="650">
        <v>13139.361000000001</v>
      </c>
      <c r="R160" s="650">
        <v>61591.233999999997</v>
      </c>
      <c r="S160" s="650">
        <v>14138.883</v>
      </c>
      <c r="T160" s="650">
        <v>4763.5603000000001</v>
      </c>
      <c r="U160" s="650">
        <v>24987.646000000001</v>
      </c>
      <c r="V160" s="651"/>
      <c r="W160" s="651"/>
      <c r="X160" s="651"/>
      <c r="Y160" s="651"/>
      <c r="Z160">
        <v>2029</v>
      </c>
      <c r="AA160" s="590">
        <f t="shared" si="51"/>
        <v>8.1720988080130841E-2</v>
      </c>
      <c r="AB160" s="590" t="e">
        <f t="shared" si="52"/>
        <v>#DIV/0!</v>
      </c>
      <c r="AC160" s="590">
        <f t="shared" si="53"/>
        <v>-8.1008944581864473E-2</v>
      </c>
      <c r="AD160" s="590">
        <f t="shared" si="54"/>
        <v>-3.2186652271851135E-2</v>
      </c>
      <c r="AE160" s="590">
        <f t="shared" si="55"/>
        <v>-9.34630949024573E-4</v>
      </c>
      <c r="AF160" s="590">
        <f t="shared" si="56"/>
        <v>2.6821169594493099E-4</v>
      </c>
      <c r="AG160" s="590">
        <f t="shared" si="57"/>
        <v>-0.12598281979957471</v>
      </c>
      <c r="AH160" s="651"/>
      <c r="AI160" s="651"/>
      <c r="AJ160" s="651"/>
      <c r="AK160" s="589"/>
    </row>
    <row r="161" spans="2:37" x14ac:dyDescent="0.25">
      <c r="B161">
        <v>2030</v>
      </c>
      <c r="C161" s="650">
        <v>102252.348</v>
      </c>
      <c r="D161" s="650"/>
      <c r="E161" s="650">
        <v>15088.766</v>
      </c>
      <c r="F161" s="650">
        <v>62810.095999999998</v>
      </c>
      <c r="G161" s="650">
        <v>14238.727999999999</v>
      </c>
      <c r="H161" s="650">
        <v>4748.0032000000001</v>
      </c>
      <c r="I161" s="650">
        <v>27831.040000000001</v>
      </c>
      <c r="J161" s="651"/>
      <c r="K161" s="651"/>
      <c r="L161" s="651"/>
      <c r="M161" s="651"/>
      <c r="N161">
        <v>2030</v>
      </c>
      <c r="O161" s="650">
        <v>110636.07399999999</v>
      </c>
      <c r="P161" s="650"/>
      <c r="Q161" s="650">
        <v>14386.069</v>
      </c>
      <c r="R161" s="650">
        <v>60976.167999999998</v>
      </c>
      <c r="S161" s="650">
        <v>14246.529</v>
      </c>
      <c r="T161" s="650">
        <v>4749.2660999999998</v>
      </c>
      <c r="U161" s="650">
        <v>23345.251</v>
      </c>
      <c r="V161" s="651"/>
      <c r="W161" s="651"/>
      <c r="X161" s="651"/>
      <c r="Y161" s="651"/>
      <c r="Z161">
        <v>2030</v>
      </c>
      <c r="AA161" s="590">
        <f t="shared" si="51"/>
        <v>8.1990547542243108E-2</v>
      </c>
      <c r="AB161" s="590" t="e">
        <f t="shared" si="52"/>
        <v>#DIV/0!</v>
      </c>
      <c r="AC161" s="590">
        <f t="shared" si="53"/>
        <v>-4.6570872661157336E-2</v>
      </c>
      <c r="AD161" s="590">
        <f t="shared" si="54"/>
        <v>-2.9197981165320908E-2</v>
      </c>
      <c r="AE161" s="590">
        <f t="shared" si="55"/>
        <v>5.4787197283356903E-4</v>
      </c>
      <c r="AF161" s="590">
        <f t="shared" si="56"/>
        <v>2.659854989144339E-4</v>
      </c>
      <c r="AG161" s="590">
        <f t="shared" si="57"/>
        <v>-0.16117935226279723</v>
      </c>
      <c r="AH161" s="651"/>
      <c r="AI161" s="651"/>
      <c r="AJ161" s="651"/>
      <c r="AK161" s="589"/>
    </row>
    <row r="162" spans="2:37" x14ac:dyDescent="0.25">
      <c r="B162">
        <v>2031</v>
      </c>
      <c r="C162" s="650">
        <v>101575.97199999999</v>
      </c>
      <c r="D162" s="650"/>
      <c r="E162" s="650">
        <v>15870.708000000001</v>
      </c>
      <c r="F162" s="650">
        <v>61961.190999999999</v>
      </c>
      <c r="G162" s="650">
        <v>14321.777</v>
      </c>
      <c r="H162" s="650">
        <v>4733.7011000000002</v>
      </c>
      <c r="I162" s="650">
        <v>27189.352999999999</v>
      </c>
      <c r="J162" s="651"/>
      <c r="K162" s="651"/>
      <c r="L162" s="651"/>
      <c r="M162" s="651"/>
      <c r="N162">
        <v>2031</v>
      </c>
      <c r="O162" s="650">
        <v>109993.087</v>
      </c>
      <c r="P162" s="650"/>
      <c r="Q162" s="650">
        <v>15743.76</v>
      </c>
      <c r="R162" s="650">
        <v>60282.595000000001</v>
      </c>
      <c r="S162" s="650">
        <v>14345.234</v>
      </c>
      <c r="T162" s="650">
        <v>4734.9369999999999</v>
      </c>
      <c r="U162" s="650">
        <v>21744.496999999999</v>
      </c>
      <c r="V162" s="651"/>
      <c r="W162" s="651"/>
      <c r="X162" s="651"/>
      <c r="Y162" s="651"/>
      <c r="Z162">
        <v>2031</v>
      </c>
      <c r="AA162" s="590">
        <f t="shared" si="51"/>
        <v>8.2865217376408618E-2</v>
      </c>
      <c r="AB162" s="590" t="e">
        <f t="shared" si="52"/>
        <v>#DIV/0!</v>
      </c>
      <c r="AC162" s="590">
        <f t="shared" si="53"/>
        <v>-7.998887006175126E-3</v>
      </c>
      <c r="AD162" s="590">
        <f t="shared" si="54"/>
        <v>-2.7091086741699244E-2</v>
      </c>
      <c r="AE162" s="590">
        <f t="shared" si="55"/>
        <v>1.6378554141709412E-3</v>
      </c>
      <c r="AF162" s="590">
        <f t="shared" si="56"/>
        <v>2.6108534820656892E-4</v>
      </c>
      <c r="AG162" s="590">
        <f t="shared" si="57"/>
        <v>-0.20025691674237334</v>
      </c>
      <c r="AH162" s="651"/>
      <c r="AI162" s="651"/>
      <c r="AJ162" s="651"/>
      <c r="AK162" s="589"/>
    </row>
    <row r="163" spans="2:37" x14ac:dyDescent="0.25">
      <c r="B163">
        <v>2032</v>
      </c>
      <c r="C163" s="650">
        <v>100820.92200000001</v>
      </c>
      <c r="D163" s="650"/>
      <c r="E163" s="650">
        <v>16685.916000000001</v>
      </c>
      <c r="F163" s="650">
        <v>61103.608</v>
      </c>
      <c r="G163" s="650">
        <v>14398.718999999999</v>
      </c>
      <c r="H163" s="650">
        <v>4719.3200999999999</v>
      </c>
      <c r="I163" s="650">
        <v>26613.26</v>
      </c>
      <c r="J163" s="651"/>
      <c r="K163" s="651"/>
      <c r="L163" s="651"/>
      <c r="M163" s="651"/>
      <c r="N163">
        <v>2032</v>
      </c>
      <c r="O163" s="650">
        <v>109045.24</v>
      </c>
      <c r="P163" s="650"/>
      <c r="Q163" s="650">
        <v>17144.116000000002</v>
      </c>
      <c r="R163" s="650">
        <v>59485.13</v>
      </c>
      <c r="S163" s="650">
        <v>14434.18</v>
      </c>
      <c r="T163" s="650">
        <v>4720.5964000000004</v>
      </c>
      <c r="U163" s="650">
        <v>20468.623</v>
      </c>
      <c r="V163" s="651"/>
      <c r="W163" s="651"/>
      <c r="X163" s="651"/>
      <c r="Y163" s="651"/>
      <c r="Z163">
        <v>2032</v>
      </c>
      <c r="AA163" s="590">
        <f t="shared" si="51"/>
        <v>8.1573524987204493E-2</v>
      </c>
      <c r="AB163" s="590" t="e">
        <f t="shared" si="52"/>
        <v>#DIV/0!</v>
      </c>
      <c r="AC163" s="590">
        <f t="shared" si="53"/>
        <v>2.7460284469848828E-2</v>
      </c>
      <c r="AD163" s="590">
        <f t="shared" si="54"/>
        <v>-2.6487437533966984E-2</v>
      </c>
      <c r="AE163" s="590">
        <f t="shared" si="55"/>
        <v>2.4627885300074759E-3</v>
      </c>
      <c r="AF163" s="590">
        <f t="shared" si="56"/>
        <v>2.7044149855415256E-4</v>
      </c>
      <c r="AG163" s="590">
        <f t="shared" si="57"/>
        <v>-0.23088629502736602</v>
      </c>
      <c r="AH163" s="651"/>
      <c r="AI163" s="651"/>
      <c r="AJ163" s="651"/>
      <c r="AK163" s="589"/>
    </row>
    <row r="164" spans="2:37" x14ac:dyDescent="0.25">
      <c r="B164">
        <v>2033</v>
      </c>
      <c r="C164" s="650">
        <v>100105.23699999999</v>
      </c>
      <c r="D164" s="650"/>
      <c r="E164" s="650">
        <v>17520.345000000001</v>
      </c>
      <c r="F164" s="650">
        <v>60238.438000000002</v>
      </c>
      <c r="G164" s="650">
        <v>14476.1</v>
      </c>
      <c r="H164" s="650">
        <v>4705.0460999999996</v>
      </c>
      <c r="I164" s="650">
        <v>26059.053</v>
      </c>
      <c r="J164" s="651"/>
      <c r="K164" s="651"/>
      <c r="L164" s="651"/>
      <c r="M164" s="651"/>
      <c r="N164">
        <v>2033</v>
      </c>
      <c r="O164" s="650">
        <v>108285.77899999999</v>
      </c>
      <c r="P164" s="650"/>
      <c r="Q164" s="650">
        <v>18367.938999999998</v>
      </c>
      <c r="R164" s="650">
        <v>58712.010999999999</v>
      </c>
      <c r="S164" s="650">
        <v>14520.978999999999</v>
      </c>
      <c r="T164" s="650">
        <v>4706.2061000000003</v>
      </c>
      <c r="U164" s="650">
        <v>19281.232</v>
      </c>
      <c r="V164" s="651"/>
      <c r="W164" s="651"/>
      <c r="X164" s="651"/>
      <c r="Y164" s="651"/>
      <c r="Z164">
        <v>2033</v>
      </c>
      <c r="AA164" s="590">
        <f t="shared" si="51"/>
        <v>8.1719420932992781E-2</v>
      </c>
      <c r="AB164" s="590" t="e">
        <f t="shared" si="52"/>
        <v>#DIV/0!</v>
      </c>
      <c r="AC164" s="590">
        <f t="shared" si="53"/>
        <v>4.8377700324964801E-2</v>
      </c>
      <c r="AD164" s="590">
        <f t="shared" si="54"/>
        <v>-2.5339750675474115E-2</v>
      </c>
      <c r="AE164" s="590">
        <f t="shared" si="55"/>
        <v>3.100213455281331E-3</v>
      </c>
      <c r="AF164" s="590">
        <f t="shared" si="56"/>
        <v>2.4654381176003604E-4</v>
      </c>
      <c r="AG164" s="590">
        <f t="shared" si="57"/>
        <v>-0.26009467803760944</v>
      </c>
      <c r="AH164" s="651"/>
      <c r="AI164" s="651"/>
      <c r="AJ164" s="651"/>
      <c r="AK164" s="589"/>
    </row>
    <row r="165" spans="2:37" x14ac:dyDescent="0.25">
      <c r="B165">
        <v>2034</v>
      </c>
      <c r="C165" s="650">
        <v>99517.457999999999</v>
      </c>
      <c r="D165" s="650"/>
      <c r="E165" s="650">
        <v>18346.348000000002</v>
      </c>
      <c r="F165" s="650">
        <v>59380.375</v>
      </c>
      <c r="G165" s="650">
        <v>14554.938</v>
      </c>
      <c r="H165" s="650">
        <v>4690.6383999999998</v>
      </c>
      <c r="I165" s="650">
        <v>25480.366000000002</v>
      </c>
      <c r="J165" s="651"/>
      <c r="K165" s="651"/>
      <c r="L165" s="651"/>
      <c r="M165" s="651"/>
      <c r="N165">
        <v>2034</v>
      </c>
      <c r="O165" s="650">
        <v>107422.149</v>
      </c>
      <c r="P165" s="650"/>
      <c r="Q165" s="650">
        <v>19612.012999999999</v>
      </c>
      <c r="R165" s="650">
        <v>57969.038</v>
      </c>
      <c r="S165" s="650">
        <v>14601.624</v>
      </c>
      <c r="T165" s="650">
        <v>4691.7420000000002</v>
      </c>
      <c r="U165" s="650">
        <v>18232.952000000001</v>
      </c>
      <c r="V165" s="651"/>
      <c r="W165" s="651"/>
      <c r="X165" s="651"/>
      <c r="Y165" s="651"/>
      <c r="Z165">
        <v>2034</v>
      </c>
      <c r="AA165" s="590">
        <f t="shared" si="51"/>
        <v>7.9430194046958169E-2</v>
      </c>
      <c r="AB165" s="590" t="e">
        <f t="shared" si="52"/>
        <v>#DIV/0!</v>
      </c>
      <c r="AC165" s="590">
        <f t="shared" si="53"/>
        <v>6.8987299270677482E-2</v>
      </c>
      <c r="AD165" s="590">
        <f t="shared" si="54"/>
        <v>-2.3767734710331445E-2</v>
      </c>
      <c r="AE165" s="590">
        <f t="shared" si="55"/>
        <v>3.2075712036698789E-3</v>
      </c>
      <c r="AF165" s="590">
        <f t="shared" si="56"/>
        <v>2.3527714265947353E-4</v>
      </c>
      <c r="AG165" s="590">
        <f t="shared" si="57"/>
        <v>-0.28443131468362737</v>
      </c>
      <c r="AH165" s="651"/>
      <c r="AI165" s="651"/>
      <c r="AJ165" s="651"/>
      <c r="AK165" s="589"/>
    </row>
    <row r="166" spans="2:37" x14ac:dyDescent="0.25">
      <c r="B166">
        <v>2035</v>
      </c>
      <c r="C166" s="650">
        <v>98908.168000000005</v>
      </c>
      <c r="D166" s="650"/>
      <c r="E166" s="650">
        <v>19142.655999999999</v>
      </c>
      <c r="F166" s="650">
        <v>58505.983</v>
      </c>
      <c r="G166" s="650">
        <v>14642.664000000001</v>
      </c>
      <c r="H166" s="650">
        <v>4676.0946000000004</v>
      </c>
      <c r="I166" s="650">
        <v>24967.164000000001</v>
      </c>
      <c r="J166" s="651"/>
      <c r="K166" s="651"/>
      <c r="L166" s="651"/>
      <c r="M166" s="651"/>
      <c r="N166">
        <v>2035</v>
      </c>
      <c r="O166" s="650">
        <v>106703.704</v>
      </c>
      <c r="P166" s="650"/>
      <c r="Q166" s="650">
        <v>20747.072</v>
      </c>
      <c r="R166" s="650">
        <v>57221.976000000002</v>
      </c>
      <c r="S166" s="650">
        <v>14681.147999999999</v>
      </c>
      <c r="T166" s="650">
        <v>4677.2821000000004</v>
      </c>
      <c r="U166" s="650">
        <v>17311.186000000002</v>
      </c>
      <c r="V166" s="651"/>
      <c r="W166" s="651"/>
      <c r="X166" s="651"/>
      <c r="Y166" s="651"/>
      <c r="Z166">
        <v>2035</v>
      </c>
      <c r="AA166" s="590">
        <f t="shared" si="51"/>
        <v>7.8815897186570005E-2</v>
      </c>
      <c r="AB166" s="590" t="e">
        <f t="shared" si="52"/>
        <v>#DIV/0!</v>
      </c>
      <c r="AC166" s="590">
        <f t="shared" si="53"/>
        <v>8.3813656788274349E-2</v>
      </c>
      <c r="AD166" s="590">
        <f t="shared" si="54"/>
        <v>-2.1946593051859309E-2</v>
      </c>
      <c r="AE166" s="590">
        <f t="shared" si="55"/>
        <v>2.6282102764905169E-3</v>
      </c>
      <c r="AF166" s="590">
        <f t="shared" si="56"/>
        <v>2.539512352894846E-4</v>
      </c>
      <c r="AG166" s="590">
        <f t="shared" si="57"/>
        <v>-0.30664187570522627</v>
      </c>
      <c r="AH166" s="651"/>
      <c r="AI166" s="651"/>
      <c r="AJ166" s="651"/>
      <c r="AK166" s="589"/>
    </row>
  </sheetData>
  <mergeCells count="38">
    <mergeCell ref="B30:H30"/>
    <mergeCell ref="J30:P30"/>
    <mergeCell ref="R30:X30"/>
    <mergeCell ref="C32:H32"/>
    <mergeCell ref="K32:P32"/>
    <mergeCell ref="S32:X32"/>
    <mergeCell ref="B62:CA62"/>
    <mergeCell ref="B63:H63"/>
    <mergeCell ref="J63:P63"/>
    <mergeCell ref="R63:X63"/>
    <mergeCell ref="Z63:AF63"/>
    <mergeCell ref="AH63:AR63"/>
    <mergeCell ref="AT63:BE63"/>
    <mergeCell ref="BG63:BJ63"/>
    <mergeCell ref="BL63:BR63"/>
    <mergeCell ref="BV63:CA63"/>
    <mergeCell ref="B64:B65"/>
    <mergeCell ref="J64:J65"/>
    <mergeCell ref="R64:R65"/>
    <mergeCell ref="Z64:Z65"/>
    <mergeCell ref="AH64:AJ64"/>
    <mergeCell ref="AL64:AN64"/>
    <mergeCell ref="AP64:AR64"/>
    <mergeCell ref="AT64:AV64"/>
    <mergeCell ref="AX64:AX65"/>
    <mergeCell ref="BL64:BL65"/>
    <mergeCell ref="B101:G101"/>
    <mergeCell ref="I101:N101"/>
    <mergeCell ref="P101:U101"/>
    <mergeCell ref="C103:G103"/>
    <mergeCell ref="J103:N103"/>
    <mergeCell ref="Q103:U103"/>
    <mergeCell ref="B136:L136"/>
    <mergeCell ref="N136:X136"/>
    <mergeCell ref="Z136:AJ136"/>
    <mergeCell ref="B137:L137"/>
    <mergeCell ref="N137:X137"/>
    <mergeCell ref="Z137:AJ137"/>
  </mergeCell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M188"/>
  <sheetViews>
    <sheetView topLeftCell="U175" zoomScale="70" zoomScaleNormal="70" workbookViewId="0">
      <selection activeCell="AO24" sqref="AO24"/>
    </sheetView>
  </sheetViews>
  <sheetFormatPr baseColWidth="10" defaultColWidth="9.140625" defaultRowHeight="15" x14ac:dyDescent="0.25"/>
  <cols>
    <col min="1" max="1" width="11.5703125" style="6"/>
    <col min="2" max="2" width="46.42578125" style="6"/>
    <col min="3" max="11" width="11.5703125" style="6"/>
    <col min="12" max="12" width="36.85546875" style="6"/>
    <col min="13" max="13" width="15.85546875" style="6"/>
    <col min="14" max="14" width="12.28515625" style="6"/>
    <col min="15" max="18" width="11.5703125" style="6"/>
    <col min="19" max="19" width="11.42578125" style="6"/>
    <col min="20" max="29" width="11.5703125" style="6"/>
    <col min="30" max="30" width="47.7109375" style="6" customWidth="1"/>
    <col min="31" max="31" width="17.85546875" style="6" customWidth="1"/>
    <col min="32" max="42" width="11.5703125" style="6"/>
    <col min="43" max="43" width="9.140625" style="6"/>
    <col min="44" max="45" width="11.5703125" style="6"/>
    <col min="46" max="46" width="9.140625" style="6"/>
    <col min="47" max="1027" width="11.5703125" style="6"/>
  </cols>
  <sheetData>
    <row r="1" spans="1:48" x14ac:dyDescent="0.25">
      <c r="A1"/>
      <c r="B1"/>
      <c r="C1"/>
      <c r="D1"/>
      <c r="E1"/>
      <c r="F1"/>
      <c r="G1"/>
      <c r="H1"/>
      <c r="I1" s="455"/>
      <c r="J1" s="455"/>
      <c r="K1"/>
      <c r="L1"/>
      <c r="M1"/>
      <c r="N1"/>
      <c r="O1"/>
      <c r="P1"/>
      <c r="Q1"/>
      <c r="R1" s="455"/>
      <c r="S1" s="455"/>
      <c r="T1" s="455"/>
      <c r="U1" s="455"/>
      <c r="V1" s="455"/>
      <c r="W1" s="455"/>
      <c r="X1" s="455"/>
      <c r="Y1" s="455"/>
      <c r="Z1" s="455"/>
      <c r="AA1" s="455"/>
      <c r="AB1" s="455"/>
      <c r="AC1" s="158"/>
      <c r="AD1" s="158"/>
      <c r="AE1" s="158"/>
      <c r="AF1" s="158"/>
      <c r="AG1" s="158"/>
      <c r="AH1" s="158"/>
      <c r="AI1" s="158"/>
      <c r="AJ1" s="653"/>
      <c r="AK1" s="653"/>
      <c r="AL1" s="653"/>
      <c r="AM1" s="653"/>
      <c r="AN1" s="653"/>
      <c r="AO1" s="653"/>
      <c r="AP1" s="653"/>
      <c r="AQ1" s="653"/>
      <c r="AR1" s="653"/>
      <c r="AS1" s="653"/>
      <c r="AT1" s="653"/>
      <c r="AU1" s="653"/>
    </row>
    <row r="2" spans="1:48" x14ac:dyDescent="0.25">
      <c r="A2" s="455"/>
      <c r="B2" s="455"/>
      <c r="C2" s="455"/>
      <c r="D2" s="455"/>
      <c r="E2" s="455"/>
      <c r="F2" s="455"/>
      <c r="G2" s="455"/>
      <c r="H2" s="455"/>
      <c r="I2" s="455"/>
      <c r="J2" s="455"/>
      <c r="K2" s="455"/>
      <c r="L2" s="455"/>
      <c r="M2" s="455"/>
      <c r="N2" s="455"/>
      <c r="O2" s="455"/>
      <c r="P2" s="455"/>
      <c r="Q2" s="455"/>
      <c r="R2" s="455"/>
      <c r="S2" s="455"/>
      <c r="T2" s="455"/>
      <c r="U2" s="455"/>
      <c r="V2" s="455"/>
      <c r="W2" s="455"/>
      <c r="X2" s="455"/>
      <c r="Y2" s="455"/>
      <c r="Z2" s="455"/>
      <c r="AA2" s="455"/>
      <c r="AB2" s="455"/>
      <c r="AC2" s="653"/>
      <c r="AD2" s="653"/>
      <c r="AE2" s="653"/>
      <c r="AF2" s="653"/>
      <c r="AG2" s="653"/>
      <c r="AH2" s="653"/>
      <c r="AI2" s="653"/>
      <c r="AJ2" s="653"/>
      <c r="AK2" s="653"/>
      <c r="AL2" s="653"/>
      <c r="AM2" s="653"/>
      <c r="AN2" s="653"/>
      <c r="AO2" s="653"/>
      <c r="AP2" s="653"/>
      <c r="AQ2" s="653"/>
      <c r="AR2" s="653"/>
      <c r="AS2" s="653"/>
      <c r="AT2" s="653"/>
      <c r="AU2" s="653"/>
    </row>
    <row r="3" spans="1:48" ht="23.25" x14ac:dyDescent="0.35">
      <c r="A3" s="836" t="s">
        <v>63</v>
      </c>
      <c r="B3" s="836"/>
      <c r="C3" s="836"/>
      <c r="D3" s="836"/>
      <c r="E3" s="836"/>
      <c r="F3" s="836"/>
      <c r="G3" s="836"/>
      <c r="H3" s="455"/>
      <c r="I3" s="455"/>
      <c r="J3" s="455"/>
      <c r="K3" s="836" t="s">
        <v>5</v>
      </c>
      <c r="L3" s="836"/>
      <c r="M3" s="836"/>
      <c r="N3" s="836"/>
      <c r="O3" s="836"/>
      <c r="P3" s="836"/>
      <c r="Q3" s="836"/>
      <c r="R3" s="455"/>
      <c r="S3" s="455"/>
      <c r="T3" s="455"/>
      <c r="U3" s="455"/>
      <c r="V3" s="455"/>
      <c r="W3" s="455"/>
      <c r="X3" s="455"/>
      <c r="Y3" s="455"/>
      <c r="Z3" s="455"/>
      <c r="AA3" s="455"/>
      <c r="AB3" s="455"/>
      <c r="AC3" s="836" t="s">
        <v>946</v>
      </c>
      <c r="AD3" s="836"/>
      <c r="AE3" s="836"/>
      <c r="AF3" s="836"/>
      <c r="AG3" s="836"/>
      <c r="AH3" s="836"/>
      <c r="AI3" s="836"/>
      <c r="AJ3" s="653"/>
      <c r="AK3" s="653"/>
      <c r="AL3" s="653"/>
      <c r="AM3" s="653"/>
      <c r="AN3" s="653"/>
      <c r="AO3" s="653"/>
      <c r="AP3" s="653"/>
      <c r="AQ3" s="653"/>
      <c r="AR3" s="653"/>
      <c r="AS3" s="653"/>
      <c r="AT3" s="653"/>
      <c r="AU3" s="653"/>
    </row>
    <row r="4" spans="1:48" x14ac:dyDescent="0.25">
      <c r="A4" s="455"/>
      <c r="B4" s="455"/>
      <c r="C4" s="455"/>
      <c r="D4" s="455"/>
      <c r="E4" s="455"/>
      <c r="F4" s="455"/>
      <c r="G4" s="455"/>
      <c r="H4" s="652"/>
      <c r="I4" s="455"/>
      <c r="J4" s="455"/>
      <c r="K4" s="455"/>
      <c r="L4" s="455"/>
      <c r="M4" s="455"/>
      <c r="N4" s="455"/>
      <c r="O4" s="455"/>
      <c r="P4" s="455"/>
      <c r="Q4" s="455"/>
      <c r="R4" s="455"/>
      <c r="S4" s="455"/>
      <c r="T4" s="455"/>
      <c r="U4" s="455"/>
      <c r="V4" s="455"/>
      <c r="W4" s="455"/>
      <c r="X4" s="455"/>
      <c r="Y4" s="455"/>
      <c r="Z4" s="455"/>
      <c r="AA4" s="455"/>
      <c r="AB4" s="455"/>
      <c r="AC4" s="653"/>
      <c r="AD4" s="653"/>
      <c r="AE4" s="653"/>
      <c r="AF4" s="653"/>
      <c r="AG4" s="653"/>
      <c r="AH4" s="653"/>
      <c r="AI4" s="653"/>
      <c r="AJ4" s="653"/>
      <c r="AK4" s="653"/>
      <c r="AL4" s="653"/>
      <c r="AM4" s="653"/>
      <c r="AN4" s="653"/>
      <c r="AO4" s="653"/>
      <c r="AP4" s="653"/>
      <c r="AQ4" s="653"/>
      <c r="AR4" s="653"/>
      <c r="AS4" s="653"/>
      <c r="AT4" s="653"/>
      <c r="AU4" s="653"/>
    </row>
    <row r="5" spans="1:48" ht="15.75" thickBot="1" x14ac:dyDescent="0.3">
      <c r="A5" s="455"/>
      <c r="B5" s="455"/>
      <c r="C5" s="455"/>
      <c r="D5" s="455"/>
      <c r="E5" s="455"/>
      <c r="F5" s="455"/>
      <c r="G5" s="455"/>
      <c r="H5" s="460"/>
      <c r="I5" s="455"/>
      <c r="J5" s="455"/>
      <c r="K5" s="455"/>
      <c r="L5" s="455"/>
      <c r="M5" s="455"/>
      <c r="N5" s="455"/>
      <c r="O5" s="455"/>
      <c r="P5" s="455"/>
      <c r="Q5" s="455"/>
      <c r="R5" s="455"/>
      <c r="S5" s="653"/>
      <c r="T5" s="653"/>
      <c r="U5" s="653"/>
      <c r="V5" s="653"/>
      <c r="W5" s="653"/>
      <c r="X5" s="653"/>
      <c r="Y5" s="653"/>
      <c r="Z5" s="653"/>
      <c r="AA5" s="455"/>
      <c r="AB5" s="455"/>
      <c r="AD5" s="882" t="s">
        <v>949</v>
      </c>
      <c r="AE5" s="653"/>
      <c r="AF5" s="653"/>
      <c r="AG5" s="653"/>
      <c r="AH5" s="653"/>
      <c r="AI5" s="653"/>
      <c r="AJ5" s="653"/>
      <c r="AK5" s="653"/>
      <c r="AL5" s="653"/>
      <c r="AM5" s="653"/>
      <c r="AN5" s="653"/>
      <c r="AO5" s="653"/>
      <c r="AP5" s="653"/>
      <c r="AQ5" s="653"/>
      <c r="AR5" s="653"/>
      <c r="AS5" s="653"/>
      <c r="AT5" s="653"/>
      <c r="AU5" s="653"/>
    </row>
    <row r="6" spans="1:48" ht="21.75" thickBot="1" x14ac:dyDescent="0.4">
      <c r="A6" s="467" t="s">
        <v>712</v>
      </c>
      <c r="B6" s="467"/>
      <c r="C6" s="467"/>
      <c r="D6" s="467"/>
      <c r="E6" s="467"/>
      <c r="F6" s="467"/>
      <c r="G6" s="467"/>
      <c r="H6" s="455"/>
      <c r="I6" s="455"/>
      <c r="J6" s="455"/>
      <c r="K6" s="467" t="s">
        <v>712</v>
      </c>
      <c r="L6" s="467"/>
      <c r="M6" s="467"/>
      <c r="N6" s="467"/>
      <c r="O6" s="467"/>
      <c r="P6" s="467"/>
      <c r="Q6" s="467"/>
      <c r="R6" s="455"/>
      <c r="S6" s="653"/>
      <c r="T6" s="653"/>
      <c r="U6" s="653"/>
      <c r="V6" s="653"/>
      <c r="W6" s="653"/>
      <c r="X6" s="653"/>
      <c r="Y6" s="653"/>
      <c r="Z6" s="653"/>
      <c r="AA6" s="455"/>
      <c r="AB6" s="455"/>
      <c r="AD6" s="656"/>
      <c r="AE6" s="660">
        <v>2010</v>
      </c>
      <c r="AF6" s="660">
        <v>2015</v>
      </c>
      <c r="AG6" s="660">
        <v>2020</v>
      </c>
      <c r="AH6" s="660">
        <v>2025</v>
      </c>
      <c r="AI6" s="660">
        <v>2030</v>
      </c>
      <c r="AJ6" s="661">
        <v>2035</v>
      </c>
      <c r="AK6" s="653"/>
      <c r="AL6" s="653"/>
      <c r="AM6" s="653"/>
      <c r="AN6" s="653"/>
      <c r="AO6" s="653"/>
      <c r="AP6" s="653"/>
      <c r="AQ6" s="653"/>
      <c r="AR6" s="653"/>
      <c r="AS6" s="653"/>
      <c r="AT6" s="653"/>
      <c r="AU6" s="653"/>
    </row>
    <row r="7" spans="1:48" ht="15.75" thickBot="1" x14ac:dyDescent="0.3">
      <c r="A7" s="455"/>
      <c r="B7" s="455"/>
      <c r="C7" s="455"/>
      <c r="D7" s="455"/>
      <c r="E7" s="455"/>
      <c r="F7" s="455"/>
      <c r="G7" s="455"/>
      <c r="H7" s="455"/>
      <c r="I7" s="455"/>
      <c r="J7" s="455"/>
      <c r="K7" s="455"/>
      <c r="L7" s="455"/>
      <c r="M7" s="455"/>
      <c r="N7" s="455"/>
      <c r="O7" s="455"/>
      <c r="P7" s="455"/>
      <c r="Q7" s="455"/>
      <c r="R7" s="455"/>
      <c r="S7" s="653"/>
      <c r="T7" s="653"/>
      <c r="U7" s="653"/>
      <c r="V7" s="653"/>
      <c r="W7" s="653"/>
      <c r="X7" s="653"/>
      <c r="Y7" s="653"/>
      <c r="Z7" s="653"/>
      <c r="AA7" s="455"/>
      <c r="AB7" s="455"/>
      <c r="AD7" s="551" t="s">
        <v>947</v>
      </c>
      <c r="AE7" s="878"/>
      <c r="AF7" s="878"/>
      <c r="AG7" s="878"/>
      <c r="AH7" s="878"/>
      <c r="AI7" s="878"/>
      <c r="AJ7" s="879"/>
      <c r="AK7" s="653"/>
      <c r="AL7" s="653"/>
      <c r="AM7" s="653"/>
      <c r="AN7" s="653"/>
      <c r="AO7" s="653"/>
      <c r="AP7" s="653"/>
      <c r="AQ7" s="653"/>
      <c r="AR7" s="653"/>
      <c r="AS7" s="653"/>
      <c r="AT7" s="653"/>
      <c r="AU7" s="653"/>
    </row>
    <row r="8" spans="1:48" ht="21.75" thickBot="1" x14ac:dyDescent="0.4">
      <c r="A8" s="476" t="s">
        <v>713</v>
      </c>
      <c r="B8" s="476"/>
      <c r="C8" s="476"/>
      <c r="D8" s="476"/>
      <c r="E8" s="476"/>
      <c r="F8" s="476"/>
      <c r="G8" s="476"/>
      <c r="H8" s="455"/>
      <c r="I8" s="455"/>
      <c r="J8" s="455"/>
      <c r="K8" s="476" t="s">
        <v>713</v>
      </c>
      <c r="L8" s="476"/>
      <c r="M8" s="476"/>
      <c r="N8" s="476"/>
      <c r="O8" s="476"/>
      <c r="P8" s="476"/>
      <c r="Q8" s="476"/>
      <c r="R8" s="455"/>
      <c r="S8" s="653"/>
      <c r="T8" s="653"/>
      <c r="U8" s="653"/>
      <c r="V8" s="653"/>
      <c r="W8" s="653"/>
      <c r="X8" s="653"/>
      <c r="Y8" s="653"/>
      <c r="Z8" s="653"/>
      <c r="AA8" s="455"/>
      <c r="AB8" s="455"/>
      <c r="AD8" s="551" t="s">
        <v>948</v>
      </c>
      <c r="AE8" s="878"/>
      <c r="AF8" s="878"/>
      <c r="AG8" s="878"/>
      <c r="AH8" s="878"/>
      <c r="AI8" s="878"/>
      <c r="AJ8" s="880"/>
      <c r="AK8" s="653"/>
      <c r="AL8" s="653"/>
      <c r="AM8" s="653"/>
      <c r="AN8" s="653"/>
      <c r="AO8" s="653"/>
      <c r="AP8" s="653"/>
      <c r="AQ8" s="653"/>
      <c r="AR8" s="653"/>
      <c r="AS8" s="653"/>
      <c r="AT8" s="653"/>
      <c r="AU8" s="653"/>
    </row>
    <row r="9" spans="1:48" ht="15.75" thickBot="1" x14ac:dyDescent="0.3">
      <c r="A9"/>
      <c r="B9"/>
      <c r="C9"/>
      <c r="D9"/>
      <c r="E9"/>
      <c r="F9"/>
      <c r="G9"/>
      <c r="H9"/>
      <c r="I9"/>
      <c r="J9"/>
      <c r="K9"/>
      <c r="L9"/>
      <c r="M9"/>
      <c r="N9"/>
      <c r="O9"/>
      <c r="P9"/>
      <c r="Q9"/>
      <c r="R9"/>
      <c r="S9"/>
      <c r="T9"/>
      <c r="U9"/>
      <c r="V9"/>
      <c r="W9"/>
      <c r="X9"/>
      <c r="Y9"/>
      <c r="Z9"/>
      <c r="AA9"/>
      <c r="AB9"/>
      <c r="AD9" s="551" t="s">
        <v>59</v>
      </c>
      <c r="AE9" s="881"/>
      <c r="AF9" s="881"/>
      <c r="AG9" s="881"/>
      <c r="AH9" s="881"/>
      <c r="AI9" s="881"/>
      <c r="AJ9" s="879"/>
      <c r="AK9" s="158"/>
      <c r="AL9" s="653"/>
      <c r="AM9" s="158"/>
      <c r="AN9" s="653"/>
      <c r="AO9" s="653"/>
      <c r="AP9" s="653"/>
      <c r="AQ9" s="653"/>
      <c r="AR9" s="653"/>
      <c r="AS9" s="653"/>
      <c r="AT9" s="653"/>
      <c r="AU9" s="653"/>
      <c r="AV9" s="653"/>
    </row>
    <row r="10" spans="1:48" ht="15.75" thickBot="1" x14ac:dyDescent="0.3">
      <c r="A10" s="455"/>
      <c r="B10" s="469"/>
      <c r="C10" s="470" t="s">
        <v>31</v>
      </c>
      <c r="D10" s="470" t="s">
        <v>32</v>
      </c>
      <c r="E10" s="470" t="s">
        <v>33</v>
      </c>
      <c r="F10" s="471" t="s">
        <v>34</v>
      </c>
      <c r="G10" s="455"/>
      <c r="H10" s="455"/>
      <c r="I10" s="455"/>
      <c r="J10" s="455"/>
      <c r="K10" s="455"/>
      <c r="L10" s="469"/>
      <c r="M10" s="470" t="s">
        <v>31</v>
      </c>
      <c r="N10" s="470" t="s">
        <v>32</v>
      </c>
      <c r="O10" s="470" t="s">
        <v>33</v>
      </c>
      <c r="P10" s="471" t="s">
        <v>34</v>
      </c>
      <c r="Q10" s="455"/>
      <c r="R10" s="455"/>
      <c r="S10" s="653"/>
      <c r="T10" s="653"/>
      <c r="U10" s="653"/>
      <c r="V10" s="653"/>
      <c r="W10" s="653"/>
      <c r="X10" s="653"/>
      <c r="Y10" s="653"/>
      <c r="Z10" s="653"/>
      <c r="AA10" s="455"/>
      <c r="AB10" s="455"/>
      <c r="AC10" s="653"/>
      <c r="AD10" s="653"/>
      <c r="AE10" s="653"/>
      <c r="AF10" s="653"/>
      <c r="AG10" s="653"/>
      <c r="AH10" s="653"/>
      <c r="AI10" s="653"/>
      <c r="AJ10" s="653"/>
      <c r="AK10" s="653"/>
      <c r="AL10" s="653"/>
      <c r="AM10" s="653"/>
      <c r="AN10" s="653"/>
      <c r="AO10" s="653"/>
      <c r="AP10" s="653"/>
      <c r="AQ10" s="653"/>
      <c r="AR10" s="653"/>
      <c r="AS10" s="653"/>
      <c r="AT10" s="653"/>
      <c r="AU10" s="653"/>
      <c r="AV10" s="653"/>
    </row>
    <row r="11" spans="1:48" ht="21.75" thickBot="1" x14ac:dyDescent="0.4">
      <c r="A11" s="455"/>
      <c r="B11" s="473" t="s">
        <v>714</v>
      </c>
      <c r="C11" s="477"/>
      <c r="D11" s="477"/>
      <c r="E11" s="477"/>
      <c r="F11" s="475"/>
      <c r="G11" s="455"/>
      <c r="H11" s="455"/>
      <c r="I11" s="455"/>
      <c r="J11" s="455"/>
      <c r="K11" s="455"/>
      <c r="L11" s="473" t="s">
        <v>714</v>
      </c>
      <c r="M11" s="654">
        <v>44.080560068684697</v>
      </c>
      <c r="N11" s="654">
        <v>48.9745317251515</v>
      </c>
      <c r="O11" s="654">
        <v>67.951822066708402</v>
      </c>
      <c r="P11" s="655">
        <v>73.575919742218005</v>
      </c>
      <c r="Q11" s="455"/>
      <c r="R11" s="455"/>
      <c r="S11" s="653"/>
      <c r="T11" s="653"/>
      <c r="U11" s="653"/>
      <c r="V11" s="653"/>
      <c r="W11" s="653"/>
      <c r="X11" s="653"/>
      <c r="Y11" s="653"/>
      <c r="Z11" s="653"/>
      <c r="AA11" s="455"/>
      <c r="AB11" s="455"/>
      <c r="AC11" s="467" t="s">
        <v>712</v>
      </c>
      <c r="AD11" s="467"/>
      <c r="AE11" s="467"/>
      <c r="AF11" s="467"/>
      <c r="AG11" s="467"/>
      <c r="AH11" s="467"/>
      <c r="AI11" s="467"/>
      <c r="AJ11" s="653"/>
      <c r="AK11" s="653"/>
      <c r="AL11" s="653"/>
      <c r="AM11" s="653"/>
      <c r="AN11" s="653"/>
      <c r="AO11" s="653"/>
      <c r="AP11" s="653"/>
      <c r="AQ11" s="653"/>
      <c r="AR11" s="653"/>
      <c r="AS11" s="653"/>
      <c r="AT11" s="653"/>
      <c r="AU11" s="653"/>
      <c r="AV11" s="653"/>
    </row>
    <row r="12" spans="1:48" x14ac:dyDescent="0.25">
      <c r="A12"/>
      <c r="B12"/>
      <c r="C12"/>
      <c r="D12"/>
      <c r="E12"/>
      <c r="F12"/>
      <c r="G12"/>
      <c r="H12"/>
      <c r="I12"/>
      <c r="J12"/>
      <c r="K12"/>
      <c r="L12"/>
      <c r="M12"/>
      <c r="N12"/>
      <c r="O12"/>
      <c r="P12"/>
      <c r="S12" s="653"/>
      <c r="T12" s="653"/>
      <c r="U12" s="653"/>
      <c r="V12" s="653"/>
      <c r="W12" s="653"/>
      <c r="X12" s="653"/>
      <c r="Y12" s="653"/>
      <c r="Z12" s="653"/>
      <c r="AA12"/>
      <c r="AB12"/>
      <c r="AC12" s="653"/>
      <c r="AD12" s="653"/>
      <c r="AE12" s="653"/>
      <c r="AF12" s="653"/>
      <c r="AG12" s="653"/>
      <c r="AH12" s="653"/>
      <c r="AI12" s="653"/>
      <c r="AJ12" s="653"/>
      <c r="AK12" s="653"/>
      <c r="AL12" s="653"/>
      <c r="AM12" s="653"/>
      <c r="AN12" s="653"/>
      <c r="AO12" s="653"/>
      <c r="AP12" s="653"/>
      <c r="AQ12" s="653"/>
      <c r="AR12" s="653"/>
      <c r="AS12" s="653"/>
      <c r="AT12" s="653"/>
      <c r="AU12" s="653"/>
      <c r="AV12" s="653"/>
    </row>
    <row r="13" spans="1:48" ht="21" x14ac:dyDescent="0.35">
      <c r="A13" s="455"/>
      <c r="B13" s="455"/>
      <c r="C13" s="455"/>
      <c r="D13" s="455"/>
      <c r="E13" s="455"/>
      <c r="F13" s="455"/>
      <c r="G13" s="455"/>
      <c r="H13" s="455"/>
      <c r="I13" s="455"/>
      <c r="J13" s="455"/>
      <c r="K13" s="455"/>
      <c r="L13" s="455"/>
      <c r="M13" s="455"/>
      <c r="N13" s="455"/>
      <c r="O13" s="455"/>
      <c r="P13" s="455"/>
      <c r="Q13" s="455"/>
      <c r="R13" s="455"/>
      <c r="S13" s="653"/>
      <c r="T13" s="653"/>
      <c r="U13" s="653"/>
      <c r="V13" s="653"/>
      <c r="W13" s="653"/>
      <c r="X13" s="653"/>
      <c r="Y13" s="653"/>
      <c r="Z13" s="653"/>
      <c r="AA13" s="455"/>
      <c r="AB13" s="455"/>
      <c r="AC13" s="476" t="s">
        <v>713</v>
      </c>
      <c r="AD13" s="476"/>
      <c r="AE13" s="476"/>
      <c r="AF13" s="476"/>
      <c r="AG13" s="476"/>
      <c r="AH13" s="476"/>
      <c r="AI13" s="476"/>
      <c r="AJ13" s="653"/>
      <c r="AK13" s="653"/>
      <c r="AL13" s="653"/>
      <c r="AM13" s="653"/>
      <c r="AN13" s="653"/>
      <c r="AO13" s="653"/>
      <c r="AP13" s="653"/>
      <c r="AQ13" s="653"/>
      <c r="AR13" s="653"/>
      <c r="AS13" s="653"/>
      <c r="AT13" s="653"/>
      <c r="AU13" s="653"/>
      <c r="AV13" s="653"/>
    </row>
    <row r="14" spans="1:48" ht="21.75" thickBot="1" x14ac:dyDescent="0.4">
      <c r="A14" s="476" t="s">
        <v>715</v>
      </c>
      <c r="B14" s="476"/>
      <c r="C14" s="476"/>
      <c r="D14" s="476"/>
      <c r="E14" s="476"/>
      <c r="F14" s="476"/>
      <c r="G14" s="476"/>
      <c r="H14" s="455"/>
      <c r="I14" s="455"/>
      <c r="J14" s="455"/>
      <c r="K14" s="476" t="s">
        <v>715</v>
      </c>
      <c r="L14" s="476"/>
      <c r="M14" s="476"/>
      <c r="N14" s="476"/>
      <c r="O14" s="476"/>
      <c r="P14" s="476"/>
      <c r="Q14" s="476"/>
      <c r="R14" s="455"/>
      <c r="S14" s="653"/>
      <c r="T14" s="653"/>
      <c r="U14" s="653"/>
      <c r="V14" s="653"/>
      <c r="W14" s="653"/>
      <c r="X14" s="653"/>
      <c r="Y14" s="653"/>
      <c r="Z14" s="653"/>
      <c r="AA14" s="455"/>
      <c r="AB14" s="455"/>
      <c r="AC14" s="158"/>
      <c r="AD14" s="158"/>
      <c r="AE14" s="158"/>
      <c r="AF14" s="158"/>
      <c r="AG14" s="158"/>
      <c r="AH14" s="158"/>
      <c r="AI14" s="158"/>
      <c r="AJ14" s="653"/>
      <c r="AK14" s="653"/>
      <c r="AL14" s="653"/>
      <c r="AM14" s="653"/>
      <c r="AN14" s="653"/>
      <c r="AO14" s="653"/>
      <c r="AP14" s="653"/>
      <c r="AQ14" s="653"/>
      <c r="AR14" s="653"/>
      <c r="AS14" s="653"/>
      <c r="AT14" s="653"/>
      <c r="AU14" s="653"/>
      <c r="AV14" s="653"/>
    </row>
    <row r="15" spans="1:48" ht="15.75" thickBot="1" x14ac:dyDescent="0.3">
      <c r="A15" s="455"/>
      <c r="B15" s="466"/>
      <c r="C15" s="455"/>
      <c r="D15" s="455"/>
      <c r="E15" s="455"/>
      <c r="F15" s="455"/>
      <c r="G15" s="455"/>
      <c r="H15" s="455"/>
      <c r="I15" s="455"/>
      <c r="J15" s="455"/>
      <c r="K15" s="455"/>
      <c r="L15" s="466"/>
      <c r="M15" s="455"/>
      <c r="N15" s="455"/>
      <c r="O15" s="455"/>
      <c r="P15" s="455"/>
      <c r="Q15" s="455"/>
      <c r="R15" s="455"/>
      <c r="S15" s="653"/>
      <c r="T15" s="653"/>
      <c r="U15" s="653"/>
      <c r="V15" s="653"/>
      <c r="W15" s="653"/>
      <c r="X15" s="653"/>
      <c r="Y15" s="653"/>
      <c r="Z15" s="653"/>
      <c r="AA15" s="455"/>
      <c r="AB15" s="455"/>
      <c r="AC15" s="653"/>
      <c r="AD15" s="469"/>
      <c r="AE15" s="660" t="s">
        <v>31</v>
      </c>
      <c r="AF15" s="660" t="s">
        <v>32</v>
      </c>
      <c r="AG15" s="660" t="s">
        <v>33</v>
      </c>
      <c r="AH15" s="661" t="s">
        <v>34</v>
      </c>
      <c r="AI15" s="653"/>
      <c r="AJ15" s="653"/>
      <c r="AK15" s="653"/>
      <c r="AL15" s="653"/>
      <c r="AM15" s="653"/>
      <c r="AN15" s="653"/>
      <c r="AO15" s="653"/>
      <c r="AP15" s="653"/>
      <c r="AQ15" s="653"/>
      <c r="AR15" s="653"/>
      <c r="AS15" s="653"/>
      <c r="AT15" s="653"/>
      <c r="AU15" s="653"/>
      <c r="AV15" s="653"/>
    </row>
    <row r="16" spans="1:48" ht="15.75" thickBot="1" x14ac:dyDescent="0.3">
      <c r="A16" s="455"/>
      <c r="B16" s="656"/>
      <c r="C16" s="657" t="s">
        <v>482</v>
      </c>
      <c r="D16" s="657" t="s">
        <v>32</v>
      </c>
      <c r="E16" s="657" t="s">
        <v>33</v>
      </c>
      <c r="F16" s="658" t="s">
        <v>34</v>
      </c>
      <c r="G16" s="455"/>
      <c r="H16" s="455"/>
      <c r="I16" s="455"/>
      <c r="J16" s="455"/>
      <c r="K16" s="455"/>
      <c r="L16" s="656"/>
      <c r="M16" s="657" t="s">
        <v>482</v>
      </c>
      <c r="N16" s="657" t="s">
        <v>31</v>
      </c>
      <c r="O16" s="657" t="s">
        <v>32</v>
      </c>
      <c r="P16" s="657" t="s">
        <v>33</v>
      </c>
      <c r="Q16" s="658" t="s">
        <v>34</v>
      </c>
      <c r="R16" s="455"/>
      <c r="S16" s="653"/>
      <c r="T16" s="653"/>
      <c r="U16" s="653"/>
      <c r="V16" s="653"/>
      <c r="W16" s="653"/>
      <c r="X16" s="653"/>
      <c r="Y16" s="653"/>
      <c r="Z16" s="653"/>
      <c r="AA16" s="455"/>
      <c r="AB16" s="455"/>
      <c r="AC16" s="653"/>
      <c r="AD16" s="473" t="s">
        <v>714</v>
      </c>
      <c r="AE16" s="654">
        <v>44.080560068684697</v>
      </c>
      <c r="AF16" s="654">
        <v>48.9745317251515</v>
      </c>
      <c r="AG16" s="654">
        <v>67.951822066708402</v>
      </c>
      <c r="AH16" s="655">
        <v>73.575919742218005</v>
      </c>
      <c r="AI16" s="653"/>
      <c r="AJ16" s="653"/>
      <c r="AK16" s="653"/>
      <c r="AL16" s="653"/>
      <c r="AM16" s="653"/>
      <c r="AN16" s="653"/>
      <c r="AO16" s="653"/>
      <c r="AP16" s="653"/>
      <c r="AQ16" s="653"/>
      <c r="AR16" s="653"/>
      <c r="AS16" s="653"/>
      <c r="AT16" s="653"/>
      <c r="AU16" s="653"/>
      <c r="AV16" s="653"/>
    </row>
    <row r="17" spans="1:48" ht="15.75" thickBot="1" x14ac:dyDescent="0.3">
      <c r="A17" s="455"/>
      <c r="B17" s="551" t="s">
        <v>527</v>
      </c>
      <c r="C17" s="474">
        <v>0.6</v>
      </c>
      <c r="D17" s="474">
        <v>0</v>
      </c>
      <c r="E17" s="474">
        <v>0</v>
      </c>
      <c r="F17" s="475">
        <v>0</v>
      </c>
      <c r="G17" s="455"/>
      <c r="H17" s="455"/>
      <c r="I17" s="455"/>
      <c r="J17" s="455"/>
      <c r="K17" s="455"/>
      <c r="L17" s="551" t="s">
        <v>527</v>
      </c>
      <c r="M17" s="474">
        <v>0.6</v>
      </c>
      <c r="N17" s="474">
        <v>0</v>
      </c>
      <c r="O17" s="474">
        <v>0</v>
      </c>
      <c r="P17" s="474">
        <v>0</v>
      </c>
      <c r="Q17" s="475">
        <v>0</v>
      </c>
      <c r="R17" s="455"/>
      <c r="S17" s="653"/>
      <c r="T17" s="653"/>
      <c r="U17" s="653"/>
      <c r="V17" s="653"/>
      <c r="W17" s="653"/>
      <c r="X17" s="653"/>
      <c r="Y17" s="653"/>
      <c r="Z17" s="653"/>
      <c r="AA17" s="455"/>
      <c r="AB17" s="455"/>
      <c r="AC17" s="158"/>
      <c r="AD17" s="158"/>
      <c r="AE17" s="158"/>
      <c r="AF17" s="158"/>
      <c r="AG17" s="158"/>
      <c r="AH17" s="158"/>
      <c r="AK17" s="653"/>
      <c r="AL17" s="653"/>
      <c r="AM17" s="653"/>
      <c r="AN17" s="653"/>
      <c r="AO17" s="653"/>
      <c r="AP17" s="653"/>
      <c r="AQ17" s="653"/>
      <c r="AR17" s="653"/>
      <c r="AS17" s="653"/>
      <c r="AT17" s="653"/>
      <c r="AU17" s="653"/>
      <c r="AV17" s="653"/>
    </row>
    <row r="18" spans="1:48" ht="15.75" thickBot="1" x14ac:dyDescent="0.3">
      <c r="A18" s="455"/>
      <c r="B18" s="551" t="s">
        <v>530</v>
      </c>
      <c r="C18" s="474">
        <v>0.4</v>
      </c>
      <c r="D18" s="474">
        <v>1</v>
      </c>
      <c r="E18" s="474">
        <v>1</v>
      </c>
      <c r="F18" s="492">
        <v>1</v>
      </c>
      <c r="G18" s="455"/>
      <c r="H18" s="455"/>
      <c r="I18" s="455"/>
      <c r="J18" s="455"/>
      <c r="K18" s="455"/>
      <c r="L18" s="551" t="s">
        <v>530</v>
      </c>
      <c r="M18" s="474">
        <v>0.4</v>
      </c>
      <c r="N18" s="474">
        <v>1</v>
      </c>
      <c r="O18" s="474">
        <v>1</v>
      </c>
      <c r="P18" s="474">
        <v>1</v>
      </c>
      <c r="Q18" s="492">
        <v>1</v>
      </c>
      <c r="R18" s="455"/>
      <c r="S18" s="653"/>
      <c r="T18" s="653"/>
      <c r="U18" s="653"/>
      <c r="V18" s="653"/>
      <c r="W18" s="653"/>
      <c r="X18" s="653"/>
      <c r="Y18" s="653"/>
      <c r="Z18" s="653"/>
      <c r="AA18" s="455"/>
      <c r="AB18" s="455"/>
      <c r="AC18" s="653"/>
      <c r="AD18" s="653"/>
      <c r="AE18" s="653"/>
      <c r="AF18" s="653"/>
      <c r="AG18" s="653"/>
      <c r="AH18" s="653"/>
      <c r="AI18" s="653"/>
      <c r="AJ18" s="653"/>
      <c r="AK18" s="653"/>
      <c r="AL18" s="653"/>
      <c r="AM18" s="653"/>
      <c r="AN18" s="653"/>
      <c r="AO18" s="653"/>
      <c r="AP18" s="653"/>
      <c r="AQ18" s="653"/>
      <c r="AR18" s="653"/>
      <c r="AS18" s="653"/>
      <c r="AT18" s="653"/>
      <c r="AU18" s="653"/>
      <c r="AV18" s="653"/>
    </row>
    <row r="19" spans="1:48" ht="21.75" thickBot="1" x14ac:dyDescent="0.4">
      <c r="A19" s="455"/>
      <c r="B19" s="551" t="s">
        <v>716</v>
      </c>
      <c r="C19" s="477">
        <v>0</v>
      </c>
      <c r="D19" s="477">
        <v>0</v>
      </c>
      <c r="E19" s="477">
        <v>0</v>
      </c>
      <c r="F19" s="475">
        <v>0</v>
      </c>
      <c r="G19" s="455"/>
      <c r="H19" s="455"/>
      <c r="I19" s="455"/>
      <c r="J19" s="455"/>
      <c r="K19" s="455"/>
      <c r="L19" s="551" t="s">
        <v>716</v>
      </c>
      <c r="M19" s="477">
        <v>0</v>
      </c>
      <c r="N19" s="477">
        <v>0</v>
      </c>
      <c r="O19" s="477">
        <v>0</v>
      </c>
      <c r="P19" s="477">
        <v>0</v>
      </c>
      <c r="Q19" s="475">
        <v>0</v>
      </c>
      <c r="R19" s="455"/>
      <c r="S19" s="653"/>
      <c r="T19" s="653"/>
      <c r="U19" s="653"/>
      <c r="V19" s="653"/>
      <c r="W19" s="653"/>
      <c r="X19" s="653"/>
      <c r="Y19" s="653"/>
      <c r="Z19" s="653"/>
      <c r="AA19" s="455"/>
      <c r="AB19" s="455"/>
      <c r="AC19" s="476" t="s">
        <v>715</v>
      </c>
      <c r="AD19" s="476"/>
      <c r="AE19" s="476"/>
      <c r="AF19" s="476"/>
      <c r="AG19" s="476"/>
      <c r="AH19" s="476"/>
      <c r="AI19" s="476"/>
      <c r="AJ19" s="653"/>
      <c r="AK19" s="653"/>
      <c r="AL19" s="653"/>
      <c r="AM19" s="653"/>
      <c r="AN19" s="653"/>
      <c r="AO19" s="653"/>
      <c r="AP19" s="653"/>
      <c r="AQ19" s="653"/>
      <c r="AR19" s="653"/>
      <c r="AS19" s="653"/>
      <c r="AT19" s="653"/>
      <c r="AU19" s="653"/>
      <c r="AV19" s="653"/>
    </row>
    <row r="20" spans="1:48" ht="15.75" thickBot="1" x14ac:dyDescent="0.3">
      <c r="A20"/>
      <c r="B20"/>
      <c r="C20"/>
      <c r="D20"/>
      <c r="E20"/>
      <c r="F20"/>
      <c r="G20"/>
      <c r="H20"/>
      <c r="I20"/>
      <c r="J20"/>
      <c r="K20"/>
      <c r="L20"/>
      <c r="M20"/>
      <c r="N20"/>
      <c r="O20"/>
      <c r="P20"/>
      <c r="Q20"/>
      <c r="R20"/>
      <c r="S20" s="653"/>
      <c r="T20" s="653"/>
      <c r="U20" s="653"/>
      <c r="V20" s="653"/>
      <c r="W20" s="653"/>
      <c r="X20" s="653"/>
      <c r="Y20" s="653"/>
      <c r="Z20" s="653"/>
      <c r="AA20"/>
      <c r="AB20"/>
      <c r="AC20" s="653"/>
      <c r="AD20" s="675"/>
      <c r="AE20" s="653"/>
      <c r="AF20" s="653"/>
      <c r="AG20" s="653"/>
      <c r="AH20" s="653"/>
      <c r="AI20" s="653"/>
      <c r="AJ20" s="653"/>
      <c r="AK20" s="653"/>
      <c r="AL20" s="653"/>
      <c r="AM20" s="653"/>
      <c r="AN20" s="653"/>
      <c r="AO20" s="653"/>
      <c r="AP20" s="653"/>
      <c r="AQ20" s="653"/>
      <c r="AR20" s="653"/>
      <c r="AS20" s="653"/>
      <c r="AT20" s="653"/>
      <c r="AU20" s="653"/>
      <c r="AV20" s="653"/>
    </row>
    <row r="21" spans="1:48" ht="15.75" thickBot="1" x14ac:dyDescent="0.3">
      <c r="A21"/>
      <c r="B21"/>
      <c r="C21"/>
      <c r="D21"/>
      <c r="E21"/>
      <c r="F21"/>
      <c r="G21"/>
      <c r="H21"/>
      <c r="I21"/>
      <c r="J21"/>
      <c r="K21"/>
      <c r="L21"/>
      <c r="M21"/>
      <c r="N21"/>
      <c r="O21"/>
      <c r="P21"/>
      <c r="Q21"/>
      <c r="R21"/>
      <c r="S21" s="653"/>
      <c r="T21" s="653"/>
      <c r="U21" s="653"/>
      <c r="V21" s="653"/>
      <c r="W21" s="653"/>
      <c r="X21" s="653"/>
      <c r="Y21" s="653"/>
      <c r="Z21" s="653"/>
      <c r="AA21"/>
      <c r="AB21"/>
      <c r="AC21" s="653"/>
      <c r="AD21" s="656"/>
      <c r="AE21" s="657" t="s">
        <v>482</v>
      </c>
      <c r="AF21" s="657" t="s">
        <v>31</v>
      </c>
      <c r="AG21" s="657" t="s">
        <v>32</v>
      </c>
      <c r="AH21" s="657" t="s">
        <v>33</v>
      </c>
      <c r="AI21" s="658" t="s">
        <v>34</v>
      </c>
      <c r="AJ21" s="653"/>
      <c r="AK21" s="653"/>
      <c r="AL21" s="653"/>
      <c r="AM21" s="653"/>
      <c r="AN21" s="653"/>
      <c r="AO21" s="653"/>
      <c r="AP21" s="653"/>
      <c r="AQ21" s="653"/>
      <c r="AR21" s="653"/>
      <c r="AS21" s="653"/>
      <c r="AT21" s="653"/>
      <c r="AU21" s="653"/>
      <c r="AV21" s="653"/>
    </row>
    <row r="22" spans="1:48" ht="21.75" thickBot="1" x14ac:dyDescent="0.4">
      <c r="A22" s="476" t="s">
        <v>717</v>
      </c>
      <c r="B22" s="476"/>
      <c r="C22" s="476"/>
      <c r="D22" s="476"/>
      <c r="E22" s="476"/>
      <c r="F22" s="476"/>
      <c r="G22" s="476"/>
      <c r="H22" s="455"/>
      <c r="I22" s="455"/>
      <c r="J22" s="455"/>
      <c r="K22" s="476" t="s">
        <v>717</v>
      </c>
      <c r="L22" s="476"/>
      <c r="M22" s="476"/>
      <c r="N22" s="476"/>
      <c r="O22" s="476"/>
      <c r="P22" s="476"/>
      <c r="Q22" s="476"/>
      <c r="R22" s="455"/>
      <c r="S22" s="653"/>
      <c r="T22" s="653"/>
      <c r="U22" s="653"/>
      <c r="V22" s="653"/>
      <c r="W22" s="653"/>
      <c r="X22" s="653"/>
      <c r="Y22" s="653"/>
      <c r="Z22" s="653"/>
      <c r="AA22" s="455"/>
      <c r="AB22" s="455"/>
      <c r="AC22" s="653"/>
      <c r="AD22" s="551" t="s">
        <v>484</v>
      </c>
      <c r="AE22" s="474">
        <v>0.6</v>
      </c>
      <c r="AF22" s="474">
        <v>0</v>
      </c>
      <c r="AG22" s="474">
        <v>0</v>
      </c>
      <c r="AH22" s="474">
        <v>0</v>
      </c>
      <c r="AI22" s="475">
        <v>0</v>
      </c>
      <c r="AJ22" s="653"/>
      <c r="AK22" s="653"/>
      <c r="AL22" s="653"/>
      <c r="AM22" s="653"/>
      <c r="AN22" s="653"/>
      <c r="AO22" s="653"/>
      <c r="AP22" s="653"/>
      <c r="AQ22" s="653"/>
      <c r="AR22" s="653"/>
      <c r="AS22" s="653"/>
      <c r="AT22" s="653"/>
      <c r="AU22" s="653"/>
      <c r="AV22" s="653"/>
    </row>
    <row r="23" spans="1:48" ht="15.75" thickBot="1" x14ac:dyDescent="0.3">
      <c r="A23" s="455"/>
      <c r="B23" s="455"/>
      <c r="C23" s="455"/>
      <c r="D23" s="455"/>
      <c r="E23" s="455"/>
      <c r="F23" s="455"/>
      <c r="G23" s="455"/>
      <c r="H23" s="455"/>
      <c r="I23" s="455"/>
      <c r="J23" s="460"/>
      <c r="K23" s="455"/>
      <c r="L23"/>
      <c r="M23"/>
      <c r="N23"/>
      <c r="O23"/>
      <c r="P23"/>
      <c r="Q23"/>
      <c r="R23" s="455"/>
      <c r="S23" s="653"/>
      <c r="T23" s="653"/>
      <c r="U23" s="653"/>
      <c r="V23" s="653"/>
      <c r="W23" s="653"/>
      <c r="X23" s="653"/>
      <c r="Y23" s="653"/>
      <c r="Z23" s="653"/>
      <c r="AA23" s="455"/>
      <c r="AB23" s="455"/>
      <c r="AC23" s="653"/>
      <c r="AD23" s="551" t="s">
        <v>487</v>
      </c>
      <c r="AE23" s="474">
        <v>0.4</v>
      </c>
      <c r="AF23" s="474">
        <v>1</v>
      </c>
      <c r="AG23" s="474">
        <v>1</v>
      </c>
      <c r="AH23" s="474">
        <v>1</v>
      </c>
      <c r="AI23" s="492">
        <v>1</v>
      </c>
      <c r="AJ23" s="653"/>
      <c r="AK23" s="653"/>
      <c r="AL23" s="653"/>
      <c r="AM23" s="653"/>
      <c r="AN23" s="653"/>
      <c r="AO23" s="653"/>
      <c r="AP23" s="653"/>
      <c r="AQ23" s="653"/>
      <c r="AR23" s="653"/>
      <c r="AS23" s="653"/>
      <c r="AT23" s="653"/>
      <c r="AU23" s="653"/>
    </row>
    <row r="24" spans="1:48" ht="15" customHeight="1" thickBot="1" x14ac:dyDescent="0.3">
      <c r="A24" s="455"/>
      <c r="B24" s="861" t="s">
        <v>527</v>
      </c>
      <c r="C24" s="474" t="s">
        <v>718</v>
      </c>
      <c r="D24" s="477"/>
      <c r="E24" s="861" t="s">
        <v>530</v>
      </c>
      <c r="F24" s="474" t="s">
        <v>718</v>
      </c>
      <c r="G24" s="492">
        <v>0.45</v>
      </c>
      <c r="H24" s="521"/>
      <c r="I24" s="455"/>
      <c r="J24" s="521"/>
      <c r="K24" s="455"/>
      <c r="L24" s="656"/>
      <c r="M24" s="659"/>
      <c r="N24" s="660">
        <v>2010</v>
      </c>
      <c r="O24" s="660">
        <v>2020</v>
      </c>
      <c r="P24" s="660">
        <v>2030</v>
      </c>
      <c r="Q24" s="661">
        <v>2035</v>
      </c>
      <c r="R24"/>
      <c r="S24" s="653"/>
      <c r="T24" s="653"/>
      <c r="U24" s="653"/>
      <c r="V24" s="653"/>
      <c r="W24" s="653"/>
      <c r="X24" s="653"/>
      <c r="Y24" s="653"/>
      <c r="Z24" s="653"/>
      <c r="AA24" s="455"/>
      <c r="AB24" s="455"/>
      <c r="AC24" s="653"/>
      <c r="AD24" s="551" t="s">
        <v>716</v>
      </c>
      <c r="AE24" s="477">
        <v>0</v>
      </c>
      <c r="AF24" s="477">
        <v>0</v>
      </c>
      <c r="AG24" s="477">
        <v>0</v>
      </c>
      <c r="AH24" s="477">
        <v>0</v>
      </c>
      <c r="AI24" s="475">
        <v>0</v>
      </c>
      <c r="AJ24" s="653"/>
      <c r="AK24" s="653"/>
      <c r="AL24" s="653"/>
      <c r="AM24" s="653"/>
      <c r="AN24" s="653"/>
      <c r="AO24" s="653"/>
      <c r="AP24" s="653"/>
      <c r="AQ24" s="653"/>
      <c r="AR24" s="653"/>
      <c r="AS24" s="653"/>
      <c r="AT24" s="653"/>
      <c r="AU24" s="653"/>
    </row>
    <row r="25" spans="1:48" ht="15.75" customHeight="1" thickBot="1" x14ac:dyDescent="0.3">
      <c r="A25" s="455"/>
      <c r="B25" s="861"/>
      <c r="C25" s="474" t="s">
        <v>719</v>
      </c>
      <c r="D25" s="477"/>
      <c r="E25" s="861"/>
      <c r="F25" s="474" t="s">
        <v>719</v>
      </c>
      <c r="G25" s="492">
        <v>0.48</v>
      </c>
      <c r="H25" s="521"/>
      <c r="I25" s="455"/>
      <c r="J25" s="521"/>
      <c r="K25" s="455"/>
      <c r="L25" s="862" t="s">
        <v>720</v>
      </c>
      <c r="M25" s="474" t="s">
        <v>718</v>
      </c>
      <c r="N25" s="662">
        <v>0.40345010545805099</v>
      </c>
      <c r="O25" s="662">
        <v>0.33</v>
      </c>
      <c r="P25" s="662">
        <v>0.33</v>
      </c>
      <c r="Q25" s="663">
        <v>0.33</v>
      </c>
      <c r="R25"/>
      <c r="S25" s="653"/>
      <c r="T25" s="653"/>
      <c r="U25" s="653"/>
      <c r="V25" s="653"/>
      <c r="W25" s="653"/>
      <c r="X25" s="653"/>
      <c r="Y25" s="653"/>
      <c r="Z25" s="653"/>
      <c r="AA25" s="455"/>
      <c r="AB25" s="455"/>
      <c r="AC25" s="158"/>
      <c r="AD25" s="158"/>
      <c r="AE25" s="158"/>
      <c r="AF25" s="158"/>
      <c r="AG25" s="158"/>
      <c r="AH25" s="158"/>
      <c r="AI25" s="158"/>
      <c r="AJ25" s="158"/>
      <c r="AK25" s="653"/>
      <c r="AL25" s="653"/>
      <c r="AM25" s="653"/>
      <c r="AN25" s="653"/>
      <c r="AO25" s="653"/>
      <c r="AP25" s="653"/>
      <c r="AQ25" s="653"/>
      <c r="AR25" s="653"/>
      <c r="AS25" s="653"/>
      <c r="AT25" s="653"/>
      <c r="AU25" s="653"/>
    </row>
    <row r="26" spans="1:48" ht="15.75" thickBot="1" x14ac:dyDescent="0.3">
      <c r="A26" s="455"/>
      <c r="B26" s="861"/>
      <c r="C26" s="474" t="s">
        <v>721</v>
      </c>
      <c r="D26" s="477"/>
      <c r="E26" s="861"/>
      <c r="F26" s="474" t="s">
        <v>721</v>
      </c>
      <c r="G26" s="492"/>
      <c r="H26" s="521"/>
      <c r="I26" s="455"/>
      <c r="J26" s="521"/>
      <c r="K26" s="455"/>
      <c r="L26" s="862"/>
      <c r="M26" s="474" t="s">
        <v>719</v>
      </c>
      <c r="N26" s="664">
        <v>0.24</v>
      </c>
      <c r="O26" s="664">
        <v>0.11</v>
      </c>
      <c r="P26" s="664">
        <v>0.11</v>
      </c>
      <c r="Q26" s="665">
        <v>0.11</v>
      </c>
      <c r="R26"/>
      <c r="S26" s="653"/>
      <c r="T26" s="653"/>
      <c r="U26" s="653"/>
      <c r="V26" s="653"/>
      <c r="W26" s="653"/>
      <c r="X26" s="653"/>
      <c r="Y26" s="653"/>
      <c r="Z26" s="653"/>
      <c r="AA26" s="455"/>
      <c r="AB26" s="455"/>
      <c r="AC26" s="158"/>
      <c r="AD26" s="158"/>
      <c r="AE26" s="158"/>
      <c r="AF26" s="158"/>
      <c r="AG26" s="158"/>
      <c r="AH26" s="158"/>
      <c r="AI26" s="158"/>
      <c r="AJ26" s="158"/>
      <c r="AK26" s="653"/>
      <c r="AL26" s="653"/>
      <c r="AM26" s="653"/>
      <c r="AN26" s="653"/>
      <c r="AO26" s="653"/>
      <c r="AP26" s="653"/>
      <c r="AQ26" s="653"/>
      <c r="AR26" s="653"/>
      <c r="AS26" s="653"/>
      <c r="AT26" s="653"/>
      <c r="AU26" s="653"/>
    </row>
    <row r="27" spans="1:48" ht="21.75" thickBot="1" x14ac:dyDescent="0.4">
      <c r="A27" s="455"/>
      <c r="B27" s="861"/>
      <c r="C27" s="474" t="s">
        <v>722</v>
      </c>
      <c r="D27" s="477"/>
      <c r="E27" s="861"/>
      <c r="F27" s="474" t="s">
        <v>722</v>
      </c>
      <c r="G27" s="492">
        <v>0.02</v>
      </c>
      <c r="H27" s="521"/>
      <c r="I27" s="455"/>
      <c r="J27" s="521"/>
      <c r="K27" s="455"/>
      <c r="L27" s="862"/>
      <c r="M27" s="474" t="s">
        <v>721</v>
      </c>
      <c r="N27" s="664">
        <v>0.24</v>
      </c>
      <c r="O27" s="664">
        <v>0.44</v>
      </c>
      <c r="P27" s="664">
        <v>0.44</v>
      </c>
      <c r="Q27" s="665">
        <v>0.44</v>
      </c>
      <c r="R27"/>
      <c r="S27" s="653"/>
      <c r="T27" s="653"/>
      <c r="U27" s="653"/>
      <c r="V27" s="653"/>
      <c r="W27" s="653"/>
      <c r="X27" s="653"/>
      <c r="Y27" s="653"/>
      <c r="Z27" s="653"/>
      <c r="AA27" s="455"/>
      <c r="AB27" s="455"/>
      <c r="AC27" s="476" t="s">
        <v>717</v>
      </c>
      <c r="AD27" s="476"/>
      <c r="AE27" s="476"/>
      <c r="AF27" s="476"/>
      <c r="AG27" s="476"/>
      <c r="AH27" s="476"/>
      <c r="AI27" s="476"/>
      <c r="AJ27" s="653"/>
      <c r="AK27" s="653"/>
      <c r="AL27" s="653"/>
      <c r="AM27" s="653"/>
      <c r="AN27" s="653"/>
      <c r="AO27" s="653"/>
      <c r="AP27" s="653"/>
      <c r="AQ27" s="653"/>
      <c r="AR27" s="653"/>
      <c r="AS27" s="653"/>
      <c r="AT27" s="653"/>
      <c r="AU27" s="653"/>
    </row>
    <row r="28" spans="1:48" ht="15.75" thickBot="1" x14ac:dyDescent="0.3">
      <c r="A28" s="455"/>
      <c r="B28" s="861"/>
      <c r="C28" s="474" t="s">
        <v>517</v>
      </c>
      <c r="D28" s="477"/>
      <c r="E28" s="861"/>
      <c r="F28" s="474" t="s">
        <v>517</v>
      </c>
      <c r="G28" s="492">
        <v>0.05</v>
      </c>
      <c r="H28" s="521"/>
      <c r="I28" s="455"/>
      <c r="J28" s="521"/>
      <c r="K28" s="455"/>
      <c r="L28" s="862"/>
      <c r="M28" s="474" t="s">
        <v>517</v>
      </c>
      <c r="N28" s="662">
        <v>0.09</v>
      </c>
      <c r="O28" s="662">
        <v>0.09</v>
      </c>
      <c r="P28" s="662">
        <v>0.09</v>
      </c>
      <c r="Q28" s="663">
        <v>0.09</v>
      </c>
      <c r="R28"/>
      <c r="S28" s="653"/>
      <c r="T28" s="653"/>
      <c r="U28" s="653"/>
      <c r="V28" s="653"/>
      <c r="W28" s="653"/>
      <c r="X28" s="653"/>
      <c r="Y28" s="653"/>
      <c r="Z28" s="653"/>
      <c r="AA28" s="455"/>
      <c r="AB28" s="455"/>
      <c r="AC28" s="653"/>
      <c r="AD28" s="158"/>
      <c r="AE28" s="158"/>
      <c r="AF28" s="158"/>
      <c r="AG28" s="158"/>
      <c r="AH28" s="158"/>
      <c r="AI28" s="158"/>
      <c r="AJ28" s="653"/>
      <c r="AK28" s="653"/>
      <c r="AL28" s="653"/>
      <c r="AM28" s="653"/>
      <c r="AN28" s="653"/>
      <c r="AO28" s="653"/>
      <c r="AP28" s="653"/>
      <c r="AQ28" s="653"/>
      <c r="AR28" s="653"/>
      <c r="AS28" s="653"/>
      <c r="AT28" s="653"/>
      <c r="AU28" s="653"/>
    </row>
    <row r="29" spans="1:48" ht="15.75" thickBot="1" x14ac:dyDescent="0.3">
      <c r="A29" s="455"/>
      <c r="B29" s="666"/>
      <c r="C29" s="667"/>
      <c r="D29" s="455"/>
      <c r="E29" s="666"/>
      <c r="F29" s="667"/>
      <c r="G29" s="667"/>
      <c r="H29" s="521"/>
      <c r="I29" s="455"/>
      <c r="J29" s="521"/>
      <c r="K29" s="455"/>
      <c r="L29" s="862"/>
      <c r="M29" s="474" t="s">
        <v>723</v>
      </c>
      <c r="N29" s="662">
        <v>2.6549894541949299E-2</v>
      </c>
      <c r="O29" s="662">
        <v>2.9999999999999898E-2</v>
      </c>
      <c r="P29" s="662">
        <v>0.03</v>
      </c>
      <c r="Q29" s="663">
        <v>2.9999999999999898E-2</v>
      </c>
      <c r="R29"/>
      <c r="S29" s="653"/>
      <c r="T29" s="653"/>
      <c r="U29" s="653"/>
      <c r="V29" s="653"/>
      <c r="W29" s="653"/>
      <c r="X29" s="653"/>
      <c r="Y29" s="653"/>
      <c r="Z29" s="653"/>
      <c r="AA29" s="455"/>
      <c r="AB29" s="455"/>
      <c r="AC29" s="653"/>
      <c r="AD29" s="656"/>
      <c r="AE29" s="659"/>
      <c r="AF29" s="660">
        <v>2010</v>
      </c>
      <c r="AG29" s="660">
        <v>2020</v>
      </c>
      <c r="AH29" s="660">
        <v>2030</v>
      </c>
      <c r="AI29" s="661">
        <v>2035</v>
      </c>
      <c r="AJ29" s="158"/>
      <c r="AK29" s="653"/>
      <c r="AL29" s="653"/>
      <c r="AM29" s="653"/>
      <c r="AN29" s="653"/>
      <c r="AO29" s="653"/>
      <c r="AP29" s="653"/>
      <c r="AQ29" s="653"/>
      <c r="AR29" s="653"/>
      <c r="AS29" s="653"/>
      <c r="AT29" s="653"/>
      <c r="AU29" s="653"/>
    </row>
    <row r="30" spans="1:48" ht="15.75" thickBot="1" x14ac:dyDescent="0.3">
      <c r="A30" s="455"/>
      <c r="B30" s="666"/>
      <c r="C30" s="667"/>
      <c r="D30" s="455"/>
      <c r="E30" s="666"/>
      <c r="F30" s="667"/>
      <c r="G30" s="667"/>
      <c r="H30" s="521"/>
      <c r="I30" s="455"/>
      <c r="J30" s="521"/>
      <c r="K30" s="455"/>
      <c r="L30" s="668"/>
      <c r="M30" s="667"/>
      <c r="N30" s="669"/>
      <c r="O30" s="669"/>
      <c r="P30" s="669"/>
      <c r="Q30" s="669"/>
      <c r="R30"/>
      <c r="S30" s="653"/>
      <c r="T30" s="653"/>
      <c r="U30" s="653"/>
      <c r="V30" s="653"/>
      <c r="W30" s="653"/>
      <c r="X30" s="653"/>
      <c r="Y30" s="653"/>
      <c r="Z30" s="653"/>
      <c r="AA30" s="455"/>
      <c r="AB30" s="455"/>
      <c r="AC30" s="653"/>
      <c r="AD30" s="862" t="s">
        <v>720</v>
      </c>
      <c r="AE30" s="474" t="s">
        <v>718</v>
      </c>
      <c r="AF30" s="662">
        <v>0.40345010545805099</v>
      </c>
      <c r="AG30" s="662">
        <v>0.33</v>
      </c>
      <c r="AH30" s="662">
        <v>0.33</v>
      </c>
      <c r="AI30" s="663">
        <v>0.33</v>
      </c>
      <c r="AJ30" s="158"/>
      <c r="AK30" s="653"/>
      <c r="AL30" s="653"/>
      <c r="AM30" s="653"/>
      <c r="AN30" s="653"/>
      <c r="AO30" s="653"/>
      <c r="AP30" s="653"/>
      <c r="AQ30" s="653"/>
      <c r="AR30" s="653"/>
      <c r="AS30" s="653"/>
      <c r="AT30" s="653"/>
      <c r="AU30" s="653"/>
    </row>
    <row r="31" spans="1:48" ht="51" customHeight="1" thickBot="1" x14ac:dyDescent="0.3">
      <c r="A31" s="455"/>
      <c r="B31" s="666"/>
      <c r="C31" s="667"/>
      <c r="D31" s="455"/>
      <c r="E31" s="666"/>
      <c r="F31" s="667"/>
      <c r="G31" s="667"/>
      <c r="H31" s="521"/>
      <c r="I31" s="455"/>
      <c r="J31" s="521"/>
      <c r="K31" s="455"/>
      <c r="L31" s="857" t="s">
        <v>724</v>
      </c>
      <c r="M31" s="857"/>
      <c r="N31" s="857"/>
      <c r="O31" s="857"/>
      <c r="P31" s="857"/>
      <c r="Q31" s="857"/>
      <c r="R31"/>
      <c r="S31" s="653"/>
      <c r="T31" s="653"/>
      <c r="U31" s="653"/>
      <c r="V31" s="653"/>
      <c r="W31" s="653"/>
      <c r="X31" s="653"/>
      <c r="Y31" s="653"/>
      <c r="Z31" s="653"/>
      <c r="AA31" s="455"/>
      <c r="AB31" s="455"/>
      <c r="AC31" s="653"/>
      <c r="AD31" s="862"/>
      <c r="AE31" s="474" t="s">
        <v>719</v>
      </c>
      <c r="AF31" s="664">
        <v>0.24</v>
      </c>
      <c r="AG31" s="664">
        <v>0.11</v>
      </c>
      <c r="AH31" s="664">
        <v>0.11</v>
      </c>
      <c r="AI31" s="665">
        <v>0.11</v>
      </c>
      <c r="AJ31" s="158"/>
      <c r="AK31" s="653"/>
      <c r="AL31" s="653"/>
      <c r="AM31" s="653"/>
      <c r="AN31" s="653"/>
      <c r="AO31" s="653"/>
      <c r="AP31" s="653"/>
      <c r="AQ31" s="653"/>
      <c r="AR31" s="653"/>
      <c r="AS31" s="653"/>
      <c r="AT31" s="653"/>
      <c r="AU31" s="653"/>
    </row>
    <row r="32" spans="1:48" ht="15.75" thickBot="1" x14ac:dyDescent="0.3">
      <c r="A32" s="455"/>
      <c r="B32" s="455"/>
      <c r="C32" s="455"/>
      <c r="D32" s="670"/>
      <c r="E32" s="455"/>
      <c r="F32" s="455"/>
      <c r="G32" s="670"/>
      <c r="H32" s="521"/>
      <c r="I32" s="455"/>
      <c r="J32" s="521"/>
      <c r="K32" s="455"/>
      <c r="L32" s="455"/>
      <c r="M32"/>
      <c r="N32"/>
      <c r="O32" s="455"/>
      <c r="P32" s="455"/>
      <c r="Q32" s="670"/>
      <c r="R32" s="455"/>
      <c r="S32" s="653"/>
      <c r="T32" s="653"/>
      <c r="U32" s="653"/>
      <c r="V32" s="653"/>
      <c r="W32" s="653"/>
      <c r="X32" s="653"/>
      <c r="Y32" s="653"/>
      <c r="Z32" s="653"/>
      <c r="AA32" s="455"/>
      <c r="AB32" s="455"/>
      <c r="AC32" s="653"/>
      <c r="AD32" s="862"/>
      <c r="AE32" s="474" t="s">
        <v>721</v>
      </c>
      <c r="AF32" s="664">
        <v>0.24</v>
      </c>
      <c r="AG32" s="664">
        <v>0.44</v>
      </c>
      <c r="AH32" s="664">
        <v>0.44</v>
      </c>
      <c r="AI32" s="665">
        <v>0.44</v>
      </c>
      <c r="AJ32" s="158"/>
      <c r="AK32" s="653"/>
      <c r="AL32" s="653"/>
      <c r="AM32" s="653"/>
      <c r="AN32" s="653"/>
      <c r="AO32" s="653"/>
      <c r="AP32" s="653"/>
      <c r="AQ32" s="653"/>
      <c r="AR32" s="653"/>
      <c r="AS32" s="653"/>
      <c r="AT32" s="653"/>
      <c r="AU32" s="653"/>
    </row>
    <row r="33" spans="1:47" ht="51.6" customHeight="1" thickBot="1" x14ac:dyDescent="0.3">
      <c r="A33" s="455"/>
      <c r="B33" s="455"/>
      <c r="C33" s="455"/>
      <c r="D33" s="670"/>
      <c r="E33" s="455"/>
      <c r="F33" s="455"/>
      <c r="G33" s="670"/>
      <c r="H33" s="521"/>
      <c r="I33" s="455"/>
      <c r="J33" s="521"/>
      <c r="K33" s="455"/>
      <c r="L33" s="858" t="s">
        <v>725</v>
      </c>
      <c r="M33" s="858"/>
      <c r="N33" s="858"/>
      <c r="O33" s="858"/>
      <c r="P33" s="858"/>
      <c r="Q33" s="858"/>
      <c r="R33" s="455"/>
      <c r="S33" s="653"/>
      <c r="T33" s="653"/>
      <c r="U33" s="653"/>
      <c r="V33" s="653"/>
      <c r="W33" s="653"/>
      <c r="X33" s="653"/>
      <c r="Y33" s="653"/>
      <c r="Z33" s="653"/>
      <c r="AA33" s="455"/>
      <c r="AB33" s="455"/>
      <c r="AC33" s="653"/>
      <c r="AD33" s="862"/>
      <c r="AE33" s="474" t="s">
        <v>517</v>
      </c>
      <c r="AF33" s="662">
        <v>0.09</v>
      </c>
      <c r="AG33" s="662">
        <v>0.09</v>
      </c>
      <c r="AH33" s="662">
        <v>0.09</v>
      </c>
      <c r="AI33" s="663">
        <v>0.09</v>
      </c>
      <c r="AJ33" s="158"/>
      <c r="AK33" s="653"/>
      <c r="AL33" s="653"/>
      <c r="AM33" s="653"/>
      <c r="AN33" s="653"/>
      <c r="AO33" s="653"/>
      <c r="AP33" s="653"/>
      <c r="AQ33" s="653"/>
      <c r="AR33" s="653"/>
      <c r="AS33" s="653"/>
      <c r="AT33" s="653"/>
      <c r="AU33" s="653"/>
    </row>
    <row r="34" spans="1:47" ht="15.75" thickBot="1" x14ac:dyDescent="0.3">
      <c r="A34" s="455"/>
      <c r="B34" s="455"/>
      <c r="C34" s="455"/>
      <c r="D34" s="670"/>
      <c r="E34" s="455"/>
      <c r="F34" s="455"/>
      <c r="G34" s="670"/>
      <c r="H34" s="521"/>
      <c r="I34" s="455"/>
      <c r="J34" s="521"/>
      <c r="K34" s="455"/>
      <c r="L34" s="656"/>
      <c r="M34" s="470" t="s">
        <v>726</v>
      </c>
      <c r="N34" s="471" t="s">
        <v>727</v>
      </c>
      <c r="O34" s="455"/>
      <c r="P34" s="455"/>
      <c r="Q34" s="455"/>
      <c r="R34" s="455"/>
      <c r="S34" s="653"/>
      <c r="T34" s="653"/>
      <c r="U34" s="653"/>
      <c r="V34" s="653"/>
      <c r="W34" s="653"/>
      <c r="X34" s="653"/>
      <c r="Y34" s="653"/>
      <c r="Z34" s="653"/>
      <c r="AA34" s="455"/>
      <c r="AB34" s="455"/>
      <c r="AC34" s="653"/>
      <c r="AD34" s="862"/>
      <c r="AE34" s="474" t="s">
        <v>723</v>
      </c>
      <c r="AF34" s="662">
        <v>2.6549894541949299E-2</v>
      </c>
      <c r="AG34" s="662">
        <v>2.9999999999999898E-2</v>
      </c>
      <c r="AH34" s="662">
        <v>0.03</v>
      </c>
      <c r="AI34" s="663">
        <v>2.9999999999999898E-2</v>
      </c>
      <c r="AJ34" s="158"/>
      <c r="AK34" s="653"/>
      <c r="AL34" s="653"/>
      <c r="AM34" s="653"/>
      <c r="AN34" s="653"/>
      <c r="AO34" s="653"/>
      <c r="AP34" s="653"/>
      <c r="AQ34" s="653"/>
      <c r="AR34" s="653"/>
      <c r="AS34" s="653"/>
      <c r="AT34" s="653"/>
      <c r="AU34" s="653"/>
    </row>
    <row r="35" spans="1:47" ht="15.75" thickBot="1" x14ac:dyDescent="0.3">
      <c r="A35" s="455"/>
      <c r="B35" s="455"/>
      <c r="C35" s="455"/>
      <c r="D35" s="670"/>
      <c r="E35" s="455"/>
      <c r="F35" s="455"/>
      <c r="G35" s="670"/>
      <c r="H35" s="521"/>
      <c r="I35" s="455"/>
      <c r="J35" s="521"/>
      <c r="K35" s="455"/>
      <c r="L35" s="473" t="s">
        <v>728</v>
      </c>
      <c r="M35" s="671">
        <v>0.73</v>
      </c>
      <c r="N35" s="478">
        <v>0.96</v>
      </c>
      <c r="O35" s="455"/>
      <c r="P35" s="455"/>
      <c r="Q35" s="670"/>
      <c r="R35" s="455"/>
      <c r="S35" s="653"/>
      <c r="T35" s="653"/>
      <c r="U35" s="653"/>
      <c r="V35" s="653"/>
      <c r="W35" s="653"/>
      <c r="X35" s="653"/>
      <c r="Y35" s="653"/>
      <c r="Z35" s="653"/>
      <c r="AA35" s="455"/>
      <c r="AB35" s="455"/>
      <c r="AC35" s="653"/>
      <c r="AD35" s="668"/>
      <c r="AE35" s="667"/>
      <c r="AF35" s="669"/>
      <c r="AG35" s="669"/>
      <c r="AH35" s="669"/>
      <c r="AI35" s="669"/>
      <c r="AJ35" s="158"/>
      <c r="AK35" s="653"/>
      <c r="AL35" s="653"/>
      <c r="AM35" s="653"/>
      <c r="AN35" s="653"/>
      <c r="AO35" s="653"/>
      <c r="AP35" s="653"/>
      <c r="AQ35" s="653"/>
      <c r="AR35" s="653"/>
      <c r="AS35" s="653"/>
      <c r="AT35" s="653"/>
      <c r="AU35" s="653"/>
    </row>
    <row r="36" spans="1:47" ht="15.75" thickBot="1" x14ac:dyDescent="0.3">
      <c r="A36" s="455"/>
      <c r="B36" s="455"/>
      <c r="C36" s="455"/>
      <c r="D36" s="670"/>
      <c r="E36" s="455"/>
      <c r="F36" s="455"/>
      <c r="G36" s="670"/>
      <c r="H36" s="521"/>
      <c r="I36" s="455"/>
      <c r="J36" s="521"/>
      <c r="K36" s="455"/>
      <c r="L36" s="473" t="s">
        <v>512</v>
      </c>
      <c r="M36" s="477">
        <v>2.9</v>
      </c>
      <c r="N36" s="475">
        <v>3.4</v>
      </c>
      <c r="O36" s="455"/>
      <c r="P36" s="455"/>
      <c r="Q36" s="670"/>
      <c r="R36" s="455"/>
      <c r="S36" s="653"/>
      <c r="T36" s="653"/>
      <c r="U36" s="653"/>
      <c r="V36" s="653"/>
      <c r="W36" s="653"/>
      <c r="X36" s="653"/>
      <c r="Y36" s="653"/>
      <c r="Z36" s="653"/>
      <c r="AA36" s="455"/>
      <c r="AB36" s="455"/>
      <c r="AC36" s="653"/>
      <c r="AD36" s="857" t="s">
        <v>724</v>
      </c>
      <c r="AE36" s="857"/>
      <c r="AF36" s="857"/>
      <c r="AG36" s="857"/>
      <c r="AH36" s="857"/>
      <c r="AI36" s="857"/>
      <c r="AJ36" s="158"/>
      <c r="AK36" s="653"/>
      <c r="AL36" s="653"/>
      <c r="AM36" s="653"/>
      <c r="AN36" s="653"/>
      <c r="AO36" s="653"/>
      <c r="AP36" s="653"/>
      <c r="AQ36" s="653"/>
      <c r="AR36" s="653"/>
      <c r="AS36" s="653"/>
      <c r="AT36" s="653"/>
      <c r="AU36" s="653"/>
    </row>
    <row r="37" spans="1:47" x14ac:dyDescent="0.25">
      <c r="A37" s="455"/>
      <c r="B37" s="455"/>
      <c r="C37" s="455"/>
      <c r="D37" s="670"/>
      <c r="E37" s="455"/>
      <c r="F37" s="455"/>
      <c r="G37" s="670"/>
      <c r="H37" s="521"/>
      <c r="I37" s="455"/>
      <c r="J37" s="521"/>
      <c r="K37" s="455"/>
      <c r="L37" s="455"/>
      <c r="M37" s="455"/>
      <c r="N37" s="670"/>
      <c r="O37" s="455"/>
      <c r="P37" s="455"/>
      <c r="Q37" s="670"/>
      <c r="R37" s="455"/>
      <c r="S37" s="653"/>
      <c r="T37" s="653"/>
      <c r="U37" s="653"/>
      <c r="V37" s="653"/>
      <c r="W37" s="653"/>
      <c r="X37" s="653"/>
      <c r="Y37" s="653"/>
      <c r="Z37" s="653"/>
      <c r="AA37" s="455"/>
      <c r="AB37" s="455"/>
      <c r="AC37" s="653"/>
      <c r="AD37" s="653"/>
      <c r="AE37" s="158"/>
      <c r="AF37" s="158"/>
      <c r="AG37" s="653"/>
      <c r="AH37" s="653"/>
      <c r="AI37" s="670"/>
      <c r="AJ37" s="653"/>
      <c r="AK37" s="653"/>
      <c r="AL37" s="653"/>
      <c r="AM37" s="653"/>
      <c r="AN37" s="653"/>
      <c r="AO37" s="653"/>
      <c r="AP37" s="653"/>
      <c r="AQ37" s="653"/>
      <c r="AR37" s="653"/>
      <c r="AS37" s="653"/>
      <c r="AT37" s="653"/>
      <c r="AU37" s="653"/>
    </row>
    <row r="38" spans="1:47" ht="42" customHeight="1" thickBot="1" x14ac:dyDescent="0.4">
      <c r="A38" s="476" t="s">
        <v>729</v>
      </c>
      <c r="B38" s="476"/>
      <c r="C38" s="476"/>
      <c r="D38" s="476"/>
      <c r="E38" s="476"/>
      <c r="F38" s="476"/>
      <c r="G38" s="476"/>
      <c r="H38" s="521"/>
      <c r="I38" s="455"/>
      <c r="J38" s="521"/>
      <c r="K38" s="476" t="s">
        <v>729</v>
      </c>
      <c r="L38" s="476"/>
      <c r="M38" s="476"/>
      <c r="N38" s="476"/>
      <c r="O38" s="476"/>
      <c r="P38" s="476"/>
      <c r="Q38" s="476"/>
      <c r="R38" s="455"/>
      <c r="S38" s="653"/>
      <c r="T38" s="653"/>
      <c r="U38" s="653"/>
      <c r="V38" s="653"/>
      <c r="W38" s="653"/>
      <c r="X38" s="653"/>
      <c r="Y38" s="653"/>
      <c r="Z38" s="653"/>
      <c r="AA38" s="455"/>
      <c r="AB38" s="455"/>
      <c r="AC38" s="653"/>
      <c r="AD38" s="858" t="s">
        <v>725</v>
      </c>
      <c r="AE38" s="858"/>
      <c r="AF38" s="858"/>
      <c r="AG38" s="858"/>
      <c r="AH38" s="858"/>
      <c r="AI38" s="858"/>
      <c r="AJ38" s="653"/>
      <c r="AK38" s="653"/>
      <c r="AL38" s="653"/>
      <c r="AM38" s="653"/>
      <c r="AN38" s="653"/>
      <c r="AO38" s="653"/>
      <c r="AP38" s="653"/>
      <c r="AQ38" s="653"/>
      <c r="AR38" s="653"/>
      <c r="AS38" s="653"/>
      <c r="AT38" s="653"/>
      <c r="AU38" s="653"/>
    </row>
    <row r="39" spans="1:47" ht="15.75" thickBot="1" x14ac:dyDescent="0.3">
      <c r="A39" s="455"/>
      <c r="B39" s="455"/>
      <c r="C39" s="455"/>
      <c r="D39" s="455"/>
      <c r="E39" s="455"/>
      <c r="F39" s="455"/>
      <c r="G39" s="455"/>
      <c r="H39" s="521"/>
      <c r="I39" s="455"/>
      <c r="J39" s="521"/>
      <c r="K39" s="455"/>
      <c r="L39" s="455"/>
      <c r="M39" s="455"/>
      <c r="N39" s="455"/>
      <c r="O39" s="455"/>
      <c r="P39" s="455"/>
      <c r="Q39" s="455"/>
      <c r="R39" s="455"/>
      <c r="S39" s="653"/>
      <c r="T39" s="653"/>
      <c r="U39" s="653"/>
      <c r="V39" s="653"/>
      <c r="W39" s="653"/>
      <c r="X39" s="653"/>
      <c r="Y39" s="653"/>
      <c r="Z39" s="653"/>
      <c r="AA39" s="455"/>
      <c r="AB39" s="455"/>
      <c r="AC39" s="653"/>
      <c r="AD39" s="656"/>
      <c r="AE39" s="660" t="s">
        <v>726</v>
      </c>
      <c r="AF39" s="661" t="s">
        <v>727</v>
      </c>
      <c r="AG39" s="653"/>
      <c r="AH39" s="653"/>
      <c r="AI39" s="653"/>
      <c r="AJ39" s="653"/>
      <c r="AK39" s="653"/>
      <c r="AL39" s="653"/>
      <c r="AM39" s="653"/>
      <c r="AN39" s="653"/>
      <c r="AO39" s="653"/>
      <c r="AP39" s="653"/>
      <c r="AQ39" s="653"/>
      <c r="AR39" s="653"/>
      <c r="AS39" s="653"/>
      <c r="AT39" s="653"/>
      <c r="AU39" s="653"/>
    </row>
    <row r="40" spans="1:47" ht="15.75" thickBot="1" x14ac:dyDescent="0.3">
      <c r="A40" s="455"/>
      <c r="B40" s="656" t="s">
        <v>730</v>
      </c>
      <c r="C40" s="470">
        <v>2010</v>
      </c>
      <c r="D40" s="470">
        <v>2020</v>
      </c>
      <c r="E40" s="470">
        <v>2025</v>
      </c>
      <c r="F40" s="470">
        <v>2030</v>
      </c>
      <c r="G40" s="471">
        <v>2035</v>
      </c>
      <c r="H40" s="521"/>
      <c r="I40" s="455"/>
      <c r="J40" s="521"/>
      <c r="K40" s="455"/>
      <c r="L40" s="656" t="s">
        <v>730</v>
      </c>
      <c r="M40" s="470">
        <v>2010</v>
      </c>
      <c r="N40" s="470">
        <v>2020</v>
      </c>
      <c r="O40" s="470">
        <v>2025</v>
      </c>
      <c r="P40" s="470">
        <v>2030</v>
      </c>
      <c r="Q40" s="471">
        <v>2035</v>
      </c>
      <c r="R40" s="455"/>
      <c r="S40" s="653"/>
      <c r="T40" s="653"/>
      <c r="U40" s="653"/>
      <c r="V40" s="653"/>
      <c r="W40" s="653"/>
      <c r="X40" s="653"/>
      <c r="Y40" s="653"/>
      <c r="Z40" s="653"/>
      <c r="AA40" s="455"/>
      <c r="AB40" s="455"/>
      <c r="AC40" s="653"/>
      <c r="AD40" s="473" t="s">
        <v>728</v>
      </c>
      <c r="AE40" s="671">
        <v>0.73</v>
      </c>
      <c r="AF40" s="478">
        <v>0.96</v>
      </c>
      <c r="AG40" s="653"/>
      <c r="AH40" s="653"/>
      <c r="AI40" s="670"/>
      <c r="AJ40" s="653"/>
      <c r="AK40" s="653"/>
      <c r="AL40" s="653"/>
      <c r="AM40" s="653"/>
      <c r="AN40" s="653"/>
      <c r="AO40" s="653"/>
      <c r="AP40" s="653"/>
      <c r="AQ40" s="653"/>
      <c r="AR40" s="653"/>
      <c r="AS40" s="653"/>
      <c r="AT40" s="653"/>
      <c r="AU40" s="653"/>
    </row>
    <row r="41" spans="1:47" ht="15.75" thickBot="1" x14ac:dyDescent="0.3">
      <c r="A41" s="455"/>
      <c r="B41" s="318" t="s">
        <v>731</v>
      </c>
      <c r="C41" s="320">
        <v>0.432</v>
      </c>
      <c r="D41" s="320">
        <v>0.499</v>
      </c>
      <c r="E41" s="320">
        <v>0.56599999999999995</v>
      </c>
      <c r="F41" s="320">
        <v>0.62</v>
      </c>
      <c r="G41" s="321">
        <v>0.64</v>
      </c>
      <c r="H41" s="521"/>
      <c r="I41" s="455"/>
      <c r="J41" s="521"/>
      <c r="K41" s="455"/>
      <c r="L41" s="318" t="s">
        <v>731</v>
      </c>
      <c r="M41" s="320">
        <v>0.432</v>
      </c>
      <c r="N41" s="320">
        <v>0.499</v>
      </c>
      <c r="O41" s="320">
        <v>0.56599999999999995</v>
      </c>
      <c r="P41" s="320">
        <v>0.62</v>
      </c>
      <c r="Q41" s="321">
        <v>0.64</v>
      </c>
      <c r="R41" s="455"/>
      <c r="S41" s="653"/>
      <c r="T41" s="653"/>
      <c r="U41" s="653"/>
      <c r="V41" s="653"/>
      <c r="W41" s="653"/>
      <c r="X41" s="653"/>
      <c r="Y41" s="653"/>
      <c r="Z41" s="653"/>
      <c r="AA41" s="455"/>
      <c r="AB41" s="455"/>
      <c r="AC41" s="653"/>
      <c r="AD41" s="473" t="s">
        <v>512</v>
      </c>
      <c r="AE41" s="477">
        <v>2.9</v>
      </c>
      <c r="AF41" s="475">
        <v>3.4</v>
      </c>
      <c r="AG41" s="653"/>
      <c r="AH41" s="653"/>
      <c r="AI41" s="670"/>
      <c r="AJ41" s="653"/>
      <c r="AK41" s="653"/>
      <c r="AL41" s="653"/>
      <c r="AM41" s="653"/>
      <c r="AN41" s="653"/>
      <c r="AO41" s="653"/>
      <c r="AP41" s="653"/>
      <c r="AQ41" s="653"/>
      <c r="AR41" s="653"/>
      <c r="AS41" s="653"/>
      <c r="AT41" s="653"/>
      <c r="AU41" s="653"/>
    </row>
    <row r="42" spans="1:47" ht="15.75" thickBot="1" x14ac:dyDescent="0.3">
      <c r="A42" s="455"/>
      <c r="B42" s="318" t="s">
        <v>732</v>
      </c>
      <c r="C42" s="320">
        <v>0.315</v>
      </c>
      <c r="D42" s="320">
        <v>0.37125000000000002</v>
      </c>
      <c r="E42" s="320">
        <v>0.42749999999999999</v>
      </c>
      <c r="F42" s="320">
        <v>0.46</v>
      </c>
      <c r="G42" s="321">
        <v>0.47</v>
      </c>
      <c r="H42" s="521"/>
      <c r="I42" s="455"/>
      <c r="J42" s="521"/>
      <c r="K42" s="455"/>
      <c r="L42" s="318" t="s">
        <v>732</v>
      </c>
      <c r="M42" s="320">
        <v>0.315</v>
      </c>
      <c r="N42" s="320">
        <v>0.37125000000000002</v>
      </c>
      <c r="O42" s="320">
        <v>0.42749999999999999</v>
      </c>
      <c r="P42" s="320">
        <v>0.46</v>
      </c>
      <c r="Q42" s="321">
        <v>0.47</v>
      </c>
      <c r="R42" s="455"/>
      <c r="S42" s="653"/>
      <c r="T42" s="653"/>
      <c r="U42" s="653"/>
      <c r="V42" s="653"/>
      <c r="W42" s="653"/>
      <c r="X42" s="653"/>
      <c r="Y42" s="653"/>
      <c r="Z42" s="653"/>
      <c r="AA42" s="455"/>
      <c r="AB42" s="455"/>
      <c r="AC42" s="653"/>
      <c r="AD42" s="653"/>
      <c r="AE42" s="653"/>
      <c r="AF42" s="670"/>
      <c r="AG42" s="653"/>
      <c r="AH42" s="653"/>
      <c r="AI42" s="670"/>
      <c r="AJ42" s="653"/>
      <c r="AK42" s="653"/>
      <c r="AL42" s="653"/>
      <c r="AM42" s="653"/>
      <c r="AN42" s="653"/>
      <c r="AO42" s="653"/>
      <c r="AP42" s="653"/>
      <c r="AQ42" s="653"/>
      <c r="AR42" s="653"/>
      <c r="AS42" s="653"/>
      <c r="AT42" s="653"/>
      <c r="AU42" s="653"/>
    </row>
    <row r="43" spans="1:47" ht="21.75" thickBot="1" x14ac:dyDescent="0.4">
      <c r="A43" s="455"/>
      <c r="B43" s="318" t="s">
        <v>733</v>
      </c>
      <c r="C43" s="320">
        <v>0.26200000000000001</v>
      </c>
      <c r="D43" s="320">
        <v>0.309</v>
      </c>
      <c r="E43" s="320">
        <v>0.35599999999999998</v>
      </c>
      <c r="F43" s="320">
        <v>0.4</v>
      </c>
      <c r="G43" s="321">
        <v>0.42</v>
      </c>
      <c r="H43" s="521"/>
      <c r="I43" s="455"/>
      <c r="J43" s="521"/>
      <c r="K43" s="455"/>
      <c r="L43" s="318" t="s">
        <v>733</v>
      </c>
      <c r="M43" s="320">
        <v>0.26200000000000001</v>
      </c>
      <c r="N43" s="320">
        <v>0.309</v>
      </c>
      <c r="O43" s="320">
        <v>0.35599999999999998</v>
      </c>
      <c r="P43" s="320">
        <v>0.4</v>
      </c>
      <c r="Q43" s="321">
        <v>0.42</v>
      </c>
      <c r="R43" s="455"/>
      <c r="S43" s="653"/>
      <c r="T43" s="653"/>
      <c r="U43" s="653"/>
      <c r="V43" s="653"/>
      <c r="W43" s="653"/>
      <c r="X43" s="653"/>
      <c r="Y43" s="653"/>
      <c r="Z43" s="653"/>
      <c r="AA43" s="455"/>
      <c r="AB43" s="455"/>
      <c r="AC43" s="476" t="s">
        <v>729</v>
      </c>
      <c r="AD43" s="476"/>
      <c r="AE43" s="476"/>
      <c r="AF43" s="476"/>
      <c r="AG43" s="476"/>
      <c r="AH43" s="476"/>
      <c r="AI43" s="476"/>
      <c r="AJ43" s="653"/>
      <c r="AK43" s="653"/>
      <c r="AL43" s="653"/>
      <c r="AM43" s="653"/>
      <c r="AN43" s="653"/>
      <c r="AO43" s="653"/>
      <c r="AP43" s="653"/>
      <c r="AQ43" s="653"/>
      <c r="AR43" s="653"/>
      <c r="AS43" s="653"/>
      <c r="AT43" s="653"/>
      <c r="AU43" s="653"/>
    </row>
    <row r="44" spans="1:47" ht="15.75" thickBot="1" x14ac:dyDescent="0.3">
      <c r="A44" s="455"/>
      <c r="B44" s="318" t="s">
        <v>419</v>
      </c>
      <c r="C44" s="320">
        <v>0.15599458942562799</v>
      </c>
      <c r="D44" s="320">
        <v>0.166995942069221</v>
      </c>
      <c r="E44" s="320">
        <v>0.177997294712814</v>
      </c>
      <c r="F44" s="320">
        <v>0.19</v>
      </c>
      <c r="G44" s="321">
        <v>0.19500000000000001</v>
      </c>
      <c r="H44" s="521"/>
      <c r="I44" s="455"/>
      <c r="J44" s="521"/>
      <c r="K44" s="455"/>
      <c r="L44" s="318" t="s">
        <v>419</v>
      </c>
      <c r="M44" s="320">
        <v>0.15599458942562799</v>
      </c>
      <c r="N44" s="320">
        <v>0.166995942069221</v>
      </c>
      <c r="O44" s="320">
        <v>0.177997294712814</v>
      </c>
      <c r="P44" s="320">
        <v>0.19</v>
      </c>
      <c r="Q44" s="321">
        <v>0.19500000000000001</v>
      </c>
      <c r="R44" s="455"/>
      <c r="S44" s="653"/>
      <c r="T44" s="653"/>
      <c r="U44" s="653"/>
      <c r="V44" s="653"/>
      <c r="W44" s="653"/>
      <c r="X44" s="653"/>
      <c r="Y44" s="653"/>
      <c r="Z44" s="653"/>
      <c r="AA44" s="455"/>
      <c r="AB44" s="455"/>
      <c r="AC44" s="653"/>
      <c r="AD44" s="653"/>
      <c r="AE44" s="653"/>
      <c r="AF44" s="653"/>
      <c r="AG44" s="653"/>
      <c r="AH44" s="653"/>
      <c r="AI44" s="653"/>
      <c r="AJ44" s="653"/>
      <c r="AK44" s="653"/>
      <c r="AL44" s="653"/>
      <c r="AM44" s="653"/>
      <c r="AN44" s="653"/>
      <c r="AO44" s="653"/>
      <c r="AP44" s="653"/>
      <c r="AQ44" s="653"/>
      <c r="AR44" s="653"/>
      <c r="AS44" s="653"/>
      <c r="AT44" s="653"/>
      <c r="AU44" s="653"/>
    </row>
    <row r="45" spans="1:47" ht="15.75" thickBot="1" x14ac:dyDescent="0.3">
      <c r="A45" s="455"/>
      <c r="B45" s="672"/>
      <c r="C45" s="455"/>
      <c r="D45" s="455"/>
      <c r="E45" s="455"/>
      <c r="F45" s="455"/>
      <c r="G45" s="455"/>
      <c r="H45" s="521"/>
      <c r="I45" s="455"/>
      <c r="J45" s="521"/>
      <c r="K45" s="455"/>
      <c r="L45" s="455"/>
      <c r="M45" s="455"/>
      <c r="N45" s="455"/>
      <c r="O45" s="455"/>
      <c r="P45" s="455"/>
      <c r="Q45" s="455"/>
      <c r="R45" s="455"/>
      <c r="S45" s="653"/>
      <c r="T45" s="653"/>
      <c r="U45" s="653"/>
      <c r="V45" s="653"/>
      <c r="W45" s="653"/>
      <c r="X45" s="653"/>
      <c r="Y45" s="653"/>
      <c r="Z45" s="653"/>
      <c r="AA45" s="455"/>
      <c r="AB45" s="455"/>
      <c r="AC45" s="653"/>
      <c r="AD45" s="656" t="s">
        <v>730</v>
      </c>
      <c r="AE45" s="660">
        <v>2010</v>
      </c>
      <c r="AF45" s="660">
        <v>2020</v>
      </c>
      <c r="AG45" s="660">
        <v>2025</v>
      </c>
      <c r="AH45" s="660">
        <v>2030</v>
      </c>
      <c r="AI45" s="661">
        <v>2035</v>
      </c>
      <c r="AJ45" s="653"/>
      <c r="AK45" s="653"/>
      <c r="AL45" s="653"/>
      <c r="AM45" s="653"/>
      <c r="AN45" s="653"/>
      <c r="AO45" s="653"/>
      <c r="AP45" s="653"/>
      <c r="AQ45" s="653"/>
      <c r="AR45" s="653"/>
      <c r="AS45" s="653"/>
      <c r="AT45" s="653"/>
      <c r="AU45" s="653"/>
    </row>
    <row r="46" spans="1:47" ht="15.75" thickBot="1" x14ac:dyDescent="0.3">
      <c r="A46" s="455"/>
      <c r="B46" s="455"/>
      <c r="C46" s="455"/>
      <c r="D46" s="455"/>
      <c r="E46" s="455"/>
      <c r="F46" s="455"/>
      <c r="G46" s="455"/>
      <c r="H46" s="521"/>
      <c r="I46" s="455"/>
      <c r="J46" s="460"/>
      <c r="K46" s="455"/>
      <c r="L46" s="455"/>
      <c r="M46" s="455"/>
      <c r="N46" s="455"/>
      <c r="O46" s="455"/>
      <c r="P46" s="455"/>
      <c r="Q46" s="455"/>
      <c r="R46" s="455"/>
      <c r="S46" s="653"/>
      <c r="T46" s="653"/>
      <c r="U46" s="653"/>
      <c r="V46" s="653"/>
      <c r="W46" s="653"/>
      <c r="X46" s="653"/>
      <c r="Y46" s="653"/>
      <c r="Z46" s="653"/>
      <c r="AA46" s="455"/>
      <c r="AB46" s="455"/>
      <c r="AC46" s="653"/>
      <c r="AD46" s="318" t="s">
        <v>731</v>
      </c>
      <c r="AE46" s="320">
        <v>0.432</v>
      </c>
      <c r="AF46" s="320">
        <v>0.499</v>
      </c>
      <c r="AG46" s="320">
        <v>0.56599999999999995</v>
      </c>
      <c r="AH46" s="320">
        <v>0.62</v>
      </c>
      <c r="AI46" s="321">
        <v>0.64</v>
      </c>
      <c r="AJ46" s="653"/>
      <c r="AK46" s="653"/>
      <c r="AL46" s="653"/>
      <c r="AM46" s="653"/>
      <c r="AN46" s="653"/>
      <c r="AO46" s="653"/>
      <c r="AP46" s="653"/>
      <c r="AQ46" s="653"/>
      <c r="AR46" s="653"/>
      <c r="AS46" s="653"/>
      <c r="AT46" s="653"/>
      <c r="AU46" s="653"/>
    </row>
    <row r="47" spans="1:47" ht="15.75" thickBot="1" x14ac:dyDescent="0.3">
      <c r="A47" s="455"/>
      <c r="B47" s="455"/>
      <c r="C47" s="455"/>
      <c r="D47" s="455"/>
      <c r="E47" s="455"/>
      <c r="F47" s="455"/>
      <c r="G47" s="455"/>
      <c r="H47" s="521"/>
      <c r="I47" s="455"/>
      <c r="J47" s="460"/>
      <c r="K47" s="455"/>
      <c r="L47" s="455"/>
      <c r="M47" s="455"/>
      <c r="N47" s="455"/>
      <c r="O47" s="455"/>
      <c r="P47" s="455"/>
      <c r="Q47" s="455"/>
      <c r="R47" s="455"/>
      <c r="S47" s="653"/>
      <c r="T47" s="653"/>
      <c r="U47" s="653"/>
      <c r="V47" s="653"/>
      <c r="W47" s="653"/>
      <c r="X47" s="653"/>
      <c r="Y47" s="653"/>
      <c r="Z47" s="653"/>
      <c r="AA47" s="455"/>
      <c r="AB47" s="455"/>
      <c r="AC47" s="653"/>
      <c r="AD47" s="318" t="s">
        <v>732</v>
      </c>
      <c r="AE47" s="320">
        <v>0.315</v>
      </c>
      <c r="AF47" s="320">
        <v>0.37125000000000002</v>
      </c>
      <c r="AG47" s="320">
        <v>0.42749999999999999</v>
      </c>
      <c r="AH47" s="320">
        <v>0.46</v>
      </c>
      <c r="AI47" s="321">
        <v>0.47</v>
      </c>
      <c r="AJ47" s="653"/>
      <c r="AK47" s="653"/>
      <c r="AL47" s="653"/>
      <c r="AM47" s="653"/>
      <c r="AN47" s="653"/>
      <c r="AO47" s="653"/>
      <c r="AP47" s="653"/>
      <c r="AQ47" s="653"/>
      <c r="AR47" s="653"/>
      <c r="AS47" s="653"/>
      <c r="AT47" s="653"/>
      <c r="AU47" s="653"/>
    </row>
    <row r="48" spans="1:47" ht="21.75" thickBot="1" x14ac:dyDescent="0.4">
      <c r="A48" s="467" t="s">
        <v>734</v>
      </c>
      <c r="B48" s="467"/>
      <c r="C48" s="467"/>
      <c r="D48" s="467"/>
      <c r="E48" s="467"/>
      <c r="F48" s="467"/>
      <c r="G48" s="467"/>
      <c r="H48" s="521"/>
      <c r="I48" s="455"/>
      <c r="J48" s="460"/>
      <c r="K48" s="467" t="s">
        <v>734</v>
      </c>
      <c r="L48" s="467"/>
      <c r="M48" s="467"/>
      <c r="N48" s="467"/>
      <c r="O48" s="467"/>
      <c r="P48" s="467"/>
      <c r="Q48" s="467"/>
      <c r="R48" s="455"/>
      <c r="S48" s="653"/>
      <c r="T48" s="653"/>
      <c r="U48" s="653"/>
      <c r="V48" s="653"/>
      <c r="W48" s="653"/>
      <c r="X48" s="653"/>
      <c r="Y48" s="653"/>
      <c r="Z48" s="653"/>
      <c r="AA48" s="455"/>
      <c r="AB48" s="455"/>
      <c r="AC48" s="653"/>
      <c r="AD48" s="318" t="s">
        <v>733</v>
      </c>
      <c r="AE48" s="320">
        <v>0.26200000000000001</v>
      </c>
      <c r="AF48" s="320">
        <v>0.309</v>
      </c>
      <c r="AG48" s="320">
        <v>0.35599999999999998</v>
      </c>
      <c r="AH48" s="320">
        <v>0.4</v>
      </c>
      <c r="AI48" s="321">
        <v>0.42</v>
      </c>
      <c r="AJ48" s="653"/>
      <c r="AK48" s="653"/>
      <c r="AL48" s="653"/>
      <c r="AM48" s="653"/>
      <c r="AN48" s="653"/>
      <c r="AO48" s="653"/>
      <c r="AP48" s="653"/>
      <c r="AQ48" s="653"/>
      <c r="AR48" s="653"/>
      <c r="AS48" s="653"/>
      <c r="AT48" s="653"/>
      <c r="AU48" s="653"/>
    </row>
    <row r="49" spans="1:47" ht="15.75" thickBot="1" x14ac:dyDescent="0.3">
      <c r="A49" s="455"/>
      <c r="B49" s="455"/>
      <c r="C49" s="455"/>
      <c r="D49" s="455"/>
      <c r="E49" s="455"/>
      <c r="F49" s="455"/>
      <c r="G49" s="455"/>
      <c r="H49" s="521"/>
      <c r="I49" s="455"/>
      <c r="J49" s="460"/>
      <c r="K49" s="455"/>
      <c r="L49" s="455"/>
      <c r="M49" s="455"/>
      <c r="N49" s="455"/>
      <c r="O49" s="455"/>
      <c r="P49" s="455"/>
      <c r="Q49" s="455"/>
      <c r="R49" s="455"/>
      <c r="S49" s="653"/>
      <c r="T49" s="653"/>
      <c r="U49" s="653"/>
      <c r="V49" s="653"/>
      <c r="W49" s="653"/>
      <c r="X49" s="653"/>
      <c r="Y49" s="653"/>
      <c r="Z49" s="653"/>
      <c r="AA49" s="455"/>
      <c r="AB49" s="455"/>
      <c r="AC49" s="653"/>
      <c r="AD49" s="318" t="s">
        <v>419</v>
      </c>
      <c r="AE49" s="320">
        <v>0.15599458942562799</v>
      </c>
      <c r="AF49" s="320">
        <v>0.166995942069221</v>
      </c>
      <c r="AG49" s="320">
        <v>0.177997294712814</v>
      </c>
      <c r="AH49" s="320">
        <v>0.19</v>
      </c>
      <c r="AI49" s="321">
        <v>0.19500000000000001</v>
      </c>
      <c r="AJ49" s="653"/>
      <c r="AK49" s="653"/>
      <c r="AL49" s="653"/>
      <c r="AM49" s="653"/>
      <c r="AN49" s="653"/>
      <c r="AO49" s="653"/>
      <c r="AP49" s="653"/>
      <c r="AQ49" s="653"/>
      <c r="AR49" s="653"/>
      <c r="AS49" s="653"/>
      <c r="AT49" s="653"/>
      <c r="AU49" s="653"/>
    </row>
    <row r="50" spans="1:47" ht="21" x14ac:dyDescent="0.35">
      <c r="A50" s="476" t="s">
        <v>735</v>
      </c>
      <c r="B50" s="476"/>
      <c r="C50" s="476"/>
      <c r="D50" s="476"/>
      <c r="E50" s="476"/>
      <c r="F50" s="476"/>
      <c r="G50" s="476"/>
      <c r="H50" s="455"/>
      <c r="I50" s="455"/>
      <c r="J50" s="455"/>
      <c r="K50" s="476" t="s">
        <v>735</v>
      </c>
      <c r="L50" s="476"/>
      <c r="M50" s="476"/>
      <c r="N50" s="476"/>
      <c r="O50" s="476"/>
      <c r="P50" s="476"/>
      <c r="Q50" s="476"/>
      <c r="R50" s="455"/>
      <c r="S50" s="653"/>
      <c r="T50" s="653"/>
      <c r="U50" s="653"/>
      <c r="V50" s="653"/>
      <c r="W50" s="653"/>
      <c r="X50" s="653"/>
      <c r="Y50" s="653"/>
      <c r="Z50" s="653"/>
      <c r="AA50" s="455"/>
      <c r="AB50" s="455"/>
      <c r="AC50" s="653"/>
      <c r="AD50" s="653"/>
      <c r="AE50" s="653"/>
      <c r="AF50" s="653"/>
      <c r="AG50" s="653"/>
      <c r="AH50" s="653"/>
      <c r="AI50" s="653"/>
      <c r="AJ50" s="653"/>
      <c r="AK50" s="653"/>
      <c r="AL50" s="653"/>
      <c r="AM50" s="653"/>
      <c r="AN50" s="653"/>
      <c r="AO50" s="653"/>
      <c r="AP50" s="653"/>
      <c r="AQ50" s="653"/>
      <c r="AR50" s="653"/>
      <c r="AS50" s="653"/>
      <c r="AT50" s="653"/>
      <c r="AU50" s="653"/>
    </row>
    <row r="51" spans="1:47" ht="93.75" customHeight="1" x14ac:dyDescent="0.35">
      <c r="A51" s="476"/>
      <c r="B51" s="476"/>
      <c r="C51" s="476"/>
      <c r="D51" s="476"/>
      <c r="E51" s="476"/>
      <c r="F51" s="476"/>
      <c r="G51" s="476"/>
      <c r="H51" s="455"/>
      <c r="I51" s="455"/>
      <c r="J51" s="455"/>
      <c r="K51" s="455"/>
      <c r="L51" s="858" t="s">
        <v>736</v>
      </c>
      <c r="M51" s="858"/>
      <c r="N51" s="858"/>
      <c r="O51" s="858"/>
      <c r="P51" s="858"/>
      <c r="Q51" s="858"/>
      <c r="R51" s="455"/>
      <c r="S51" s="653"/>
      <c r="T51" s="653"/>
      <c r="U51" s="653"/>
      <c r="V51" s="653"/>
      <c r="W51" s="653"/>
      <c r="X51" s="653"/>
      <c r="Y51" s="653"/>
      <c r="Z51" s="653"/>
      <c r="AA51" s="455"/>
      <c r="AB51" s="455"/>
      <c r="AC51" s="653"/>
      <c r="AD51" s="653"/>
      <c r="AE51" s="653"/>
      <c r="AF51" s="653"/>
      <c r="AG51" s="653"/>
      <c r="AH51" s="653"/>
      <c r="AI51" s="653"/>
      <c r="AJ51" s="653"/>
      <c r="AK51" s="653"/>
      <c r="AL51" s="653"/>
      <c r="AM51" s="653"/>
      <c r="AN51" s="653"/>
      <c r="AO51" s="653"/>
      <c r="AP51" s="653"/>
      <c r="AQ51" s="653"/>
      <c r="AR51" s="653"/>
      <c r="AS51" s="653"/>
      <c r="AT51" s="653"/>
      <c r="AU51" s="653"/>
    </row>
    <row r="52" spans="1:47" ht="15.75" thickBot="1" x14ac:dyDescent="0.3">
      <c r="A52" s="455"/>
      <c r="B52" s="466"/>
      <c r="C52" s="455"/>
      <c r="D52" s="455"/>
      <c r="E52" s="455"/>
      <c r="F52" s="455"/>
      <c r="G52" s="455"/>
      <c r="H52" s="455"/>
      <c r="I52" s="455"/>
      <c r="J52" s="455"/>
      <c r="K52" s="455"/>
      <c r="L52" s="466"/>
      <c r="M52" s="455"/>
      <c r="N52" s="455"/>
      <c r="O52" s="455"/>
      <c r="P52" s="455"/>
      <c r="Q52" s="455"/>
      <c r="R52" s="455"/>
      <c r="S52" s="653"/>
      <c r="T52" s="653"/>
      <c r="U52" s="653"/>
      <c r="V52" s="653"/>
      <c r="W52" s="653"/>
      <c r="X52" s="653"/>
      <c r="Y52" s="653"/>
      <c r="Z52" s="653"/>
      <c r="AA52" s="455"/>
      <c r="AB52" s="455"/>
      <c r="AC52" s="653"/>
      <c r="AD52" s="653"/>
      <c r="AE52" s="653"/>
      <c r="AF52" s="653"/>
      <c r="AG52" s="653"/>
      <c r="AH52" s="653"/>
      <c r="AI52" s="653"/>
      <c r="AJ52" s="653"/>
      <c r="AK52" s="653"/>
      <c r="AL52" s="653"/>
      <c r="AM52" s="653"/>
      <c r="AN52" s="653"/>
      <c r="AO52" s="653"/>
      <c r="AP52" s="653"/>
      <c r="AQ52" s="653"/>
      <c r="AR52" s="653"/>
      <c r="AS52" s="653"/>
      <c r="AT52" s="653"/>
      <c r="AU52" s="653"/>
    </row>
    <row r="53" spans="1:47" ht="21.75" thickBot="1" x14ac:dyDescent="0.4">
      <c r="A53" s="455"/>
      <c r="B53" s="469"/>
      <c r="C53" s="470">
        <v>2010</v>
      </c>
      <c r="D53" s="470">
        <v>2020</v>
      </c>
      <c r="E53" s="470">
        <v>2025</v>
      </c>
      <c r="F53" s="470">
        <v>2030</v>
      </c>
      <c r="G53" s="471">
        <v>2035</v>
      </c>
      <c r="H53" s="455"/>
      <c r="I53" s="455"/>
      <c r="J53" s="455"/>
      <c r="K53" s="455"/>
      <c r="L53" s="469"/>
      <c r="M53" s="470">
        <v>2010</v>
      </c>
      <c r="N53" s="470">
        <v>2020</v>
      </c>
      <c r="O53" s="470">
        <v>2025</v>
      </c>
      <c r="P53" s="470">
        <v>2030</v>
      </c>
      <c r="Q53" s="471">
        <v>2035</v>
      </c>
      <c r="R53" s="455"/>
      <c r="S53" s="653"/>
      <c r="T53" s="653"/>
      <c r="U53" s="653"/>
      <c r="V53" s="653"/>
      <c r="W53" s="653"/>
      <c r="X53" s="653"/>
      <c r="Y53" s="653"/>
      <c r="Z53" s="653"/>
      <c r="AA53" s="455"/>
      <c r="AB53" s="455"/>
      <c r="AC53" s="467" t="s">
        <v>734</v>
      </c>
      <c r="AD53" s="467"/>
      <c r="AE53" s="467"/>
      <c r="AF53" s="467"/>
      <c r="AG53" s="467"/>
      <c r="AH53" s="467"/>
      <c r="AI53" s="467"/>
      <c r="AJ53" s="653"/>
      <c r="AK53" s="653"/>
      <c r="AL53" s="653"/>
      <c r="AM53" s="653"/>
      <c r="AN53" s="653"/>
      <c r="AO53" s="653"/>
      <c r="AP53" s="653"/>
      <c r="AQ53" s="653"/>
      <c r="AR53" s="653"/>
      <c r="AS53" s="653"/>
      <c r="AT53" s="653"/>
      <c r="AU53" s="653"/>
    </row>
    <row r="54" spans="1:47" ht="15.75" thickBot="1" x14ac:dyDescent="0.3">
      <c r="A54" s="455"/>
      <c r="B54" s="551" t="s">
        <v>737</v>
      </c>
      <c r="C54" s="474">
        <v>1</v>
      </c>
      <c r="D54" s="474">
        <v>0.65</v>
      </c>
      <c r="E54" s="474">
        <v>0.47499999999999998</v>
      </c>
      <c r="F54" s="474">
        <v>0.3</v>
      </c>
      <c r="G54" s="492">
        <v>0.125</v>
      </c>
      <c r="H54" s="455"/>
      <c r="I54" s="455"/>
      <c r="J54" s="455"/>
      <c r="K54" s="455"/>
      <c r="L54" s="551" t="s">
        <v>737</v>
      </c>
      <c r="M54" s="474">
        <v>1</v>
      </c>
      <c r="N54" s="474">
        <v>0.68469014831978303</v>
      </c>
      <c r="O54" s="474">
        <v>0.58207111423439495</v>
      </c>
      <c r="P54" s="474">
        <v>0.48534939804821597</v>
      </c>
      <c r="Q54" s="492">
        <v>0.39402250996592098</v>
      </c>
      <c r="R54" s="455"/>
      <c r="S54" s="653"/>
      <c r="T54" s="653"/>
      <c r="U54" s="653"/>
      <c r="V54" s="653"/>
      <c r="W54" s="653"/>
      <c r="X54" s="653"/>
      <c r="Y54" s="653"/>
      <c r="Z54" s="653"/>
      <c r="AA54" s="455"/>
      <c r="AB54" s="455"/>
      <c r="AC54" s="653"/>
      <c r="AD54" s="653"/>
      <c r="AE54" s="653"/>
      <c r="AF54" s="653"/>
      <c r="AG54" s="653"/>
      <c r="AH54" s="653"/>
      <c r="AI54" s="653"/>
      <c r="AJ54" s="653"/>
      <c r="AK54" s="653"/>
      <c r="AL54" s="653"/>
      <c r="AM54" s="653"/>
      <c r="AN54" s="653"/>
      <c r="AO54" s="653"/>
      <c r="AP54" s="653"/>
      <c r="AQ54" s="653"/>
      <c r="AR54" s="653"/>
      <c r="AS54" s="653"/>
      <c r="AT54" s="653"/>
      <c r="AU54" s="653"/>
    </row>
    <row r="55" spans="1:47" ht="21.75" thickBot="1" x14ac:dyDescent="0.4">
      <c r="A55" s="455"/>
      <c r="B55" s="551" t="s">
        <v>738</v>
      </c>
      <c r="C55" s="474">
        <v>0</v>
      </c>
      <c r="D55" s="474">
        <v>0.25</v>
      </c>
      <c r="E55" s="474">
        <v>0.375</v>
      </c>
      <c r="F55" s="474">
        <v>0.5</v>
      </c>
      <c r="G55" s="492">
        <v>0.625</v>
      </c>
      <c r="H55" s="455"/>
      <c r="I55" s="455"/>
      <c r="J55" s="455"/>
      <c r="K55" s="455"/>
      <c r="L55" s="551" t="s">
        <v>738</v>
      </c>
      <c r="M55" s="474">
        <v>0</v>
      </c>
      <c r="N55" s="474">
        <v>0.27947755082429898</v>
      </c>
      <c r="O55" s="474">
        <v>0.34409015644159902</v>
      </c>
      <c r="P55" s="474">
        <v>0.40712321154271902</v>
      </c>
      <c r="Q55" s="492">
        <v>0.47266035253785199</v>
      </c>
      <c r="R55" s="455"/>
      <c r="S55" s="653"/>
      <c r="T55" s="653"/>
      <c r="U55" s="653"/>
      <c r="V55" s="653"/>
      <c r="W55" s="653"/>
      <c r="X55" s="653"/>
      <c r="Y55" s="653"/>
      <c r="Z55" s="653"/>
      <c r="AA55" s="455"/>
      <c r="AB55" s="455"/>
      <c r="AC55" s="476" t="s">
        <v>735</v>
      </c>
      <c r="AD55" s="476"/>
      <c r="AE55" s="476"/>
      <c r="AF55" s="476"/>
      <c r="AG55" s="476"/>
      <c r="AH55" s="476"/>
      <c r="AI55" s="476"/>
      <c r="AJ55" s="653"/>
      <c r="AK55" s="653"/>
      <c r="AL55" s="653"/>
      <c r="AM55" s="653"/>
      <c r="AN55" s="653"/>
      <c r="AO55" s="653"/>
      <c r="AP55" s="653"/>
      <c r="AQ55" s="653"/>
      <c r="AR55" s="653"/>
      <c r="AS55" s="653"/>
      <c r="AT55" s="653"/>
      <c r="AU55" s="653"/>
    </row>
    <row r="56" spans="1:47" ht="15.75" thickBot="1" x14ac:dyDescent="0.3">
      <c r="A56" s="455"/>
      <c r="B56" s="551" t="s">
        <v>739</v>
      </c>
      <c r="C56" s="474">
        <v>0</v>
      </c>
      <c r="D56" s="474">
        <v>0.1</v>
      </c>
      <c r="E56" s="474">
        <v>0.15</v>
      </c>
      <c r="F56" s="474">
        <v>0.2</v>
      </c>
      <c r="G56" s="492">
        <v>0.25</v>
      </c>
      <c r="H56" s="455"/>
      <c r="I56" s="455"/>
      <c r="J56" s="455"/>
      <c r="K56" s="455"/>
      <c r="L56" s="551" t="s">
        <v>739</v>
      </c>
      <c r="M56" s="474">
        <v>0</v>
      </c>
      <c r="N56" s="474">
        <v>3.52845842317192E-2</v>
      </c>
      <c r="O56" s="474">
        <v>7.1986507361117003E-2</v>
      </c>
      <c r="P56" s="474">
        <v>0.10472959122041101</v>
      </c>
      <c r="Q56" s="492">
        <v>0.130297897193736</v>
      </c>
      <c r="R56" s="455"/>
      <c r="S56" s="653"/>
      <c r="T56" s="653"/>
      <c r="U56" s="653"/>
      <c r="V56" s="653"/>
      <c r="W56" s="653"/>
      <c r="X56" s="653"/>
      <c r="Y56" s="653"/>
      <c r="Z56" s="653"/>
      <c r="AA56" s="455"/>
      <c r="AB56" s="455"/>
      <c r="AC56" s="653"/>
      <c r="AD56" s="858" t="s">
        <v>736</v>
      </c>
      <c r="AE56" s="858"/>
      <c r="AF56" s="858"/>
      <c r="AG56" s="858"/>
      <c r="AH56" s="858"/>
      <c r="AI56" s="858"/>
      <c r="AJ56" s="653"/>
      <c r="AK56" s="653"/>
      <c r="AL56" s="653"/>
      <c r="AM56" s="653"/>
      <c r="AN56" s="653"/>
      <c r="AO56" s="653"/>
      <c r="AP56" s="653"/>
      <c r="AQ56" s="653"/>
      <c r="AR56" s="653"/>
      <c r="AS56" s="653"/>
      <c r="AT56" s="653"/>
      <c r="AU56" s="653"/>
    </row>
    <row r="57" spans="1:47" ht="15.75" thickBot="1" x14ac:dyDescent="0.3">
      <c r="A57" s="455"/>
      <c r="B57" s="551" t="s">
        <v>740</v>
      </c>
      <c r="C57" s="474">
        <v>0</v>
      </c>
      <c r="D57" s="474">
        <v>0</v>
      </c>
      <c r="E57" s="474">
        <v>0</v>
      </c>
      <c r="F57" s="474">
        <v>0</v>
      </c>
      <c r="G57" s="492">
        <v>0</v>
      </c>
      <c r="H57" s="455"/>
      <c r="I57" s="455"/>
      <c r="J57" s="455"/>
      <c r="K57" s="455"/>
      <c r="L57" s="551" t="s">
        <v>740</v>
      </c>
      <c r="M57" s="673">
        <v>0</v>
      </c>
      <c r="N57" s="673">
        <v>5.4771662419919999E-4</v>
      </c>
      <c r="O57" s="673">
        <v>1.8522219628889999E-3</v>
      </c>
      <c r="P57" s="673">
        <v>2.79779918865301E-3</v>
      </c>
      <c r="Q57" s="674">
        <v>3.0192403024909202E-3</v>
      </c>
      <c r="R57" s="455"/>
      <c r="S57" s="653"/>
      <c r="T57" s="653"/>
      <c r="U57" s="653"/>
      <c r="V57" s="653"/>
      <c r="W57" s="653"/>
      <c r="X57" s="653"/>
      <c r="Y57" s="653"/>
      <c r="Z57" s="653"/>
      <c r="AA57" s="455"/>
      <c r="AB57" s="455"/>
      <c r="AC57" s="653"/>
      <c r="AD57" s="675"/>
      <c r="AE57" s="653"/>
      <c r="AF57" s="653"/>
      <c r="AG57" s="653"/>
      <c r="AH57" s="653"/>
      <c r="AI57" s="653"/>
      <c r="AJ57" s="653"/>
      <c r="AK57" s="653"/>
      <c r="AL57" s="653"/>
      <c r="AM57" s="653"/>
      <c r="AN57" s="653"/>
      <c r="AO57" s="653"/>
      <c r="AP57" s="653"/>
      <c r="AQ57" s="653"/>
      <c r="AR57" s="653"/>
      <c r="AS57" s="653"/>
      <c r="AT57" s="653"/>
      <c r="AU57" s="653"/>
    </row>
    <row r="58" spans="1:47" ht="15.75" thickBot="1" x14ac:dyDescent="0.3">
      <c r="A58" s="455"/>
      <c r="B58" s="455"/>
      <c r="C58" s="670">
        <v>1</v>
      </c>
      <c r="D58" s="670">
        <v>1</v>
      </c>
      <c r="E58" s="670">
        <v>1</v>
      </c>
      <c r="F58" s="670">
        <v>1</v>
      </c>
      <c r="G58" s="670">
        <v>1</v>
      </c>
      <c r="H58" s="455"/>
      <c r="I58" s="455"/>
      <c r="J58" s="455"/>
      <c r="K58" s="455"/>
      <c r="L58" s="455"/>
      <c r="M58" s="670"/>
      <c r="N58" s="670"/>
      <c r="O58" s="670"/>
      <c r="P58" s="670"/>
      <c r="Q58" s="670"/>
      <c r="R58" s="455"/>
      <c r="S58" s="653"/>
      <c r="T58" s="653"/>
      <c r="U58" s="653"/>
      <c r="V58" s="653"/>
      <c r="W58" s="653"/>
      <c r="X58" s="653"/>
      <c r="Y58" s="653"/>
      <c r="Z58" s="653"/>
      <c r="AA58" s="455"/>
      <c r="AB58" s="455"/>
      <c r="AC58" s="653"/>
      <c r="AD58" s="469"/>
      <c r="AE58" s="660">
        <v>2010</v>
      </c>
      <c r="AF58" s="660">
        <v>2020</v>
      </c>
      <c r="AG58" s="660">
        <v>2025</v>
      </c>
      <c r="AH58" s="660">
        <v>2030</v>
      </c>
      <c r="AI58" s="661">
        <v>2035</v>
      </c>
      <c r="AJ58" s="653"/>
      <c r="AK58" s="653"/>
      <c r="AL58" s="653"/>
      <c r="AM58" s="653"/>
      <c r="AN58" s="653"/>
      <c r="AO58" s="653"/>
      <c r="AP58" s="653"/>
      <c r="AQ58" s="653"/>
      <c r="AR58" s="653"/>
      <c r="AS58" s="653"/>
      <c r="AT58" s="653"/>
      <c r="AU58" s="653"/>
    </row>
    <row r="59" spans="1:47" ht="15.75" thickBot="1" x14ac:dyDescent="0.3">
      <c r="A59"/>
      <c r="B59"/>
      <c r="C59"/>
      <c r="D59"/>
      <c r="E59"/>
      <c r="F59"/>
      <c r="G59"/>
      <c r="H59"/>
      <c r="I59"/>
      <c r="J59"/>
      <c r="K59"/>
      <c r="L59" s="551" t="s">
        <v>741</v>
      </c>
      <c r="M59" s="474"/>
      <c r="N59" s="474">
        <v>0.11416720377878301</v>
      </c>
      <c r="O59" s="474">
        <v>0.18722515856247801</v>
      </c>
      <c r="P59" s="474">
        <v>0.25928006200300202</v>
      </c>
      <c r="Q59" s="492">
        <v>0.31257180057999601</v>
      </c>
      <c r="R59"/>
      <c r="S59" s="653"/>
      <c r="T59" s="653"/>
      <c r="U59" s="653"/>
      <c r="V59" s="653"/>
      <c r="W59" s="653"/>
      <c r="X59" s="653"/>
      <c r="Y59" s="653"/>
      <c r="Z59" s="653"/>
      <c r="AA59"/>
      <c r="AB59"/>
      <c r="AC59" s="653"/>
      <c r="AD59" s="551" t="s">
        <v>737</v>
      </c>
      <c r="AE59" s="474">
        <v>1</v>
      </c>
      <c r="AF59" s="474">
        <v>0.68469014831978303</v>
      </c>
      <c r="AG59" s="474">
        <v>0.58207111423439495</v>
      </c>
      <c r="AH59" s="474">
        <v>0.48534939804821597</v>
      </c>
      <c r="AI59" s="492">
        <v>0.39402250996592098</v>
      </c>
      <c r="AJ59" s="653"/>
      <c r="AK59" s="653"/>
      <c r="AL59" s="653"/>
      <c r="AM59" s="653"/>
      <c r="AN59" s="653"/>
      <c r="AO59" s="653"/>
      <c r="AP59" s="653"/>
      <c r="AQ59" s="653"/>
      <c r="AR59" s="653"/>
      <c r="AS59" s="653"/>
      <c r="AT59" s="653"/>
      <c r="AU59" s="158"/>
    </row>
    <row r="60" spans="1:47" ht="15.75" thickBot="1" x14ac:dyDescent="0.3">
      <c r="A60"/>
      <c r="B60"/>
      <c r="C60"/>
      <c r="D60"/>
      <c r="E60"/>
      <c r="F60"/>
      <c r="G60"/>
      <c r="H60"/>
      <c r="I60"/>
      <c r="J60"/>
      <c r="K60"/>
      <c r="L60" s="675"/>
      <c r="M60" s="667"/>
      <c r="N60" s="667"/>
      <c r="O60" s="667"/>
      <c r="P60" s="667"/>
      <c r="Q60" s="667"/>
      <c r="R60"/>
      <c r="S60" s="653"/>
      <c r="T60" s="653"/>
      <c r="U60" s="653"/>
      <c r="V60" s="653"/>
      <c r="W60" s="653"/>
      <c r="X60" s="653"/>
      <c r="Y60" s="653"/>
      <c r="Z60" s="653"/>
      <c r="AA60"/>
      <c r="AB60"/>
      <c r="AC60" s="653"/>
      <c r="AD60" s="551" t="s">
        <v>738</v>
      </c>
      <c r="AE60" s="474">
        <v>0</v>
      </c>
      <c r="AF60" s="474">
        <v>0.27947755082429898</v>
      </c>
      <c r="AG60" s="474">
        <v>0.34409015644159902</v>
      </c>
      <c r="AH60" s="474">
        <v>0.40712321154271902</v>
      </c>
      <c r="AI60" s="492">
        <v>0.47266035253785199</v>
      </c>
      <c r="AJ60" s="653"/>
      <c r="AK60" s="653"/>
      <c r="AL60" s="653"/>
      <c r="AM60" s="653"/>
      <c r="AN60" s="653"/>
      <c r="AO60" s="653"/>
      <c r="AP60" s="653"/>
      <c r="AQ60" s="653"/>
      <c r="AR60" s="653"/>
      <c r="AS60" s="653"/>
      <c r="AT60" s="653"/>
      <c r="AU60" s="158"/>
    </row>
    <row r="61" spans="1:47" ht="21.75" thickBot="1" x14ac:dyDescent="0.4">
      <c r="A61" s="476" t="s">
        <v>742</v>
      </c>
      <c r="B61" s="476"/>
      <c r="C61" s="476"/>
      <c r="D61" s="476"/>
      <c r="E61" s="476"/>
      <c r="F61" s="476"/>
      <c r="G61" s="476"/>
      <c r="H61" s="455"/>
      <c r="I61" s="455"/>
      <c r="J61" s="455"/>
      <c r="K61" s="476" t="s">
        <v>742</v>
      </c>
      <c r="L61" s="476"/>
      <c r="M61" s="476"/>
      <c r="N61" s="476"/>
      <c r="O61" s="476"/>
      <c r="P61" s="476"/>
      <c r="Q61" s="476"/>
      <c r="R61" s="455"/>
      <c r="S61" s="653"/>
      <c r="T61" s="653"/>
      <c r="U61" s="653"/>
      <c r="V61" s="653"/>
      <c r="W61" s="653"/>
      <c r="X61" s="653"/>
      <c r="Y61" s="653"/>
      <c r="Z61" s="653"/>
      <c r="AA61" s="455"/>
      <c r="AB61" s="455"/>
      <c r="AC61" s="653"/>
      <c r="AD61" s="551" t="s">
        <v>739</v>
      </c>
      <c r="AE61" s="474">
        <v>0</v>
      </c>
      <c r="AF61" s="474">
        <v>3.52845842317192E-2</v>
      </c>
      <c r="AG61" s="474">
        <v>7.1986507361117003E-2</v>
      </c>
      <c r="AH61" s="474">
        <v>0.10472959122041101</v>
      </c>
      <c r="AI61" s="492">
        <v>0.130297897193736</v>
      </c>
      <c r="AJ61" s="653"/>
      <c r="AK61" s="653"/>
      <c r="AL61" s="653"/>
      <c r="AM61" s="653"/>
      <c r="AN61" s="653"/>
      <c r="AO61" s="653"/>
      <c r="AP61" s="653"/>
      <c r="AQ61" s="653"/>
      <c r="AR61" s="653"/>
      <c r="AS61" s="653"/>
      <c r="AT61" s="653"/>
      <c r="AU61" s="653"/>
    </row>
    <row r="62" spans="1:47" ht="15.75" thickBot="1" x14ac:dyDescent="0.3">
      <c r="A62" s="455"/>
      <c r="B62" s="455"/>
      <c r="C62" s="455"/>
      <c r="D62" s="455"/>
      <c r="E62" s="455"/>
      <c r="F62" s="455"/>
      <c r="G62" s="455"/>
      <c r="H62" s="455"/>
      <c r="I62" s="455"/>
      <c r="J62" s="455"/>
      <c r="K62" s="455"/>
      <c r="L62" s="455"/>
      <c r="M62" s="455"/>
      <c r="N62" s="455"/>
      <c r="O62" s="455"/>
      <c r="P62" s="455"/>
      <c r="Q62" s="455"/>
      <c r="R62" s="455"/>
      <c r="S62" s="653"/>
      <c r="T62" s="653"/>
      <c r="U62" s="653"/>
      <c r="V62" s="653"/>
      <c r="W62" s="653"/>
      <c r="X62" s="653"/>
      <c r="Y62" s="653"/>
      <c r="Z62" s="653"/>
      <c r="AA62" s="455"/>
      <c r="AB62" s="455"/>
      <c r="AC62" s="653"/>
      <c r="AD62" s="551" t="s">
        <v>740</v>
      </c>
      <c r="AE62" s="673">
        <v>0</v>
      </c>
      <c r="AF62" s="673">
        <v>5.4771662419919999E-4</v>
      </c>
      <c r="AG62" s="673">
        <v>1.8522219628889999E-3</v>
      </c>
      <c r="AH62" s="673">
        <v>2.79779918865301E-3</v>
      </c>
      <c r="AI62" s="674">
        <v>3.0192403024909202E-3</v>
      </c>
      <c r="AJ62" s="653"/>
      <c r="AK62" s="653"/>
      <c r="AL62" s="653"/>
      <c r="AM62" s="653"/>
      <c r="AN62" s="653"/>
      <c r="AO62" s="653"/>
      <c r="AP62" s="653"/>
      <c r="AQ62" s="653"/>
      <c r="AR62" s="653"/>
      <c r="AS62" s="653"/>
      <c r="AT62" s="653"/>
      <c r="AU62" s="653"/>
    </row>
    <row r="63" spans="1:47" ht="21.75" thickBot="1" x14ac:dyDescent="0.4">
      <c r="A63"/>
      <c r="B63" s="476" t="s">
        <v>743</v>
      </c>
      <c r="C63" s="476"/>
      <c r="D63" s="476"/>
      <c r="E63" s="476"/>
      <c r="F63" s="455"/>
      <c r="G63" s="455"/>
      <c r="H63" s="455"/>
      <c r="I63" s="455"/>
      <c r="J63" s="455"/>
      <c r="K63" s="455"/>
      <c r="L63" s="476" t="s">
        <v>743</v>
      </c>
      <c r="M63" s="476"/>
      <c r="N63" s="476"/>
      <c r="O63" s="476"/>
      <c r="P63" s="455"/>
      <c r="Q63" s="455"/>
      <c r="R63" s="455"/>
      <c r="S63" s="653"/>
      <c r="T63" s="653"/>
      <c r="U63" s="653"/>
      <c r="V63" s="653"/>
      <c r="W63" s="653"/>
      <c r="X63" s="653"/>
      <c r="Y63" s="653"/>
      <c r="Z63" s="653"/>
      <c r="AA63" s="455"/>
      <c r="AB63" s="455"/>
      <c r="AC63" s="653"/>
      <c r="AD63" s="653"/>
      <c r="AE63" s="670"/>
      <c r="AF63" s="670"/>
      <c r="AG63" s="670"/>
      <c r="AH63" s="670"/>
      <c r="AI63" s="670"/>
      <c r="AJ63" s="653"/>
      <c r="AK63" s="653"/>
      <c r="AL63" s="653"/>
      <c r="AM63" s="653"/>
      <c r="AN63" s="653"/>
      <c r="AO63" s="653"/>
      <c r="AP63" s="653"/>
      <c r="AQ63" s="653"/>
      <c r="AR63" s="653"/>
      <c r="AS63" s="653"/>
      <c r="AT63" s="653"/>
      <c r="AU63" s="653"/>
    </row>
    <row r="64" spans="1:47" ht="30.75" thickBot="1" x14ac:dyDescent="0.3">
      <c r="A64"/>
      <c r="B64" s="656"/>
      <c r="C64" s="676" t="s">
        <v>738</v>
      </c>
      <c r="D64" s="676" t="s">
        <v>744</v>
      </c>
      <c r="E64" s="677" t="s">
        <v>740</v>
      </c>
      <c r="F64" s="455"/>
      <c r="G64" s="455"/>
      <c r="H64" s="455"/>
      <c r="I64" s="455"/>
      <c r="J64" s="455"/>
      <c r="K64" s="455"/>
      <c r="L64" s="656"/>
      <c r="M64" s="676" t="s">
        <v>738</v>
      </c>
      <c r="N64" s="676" t="s">
        <v>744</v>
      </c>
      <c r="O64" s="677" t="s">
        <v>740</v>
      </c>
      <c r="P64" s="455"/>
      <c r="Q64" s="455"/>
      <c r="R64" s="455"/>
      <c r="S64" s="653"/>
      <c r="T64" s="653"/>
      <c r="U64" s="653"/>
      <c r="V64" s="653"/>
      <c r="W64" s="653"/>
      <c r="X64" s="653"/>
      <c r="Y64" s="653"/>
      <c r="Z64" s="653"/>
      <c r="AA64" s="455"/>
      <c r="AB64" s="455"/>
      <c r="AC64" s="158"/>
      <c r="AD64" s="551" t="s">
        <v>741</v>
      </c>
      <c r="AE64" s="474"/>
      <c r="AF64" s="474">
        <v>0.11416720377878301</v>
      </c>
      <c r="AG64" s="474">
        <v>0.18722515856247801</v>
      </c>
      <c r="AH64" s="474">
        <v>0.25928006200300202</v>
      </c>
      <c r="AI64" s="492">
        <v>0.31257180057999601</v>
      </c>
      <c r="AJ64" s="158"/>
      <c r="AK64" s="653"/>
      <c r="AL64" s="653"/>
      <c r="AM64" s="653"/>
      <c r="AN64" s="653"/>
      <c r="AO64" s="653"/>
      <c r="AP64" s="653"/>
      <c r="AQ64" s="653"/>
      <c r="AR64" s="653"/>
      <c r="AS64" s="653"/>
      <c r="AT64" s="653"/>
      <c r="AU64" s="653"/>
    </row>
    <row r="65" spans="1:47" ht="15.75" customHeight="1" thickBot="1" x14ac:dyDescent="0.3">
      <c r="A65"/>
      <c r="B65" s="678" t="s">
        <v>745</v>
      </c>
      <c r="C65" s="679">
        <v>0.1</v>
      </c>
      <c r="D65" s="679">
        <v>0.1</v>
      </c>
      <c r="E65" s="680">
        <v>0.85</v>
      </c>
      <c r="F65" s="455"/>
      <c r="G65" s="455"/>
      <c r="H65" s="455"/>
      <c r="I65" s="455"/>
      <c r="J65" s="455"/>
      <c r="K65" s="455"/>
      <c r="L65" s="678" t="s">
        <v>745</v>
      </c>
      <c r="M65" s="859">
        <v>8.8689349702247205E-2</v>
      </c>
      <c r="N65" s="859">
        <v>0.30413994408298001</v>
      </c>
      <c r="O65" s="860">
        <v>0.526226551495664</v>
      </c>
      <c r="P65" s="855" t="s">
        <v>746</v>
      </c>
      <c r="Q65" s="855"/>
      <c r="R65" s="455"/>
      <c r="S65" s="653"/>
      <c r="T65" s="653"/>
      <c r="U65" s="653"/>
      <c r="V65" s="653"/>
      <c r="W65" s="653"/>
      <c r="X65" s="653"/>
      <c r="Y65" s="653"/>
      <c r="Z65" s="653"/>
      <c r="AA65" s="455"/>
      <c r="AB65" s="455"/>
      <c r="AC65" s="158"/>
      <c r="AD65" s="675"/>
      <c r="AE65" s="667"/>
      <c r="AF65" s="667"/>
      <c r="AG65" s="667"/>
      <c r="AH65" s="667"/>
      <c r="AI65" s="667"/>
      <c r="AJ65" s="158"/>
      <c r="AK65" s="653"/>
      <c r="AL65" s="653"/>
      <c r="AM65" s="653"/>
      <c r="AN65" s="653"/>
      <c r="AO65" s="653"/>
      <c r="AP65" s="653"/>
      <c r="AQ65" s="653"/>
      <c r="AR65" s="653"/>
      <c r="AS65" s="653"/>
      <c r="AT65" s="653"/>
      <c r="AU65" s="653"/>
    </row>
    <row r="66" spans="1:47" ht="21.75" thickBot="1" x14ac:dyDescent="0.4">
      <c r="A66"/>
      <c r="B66" s="678" t="s">
        <v>731</v>
      </c>
      <c r="C66" s="679">
        <v>0.1</v>
      </c>
      <c r="D66" s="679">
        <v>0.1</v>
      </c>
      <c r="E66" s="680">
        <v>0.75</v>
      </c>
      <c r="F66" s="455"/>
      <c r="G66" s="455"/>
      <c r="H66" s="455"/>
      <c r="I66" s="455"/>
      <c r="J66" s="455"/>
      <c r="K66" s="455"/>
      <c r="L66" s="678" t="s">
        <v>731</v>
      </c>
      <c r="M66" s="859"/>
      <c r="N66" s="859"/>
      <c r="O66" s="860"/>
      <c r="P66" s="855"/>
      <c r="Q66" s="855"/>
      <c r="R66" s="455"/>
      <c r="S66" s="653"/>
      <c r="T66" s="653"/>
      <c r="U66" s="653"/>
      <c r="V66" s="653"/>
      <c r="W66" s="653"/>
      <c r="X66" s="653"/>
      <c r="Y66" s="653"/>
      <c r="Z66" s="653"/>
      <c r="AA66" s="455"/>
      <c r="AB66" s="455"/>
      <c r="AC66" s="476" t="s">
        <v>742</v>
      </c>
      <c r="AD66" s="476"/>
      <c r="AE66" s="476"/>
      <c r="AF66" s="476"/>
      <c r="AG66" s="476"/>
      <c r="AH66" s="476"/>
      <c r="AI66" s="476"/>
      <c r="AJ66" s="653"/>
      <c r="AK66" s="653"/>
      <c r="AL66" s="653"/>
      <c r="AM66" s="653"/>
      <c r="AN66" s="653"/>
      <c r="AO66" s="653"/>
      <c r="AP66" s="653"/>
      <c r="AQ66" s="653"/>
      <c r="AR66" s="653"/>
      <c r="AS66" s="653"/>
      <c r="AT66" s="653"/>
      <c r="AU66" s="653"/>
    </row>
    <row r="67" spans="1:47" ht="15.75" thickBot="1" x14ac:dyDescent="0.3">
      <c r="A67"/>
      <c r="B67" s="678" t="s">
        <v>747</v>
      </c>
      <c r="C67" s="679">
        <v>0.1</v>
      </c>
      <c r="D67" s="679">
        <v>0.1</v>
      </c>
      <c r="E67" s="680">
        <v>0.65</v>
      </c>
      <c r="F67" s="455"/>
      <c r="G67" s="455"/>
      <c r="H67" s="455"/>
      <c r="I67" s="455"/>
      <c r="J67" s="455"/>
      <c r="K67" s="455"/>
      <c r="L67" s="678" t="s">
        <v>747</v>
      </c>
      <c r="M67" s="859"/>
      <c r="N67" s="859"/>
      <c r="O67" s="860"/>
      <c r="P67" s="855"/>
      <c r="Q67" s="855"/>
      <c r="R67" s="455"/>
      <c r="S67" s="653"/>
      <c r="T67" s="653"/>
      <c r="U67" s="653"/>
      <c r="V67" s="653"/>
      <c r="W67" s="653"/>
      <c r="X67" s="653"/>
      <c r="Y67" s="653"/>
      <c r="Z67" s="653"/>
      <c r="AA67" s="455"/>
      <c r="AB67" s="455"/>
      <c r="AC67" s="653"/>
      <c r="AD67" s="653"/>
      <c r="AE67" s="653"/>
      <c r="AF67" s="653"/>
      <c r="AG67" s="653"/>
      <c r="AH67" s="653"/>
      <c r="AI67" s="653"/>
      <c r="AJ67" s="653"/>
      <c r="AK67" s="653"/>
      <c r="AL67" s="653"/>
      <c r="AM67" s="653"/>
      <c r="AN67" s="653"/>
      <c r="AO67" s="653"/>
      <c r="AP67" s="653"/>
      <c r="AQ67" s="653"/>
      <c r="AR67" s="653"/>
      <c r="AS67" s="653"/>
      <c r="AT67" s="653"/>
      <c r="AU67" s="653"/>
    </row>
    <row r="68" spans="1:47" ht="21.75" thickBot="1" x14ac:dyDescent="0.4">
      <c r="A68"/>
      <c r="B68" s="678" t="s">
        <v>732</v>
      </c>
      <c r="C68" s="679">
        <v>0.1</v>
      </c>
      <c r="D68" s="679">
        <v>0.1</v>
      </c>
      <c r="E68" s="680">
        <v>0.65</v>
      </c>
      <c r="F68" s="455"/>
      <c r="G68" s="455"/>
      <c r="H68" s="455"/>
      <c r="I68" s="455"/>
      <c r="J68" s="455"/>
      <c r="K68" s="455"/>
      <c r="L68" s="678" t="s">
        <v>732</v>
      </c>
      <c r="M68" s="859"/>
      <c r="N68" s="859"/>
      <c r="O68" s="860"/>
      <c r="P68" s="855"/>
      <c r="Q68" s="855"/>
      <c r="R68" s="455"/>
      <c r="S68" s="653"/>
      <c r="T68" s="653"/>
      <c r="U68" s="653"/>
      <c r="V68" s="653"/>
      <c r="W68" s="653"/>
      <c r="X68" s="653"/>
      <c r="Y68" s="653"/>
      <c r="Z68" s="653"/>
      <c r="AA68" s="455"/>
      <c r="AB68" s="455"/>
      <c r="AC68" s="653"/>
      <c r="AD68" s="476" t="s">
        <v>743</v>
      </c>
      <c r="AE68" s="476"/>
      <c r="AF68" s="476"/>
      <c r="AG68" s="476"/>
      <c r="AH68" s="653"/>
      <c r="AI68" s="653"/>
      <c r="AJ68" s="653"/>
      <c r="AK68" s="653"/>
      <c r="AL68" s="653"/>
      <c r="AM68" s="653"/>
      <c r="AN68" s="653"/>
      <c r="AO68" s="653"/>
      <c r="AP68" s="653"/>
      <c r="AQ68" s="653"/>
      <c r="AR68" s="653"/>
      <c r="AS68" s="653"/>
      <c r="AT68" s="653"/>
      <c r="AU68" s="653"/>
    </row>
    <row r="69" spans="1:47" ht="30.75" thickBot="1" x14ac:dyDescent="0.3">
      <c r="A69"/>
      <c r="B69" s="678" t="s">
        <v>748</v>
      </c>
      <c r="C69" s="679">
        <v>0.1</v>
      </c>
      <c r="D69" s="679">
        <v>0.1</v>
      </c>
      <c r="E69" s="680">
        <v>0.85</v>
      </c>
      <c r="F69" s="455"/>
      <c r="G69" s="455"/>
      <c r="H69" s="455"/>
      <c r="I69" s="455"/>
      <c r="J69" s="455"/>
      <c r="K69" s="455"/>
      <c r="L69" s="678" t="s">
        <v>748</v>
      </c>
      <c r="M69" s="859"/>
      <c r="N69" s="859"/>
      <c r="O69" s="860"/>
      <c r="P69" s="855"/>
      <c r="Q69" s="855"/>
      <c r="R69" s="455"/>
      <c r="S69" s="653"/>
      <c r="T69" s="653"/>
      <c r="U69" s="653"/>
      <c r="V69" s="653"/>
      <c r="W69" s="653"/>
      <c r="X69" s="653"/>
      <c r="Y69" s="653"/>
      <c r="Z69" s="653"/>
      <c r="AA69" s="455"/>
      <c r="AB69" s="455"/>
      <c r="AC69" s="653"/>
      <c r="AD69" s="656"/>
      <c r="AE69" s="676" t="s">
        <v>738</v>
      </c>
      <c r="AF69" s="676" t="s">
        <v>744</v>
      </c>
      <c r="AG69" s="677" t="s">
        <v>740</v>
      </c>
      <c r="AH69" s="653"/>
      <c r="AI69" s="653"/>
      <c r="AJ69" s="653"/>
      <c r="AK69" s="653"/>
      <c r="AL69" s="653"/>
      <c r="AM69" s="653"/>
      <c r="AN69" s="653"/>
      <c r="AO69" s="653"/>
      <c r="AP69" s="653"/>
      <c r="AQ69" s="653"/>
      <c r="AR69" s="653"/>
      <c r="AS69" s="653"/>
      <c r="AT69" s="653"/>
      <c r="AU69" s="653"/>
    </row>
    <row r="70" spans="1:47" ht="15.75" thickBot="1" x14ac:dyDescent="0.3">
      <c r="A70"/>
      <c r="B70" s="678" t="s">
        <v>749</v>
      </c>
      <c r="C70" s="679">
        <v>0.1</v>
      </c>
      <c r="D70" s="679">
        <v>0.1</v>
      </c>
      <c r="E70" s="680">
        <v>0.8</v>
      </c>
      <c r="F70" s="455"/>
      <c r="G70" s="455"/>
      <c r="H70" s="455"/>
      <c r="I70" s="455"/>
      <c r="J70" s="455"/>
      <c r="K70" s="455"/>
      <c r="L70" s="678" t="s">
        <v>749</v>
      </c>
      <c r="M70" s="859"/>
      <c r="N70" s="859"/>
      <c r="O70" s="860"/>
      <c r="P70" s="855"/>
      <c r="Q70" s="855"/>
      <c r="R70" s="455"/>
      <c r="S70" s="653"/>
      <c r="T70" s="653"/>
      <c r="U70" s="653"/>
      <c r="V70" s="653"/>
      <c r="W70" s="653"/>
      <c r="X70" s="653"/>
      <c r="Y70" s="653"/>
      <c r="Z70" s="653"/>
      <c r="AA70" s="455"/>
      <c r="AB70" s="455"/>
      <c r="AC70" s="653"/>
      <c r="AD70" s="678" t="s">
        <v>745</v>
      </c>
      <c r="AE70" s="859">
        <v>8.8689349702247205E-2</v>
      </c>
      <c r="AF70" s="859">
        <v>0.30413994408298001</v>
      </c>
      <c r="AG70" s="860">
        <v>0.526226551495664</v>
      </c>
      <c r="AH70" s="855" t="s">
        <v>746</v>
      </c>
      <c r="AI70" s="855"/>
      <c r="AJ70" s="653"/>
      <c r="AK70" s="653"/>
      <c r="AL70" s="653"/>
      <c r="AM70" s="653"/>
      <c r="AN70" s="653"/>
      <c r="AO70" s="653"/>
      <c r="AP70" s="653"/>
      <c r="AQ70" s="653"/>
      <c r="AR70" s="653"/>
      <c r="AS70" s="653"/>
      <c r="AT70" s="653"/>
      <c r="AU70" s="653"/>
    </row>
    <row r="71" spans="1:47" ht="15.75" thickBot="1" x14ac:dyDescent="0.3">
      <c r="A71"/>
      <c r="B71" s="678" t="s">
        <v>419</v>
      </c>
      <c r="C71" s="679">
        <v>0.1</v>
      </c>
      <c r="D71" s="679">
        <v>0.1</v>
      </c>
      <c r="E71" s="680">
        <v>0.75</v>
      </c>
      <c r="F71" s="455"/>
      <c r="G71" s="455"/>
      <c r="H71" s="455"/>
      <c r="I71" s="455"/>
      <c r="J71" s="455"/>
      <c r="K71" s="455"/>
      <c r="L71" s="678" t="s">
        <v>419</v>
      </c>
      <c r="M71" s="859"/>
      <c r="N71" s="859"/>
      <c r="O71" s="860"/>
      <c r="P71" s="855"/>
      <c r="Q71" s="855"/>
      <c r="R71" s="455"/>
      <c r="S71" s="653"/>
      <c r="T71" s="653"/>
      <c r="U71" s="653"/>
      <c r="V71" s="653"/>
      <c r="W71" s="653"/>
      <c r="X71" s="653"/>
      <c r="Y71" s="653"/>
      <c r="Z71" s="653"/>
      <c r="AA71" s="455"/>
      <c r="AB71" s="455"/>
      <c r="AC71" s="653"/>
      <c r="AD71" s="678" t="s">
        <v>731</v>
      </c>
      <c r="AE71" s="859"/>
      <c r="AF71" s="859"/>
      <c r="AG71" s="860"/>
      <c r="AH71" s="855"/>
      <c r="AI71" s="855"/>
      <c r="AJ71" s="653"/>
      <c r="AK71" s="653"/>
      <c r="AL71" s="653"/>
      <c r="AM71" s="653"/>
      <c r="AN71" s="653"/>
      <c r="AO71" s="653"/>
      <c r="AP71" s="653"/>
      <c r="AQ71" s="653"/>
      <c r="AR71" s="653"/>
      <c r="AS71" s="653"/>
      <c r="AT71" s="653"/>
      <c r="AU71" s="653"/>
    </row>
    <row r="72" spans="1:47" ht="15.75" thickBot="1" x14ac:dyDescent="0.3">
      <c r="A72"/>
      <c r="B72" s="681"/>
      <c r="C72" s="681"/>
      <c r="D72" s="681"/>
      <c r="E72" s="681"/>
      <c r="F72" s="455"/>
      <c r="G72" s="455"/>
      <c r="H72" s="455"/>
      <c r="I72" s="455"/>
      <c r="J72" s="455"/>
      <c r="K72" s="455"/>
      <c r="L72" s="681"/>
      <c r="M72" s="681"/>
      <c r="N72" s="681"/>
      <c r="O72" s="681"/>
      <c r="P72" s="455"/>
      <c r="Q72" s="455"/>
      <c r="R72" s="455"/>
      <c r="S72" s="653"/>
      <c r="T72" s="653"/>
      <c r="U72" s="653"/>
      <c r="V72" s="653"/>
      <c r="W72" s="653"/>
      <c r="X72" s="653"/>
      <c r="Y72" s="653"/>
      <c r="Z72" s="653"/>
      <c r="AA72" s="455"/>
      <c r="AB72" s="455"/>
      <c r="AC72" s="653"/>
      <c r="AD72" s="678" t="s">
        <v>747</v>
      </c>
      <c r="AE72" s="859"/>
      <c r="AF72" s="859"/>
      <c r="AG72" s="860"/>
      <c r="AH72" s="855"/>
      <c r="AI72" s="855"/>
      <c r="AJ72" s="653"/>
      <c r="AK72" s="653"/>
      <c r="AL72" s="653"/>
      <c r="AM72" s="653"/>
      <c r="AN72" s="653"/>
      <c r="AO72" s="653"/>
      <c r="AP72" s="653"/>
      <c r="AQ72" s="653"/>
      <c r="AR72" s="653"/>
      <c r="AS72" s="653"/>
      <c r="AT72" s="653"/>
      <c r="AU72" s="653"/>
    </row>
    <row r="73" spans="1:47" ht="21.75" thickBot="1" x14ac:dyDescent="0.4">
      <c r="A73"/>
      <c r="B73" s="476" t="s">
        <v>750</v>
      </c>
      <c r="C73" s="476"/>
      <c r="D73" s="476"/>
      <c r="E73" s="476"/>
      <c r="F73" s="455"/>
      <c r="G73" s="455"/>
      <c r="H73" s="455"/>
      <c r="I73" s="455"/>
      <c r="J73" s="455"/>
      <c r="K73" s="455"/>
      <c r="L73" s="476" t="s">
        <v>750</v>
      </c>
      <c r="M73" s="476"/>
      <c r="N73" s="476"/>
      <c r="O73" s="476"/>
      <c r="P73" s="455"/>
      <c r="Q73" s="455"/>
      <c r="R73" s="455"/>
      <c r="S73" s="653"/>
      <c r="T73" s="653"/>
      <c r="U73" s="653"/>
      <c r="V73" s="653"/>
      <c r="W73" s="653"/>
      <c r="X73" s="653"/>
      <c r="Y73" s="653"/>
      <c r="Z73" s="653"/>
      <c r="AA73" s="455"/>
      <c r="AB73" s="455"/>
      <c r="AC73" s="653"/>
      <c r="AD73" s="678" t="s">
        <v>732</v>
      </c>
      <c r="AE73" s="859"/>
      <c r="AF73" s="859"/>
      <c r="AG73" s="860"/>
      <c r="AH73" s="855"/>
      <c r="AI73" s="855"/>
      <c r="AJ73" s="653"/>
      <c r="AK73" s="653"/>
      <c r="AL73" s="653"/>
      <c r="AM73" s="653"/>
      <c r="AN73" s="653"/>
      <c r="AO73" s="653"/>
      <c r="AP73" s="653"/>
      <c r="AQ73" s="653"/>
      <c r="AR73" s="653"/>
      <c r="AS73" s="653"/>
      <c r="AT73" s="653"/>
      <c r="AU73" s="653"/>
    </row>
    <row r="74" spans="1:47" ht="15.75" thickBot="1" x14ac:dyDescent="0.3">
      <c r="A74"/>
      <c r="B74" s="455"/>
      <c r="C74" s="455"/>
      <c r="D74" s="455"/>
      <c r="E74" s="455"/>
      <c r="F74" s="455"/>
      <c r="G74" s="455"/>
      <c r="H74" s="455"/>
      <c r="I74" s="455"/>
      <c r="J74" s="455"/>
      <c r="K74" s="455"/>
      <c r="L74" s="455"/>
      <c r="M74" s="455"/>
      <c r="N74" s="455"/>
      <c r="O74" s="455"/>
      <c r="P74" s="455"/>
      <c r="Q74" s="455"/>
      <c r="R74" s="455"/>
      <c r="S74" s="653"/>
      <c r="T74" s="653"/>
      <c r="U74" s="653"/>
      <c r="V74" s="653"/>
      <c r="W74" s="653"/>
      <c r="X74" s="653"/>
      <c r="Y74" s="653"/>
      <c r="Z74" s="653"/>
      <c r="AA74" s="455"/>
      <c r="AB74" s="455"/>
      <c r="AC74" s="653"/>
      <c r="AD74" s="678" t="s">
        <v>748</v>
      </c>
      <c r="AE74" s="859"/>
      <c r="AF74" s="859"/>
      <c r="AG74" s="860"/>
      <c r="AH74" s="855"/>
      <c r="AI74" s="855"/>
      <c r="AJ74" s="653"/>
      <c r="AK74" s="653"/>
      <c r="AL74" s="653"/>
      <c r="AM74" s="653"/>
      <c r="AN74" s="653"/>
      <c r="AO74" s="653"/>
      <c r="AP74" s="653"/>
      <c r="AQ74" s="653"/>
      <c r="AR74" s="653"/>
      <c r="AS74" s="653"/>
      <c r="AT74" s="653"/>
      <c r="AU74" s="653"/>
    </row>
    <row r="75" spans="1:47" ht="101.25" customHeight="1" thickBot="1" x14ac:dyDescent="0.3">
      <c r="A75"/>
      <c r="B75" s="455"/>
      <c r="C75" s="455"/>
      <c r="D75" s="455"/>
      <c r="E75" s="455"/>
      <c r="F75" s="455"/>
      <c r="G75" s="455"/>
      <c r="H75" s="455"/>
      <c r="I75" s="455"/>
      <c r="J75" s="455"/>
      <c r="K75" s="455"/>
      <c r="L75" s="855" t="s">
        <v>751</v>
      </c>
      <c r="M75" s="855"/>
      <c r="N75" s="855"/>
      <c r="O75" s="855"/>
      <c r="P75" s="855"/>
      <c r="Q75" s="855"/>
      <c r="R75" s="455"/>
      <c r="S75" s="653"/>
      <c r="T75" s="653"/>
      <c r="U75" s="653"/>
      <c r="V75" s="653"/>
      <c r="W75" s="653"/>
      <c r="X75" s="653"/>
      <c r="Y75" s="653"/>
      <c r="Z75" s="653"/>
      <c r="AA75" s="455"/>
      <c r="AB75" s="455"/>
      <c r="AC75" s="653"/>
      <c r="AD75" s="678" t="s">
        <v>749</v>
      </c>
      <c r="AE75" s="859"/>
      <c r="AF75" s="859"/>
      <c r="AG75" s="860"/>
      <c r="AH75" s="855"/>
      <c r="AI75" s="855"/>
      <c r="AJ75" s="653"/>
      <c r="AK75" s="653"/>
      <c r="AL75" s="653"/>
      <c r="AM75" s="653"/>
      <c r="AN75" s="653"/>
      <c r="AO75" s="653"/>
      <c r="AP75" s="653"/>
      <c r="AQ75" s="653"/>
      <c r="AR75" s="653"/>
      <c r="AS75" s="653"/>
      <c r="AT75" s="653"/>
      <c r="AU75" s="653"/>
    </row>
    <row r="76" spans="1:47" ht="15.75" thickBot="1" x14ac:dyDescent="0.3">
      <c r="A76"/>
      <c r="B76" s="455"/>
      <c r="C76" s="455"/>
      <c r="D76" s="455"/>
      <c r="E76" s="455"/>
      <c r="F76" s="455"/>
      <c r="G76" s="455"/>
      <c r="H76" s="455"/>
      <c r="I76" s="455"/>
      <c r="J76" s="455"/>
      <c r="K76" s="455"/>
      <c r="L76" s="455"/>
      <c r="M76" s="455"/>
      <c r="N76" s="455"/>
      <c r="O76" s="455"/>
      <c r="P76" s="455"/>
      <c r="Q76" s="455"/>
      <c r="R76" s="455"/>
      <c r="S76" s="653"/>
      <c r="T76" s="653"/>
      <c r="U76" s="653"/>
      <c r="V76" s="653"/>
      <c r="W76" s="653"/>
      <c r="X76" s="653"/>
      <c r="Y76" s="653"/>
      <c r="Z76" s="653"/>
      <c r="AA76" s="455"/>
      <c r="AB76" s="455"/>
      <c r="AC76" s="653"/>
      <c r="AD76" s="678" t="s">
        <v>419</v>
      </c>
      <c r="AE76" s="859"/>
      <c r="AF76" s="859"/>
      <c r="AG76" s="860"/>
      <c r="AH76" s="855"/>
      <c r="AI76" s="855"/>
      <c r="AJ76" s="653"/>
      <c r="AK76" s="653"/>
      <c r="AL76" s="653"/>
      <c r="AM76" s="653"/>
      <c r="AN76" s="653"/>
      <c r="AO76" s="653"/>
      <c r="AP76" s="653"/>
      <c r="AQ76" s="653"/>
      <c r="AR76" s="653"/>
      <c r="AS76" s="653"/>
      <c r="AT76" s="653"/>
      <c r="AU76" s="653"/>
    </row>
    <row r="77" spans="1:47" ht="21" x14ac:dyDescent="0.35">
      <c r="A77" s="476" t="s">
        <v>752</v>
      </c>
      <c r="B77" s="476"/>
      <c r="C77" s="476"/>
      <c r="D77" s="476"/>
      <c r="E77" s="476"/>
      <c r="F77" s="476"/>
      <c r="G77" s="476"/>
      <c r="H77" s="455"/>
      <c r="I77" s="455"/>
      <c r="J77" s="455"/>
      <c r="K77" s="476" t="s">
        <v>753</v>
      </c>
      <c r="L77" s="476"/>
      <c r="M77" s="476"/>
      <c r="N77" s="476"/>
      <c r="O77" s="476"/>
      <c r="P77" s="476"/>
      <c r="Q77" s="476"/>
      <c r="R77" s="455"/>
      <c r="S77" s="653"/>
      <c r="T77" s="653"/>
      <c r="U77" s="653"/>
      <c r="V77" s="653"/>
      <c r="W77" s="653"/>
      <c r="X77" s="653"/>
      <c r="Y77" s="653"/>
      <c r="Z77" s="653"/>
      <c r="AA77" s="455"/>
      <c r="AB77" s="455"/>
      <c r="AC77" s="653"/>
      <c r="AD77" s="681"/>
      <c r="AE77" s="681"/>
      <c r="AF77" s="681"/>
      <c r="AG77" s="681"/>
      <c r="AH77" s="653"/>
      <c r="AI77" s="653"/>
      <c r="AJ77" s="653"/>
      <c r="AK77" s="653"/>
      <c r="AL77" s="653"/>
      <c r="AM77" s="653"/>
      <c r="AN77" s="653"/>
      <c r="AO77" s="653"/>
      <c r="AP77" s="653"/>
      <c r="AQ77" s="653"/>
      <c r="AR77" s="653"/>
      <c r="AS77" s="653"/>
      <c r="AT77" s="653"/>
      <c r="AU77" s="653"/>
    </row>
    <row r="78" spans="1:47" ht="21" x14ac:dyDescent="0.35">
      <c r="A78" s="455"/>
      <c r="B78" s="455"/>
      <c r="C78" s="455"/>
      <c r="D78" s="455"/>
      <c r="E78" s="455"/>
      <c r="F78" s="455"/>
      <c r="G78" s="455"/>
      <c r="H78" s="455"/>
      <c r="I78" s="455"/>
      <c r="J78" s="455"/>
      <c r="K78" s="455"/>
      <c r="L78" s="465" t="s">
        <v>754</v>
      </c>
      <c r="M78" s="455"/>
      <c r="N78" s="455"/>
      <c r="O78" s="455"/>
      <c r="P78" s="455"/>
      <c r="Q78" s="455"/>
      <c r="R78" s="455"/>
      <c r="S78" s="653"/>
      <c r="T78" s="653"/>
      <c r="U78" s="653"/>
      <c r="V78" s="653"/>
      <c r="W78" s="653"/>
      <c r="X78" s="653"/>
      <c r="Y78" s="653"/>
      <c r="Z78" s="653"/>
      <c r="AA78" s="455"/>
      <c r="AB78" s="455"/>
      <c r="AC78" s="653"/>
      <c r="AD78" s="476" t="s">
        <v>750</v>
      </c>
      <c r="AE78" s="476"/>
      <c r="AF78" s="476"/>
      <c r="AG78" s="476"/>
      <c r="AH78" s="653"/>
      <c r="AI78" s="653"/>
      <c r="AJ78" s="653"/>
      <c r="AK78" s="653"/>
      <c r="AL78" s="653"/>
      <c r="AM78" s="653"/>
      <c r="AN78" s="653"/>
      <c r="AO78" s="653"/>
      <c r="AP78" s="653"/>
      <c r="AQ78" s="653"/>
      <c r="AR78" s="653"/>
      <c r="AS78" s="653"/>
      <c r="AT78" s="653"/>
      <c r="AU78" s="653"/>
    </row>
    <row r="79" spans="1:47" x14ac:dyDescent="0.25">
      <c r="A79" s="455"/>
      <c r="B79" s="682" t="s">
        <v>755</v>
      </c>
      <c r="C79" s="455"/>
      <c r="D79" s="455"/>
      <c r="E79" s="455"/>
      <c r="F79" s="455"/>
      <c r="G79" s="455"/>
      <c r="H79" s="455"/>
      <c r="I79" s="455"/>
      <c r="J79" s="455"/>
      <c r="K79" s="455"/>
      <c r="L79" s="682" t="s">
        <v>755</v>
      </c>
      <c r="M79" s="455"/>
      <c r="N79" s="455"/>
      <c r="O79" s="455"/>
      <c r="P79" s="455"/>
      <c r="Q79" s="455"/>
      <c r="R79" s="455"/>
      <c r="S79" s="653"/>
      <c r="T79" s="653"/>
      <c r="U79" s="653"/>
      <c r="V79" s="653"/>
      <c r="W79" s="653"/>
      <c r="X79" s="653"/>
      <c r="Y79" s="653"/>
      <c r="Z79" s="653"/>
      <c r="AA79" s="455"/>
      <c r="AB79" s="455"/>
      <c r="AC79" s="653"/>
      <c r="AD79" s="653"/>
      <c r="AE79" s="653"/>
      <c r="AF79" s="653"/>
      <c r="AG79" s="653"/>
      <c r="AH79" s="653"/>
      <c r="AI79" s="653"/>
      <c r="AJ79" s="653"/>
      <c r="AK79" s="653"/>
      <c r="AL79" s="653"/>
      <c r="AM79" s="653"/>
      <c r="AN79" s="653"/>
      <c r="AO79" s="653"/>
      <c r="AP79" s="653"/>
      <c r="AQ79" s="653"/>
      <c r="AR79" s="653"/>
      <c r="AS79" s="653"/>
      <c r="AT79" s="653"/>
      <c r="AU79" s="653"/>
    </row>
    <row r="80" spans="1:47" ht="79.5" customHeight="1" thickBot="1" x14ac:dyDescent="0.3">
      <c r="A80" s="455"/>
      <c r="B80" s="466"/>
      <c r="C80" s="455"/>
      <c r="D80" s="455"/>
      <c r="E80" s="455"/>
      <c r="F80" s="455"/>
      <c r="G80" s="455"/>
      <c r="H80" s="455"/>
      <c r="I80" s="455"/>
      <c r="J80" s="455"/>
      <c r="K80" s="455"/>
      <c r="L80" s="466" t="s">
        <v>756</v>
      </c>
      <c r="M80" s="455"/>
      <c r="N80" s="455"/>
      <c r="O80" s="455"/>
      <c r="P80" s="455"/>
      <c r="Q80" s="455"/>
      <c r="R80" s="455"/>
      <c r="S80" s="653"/>
      <c r="T80" s="653"/>
      <c r="U80" s="653"/>
      <c r="V80" s="653"/>
      <c r="W80" s="653"/>
      <c r="X80" s="653"/>
      <c r="Y80" s="653"/>
      <c r="Z80" s="653"/>
      <c r="AA80" s="455"/>
      <c r="AB80" s="455"/>
      <c r="AC80" s="653"/>
      <c r="AD80" s="855" t="s">
        <v>751</v>
      </c>
      <c r="AE80" s="855"/>
      <c r="AF80" s="855"/>
      <c r="AG80" s="855"/>
      <c r="AH80" s="855"/>
      <c r="AI80" s="855"/>
      <c r="AJ80" s="653"/>
      <c r="AK80" s="653"/>
      <c r="AL80" s="653"/>
      <c r="AM80" s="653"/>
      <c r="AN80" s="653"/>
      <c r="AO80" s="653"/>
      <c r="AP80" s="653"/>
      <c r="AQ80" s="653"/>
      <c r="AR80" s="653"/>
      <c r="AS80" s="653"/>
      <c r="AT80" s="653"/>
      <c r="AU80" s="653"/>
    </row>
    <row r="81" spans="1:47" ht="15.75" thickBot="1" x14ac:dyDescent="0.3">
      <c r="A81" s="455"/>
      <c r="B81" s="656"/>
      <c r="C81" s="470">
        <v>2010</v>
      </c>
      <c r="D81" s="470">
        <v>2020</v>
      </c>
      <c r="E81" s="470">
        <v>2025</v>
      </c>
      <c r="F81" s="470">
        <v>2030</v>
      </c>
      <c r="G81" s="471">
        <v>2035</v>
      </c>
      <c r="H81" s="455"/>
      <c r="I81" s="455"/>
      <c r="J81" s="455"/>
      <c r="K81" s="455"/>
      <c r="L81" s="656"/>
      <c r="M81" s="470">
        <v>2010</v>
      </c>
      <c r="N81" s="470">
        <v>2020</v>
      </c>
      <c r="O81" s="470">
        <v>2025</v>
      </c>
      <c r="P81" s="470">
        <v>2030</v>
      </c>
      <c r="Q81" s="471">
        <v>2035</v>
      </c>
      <c r="R81" s="455"/>
      <c r="S81" s="653"/>
      <c r="T81" s="653"/>
      <c r="U81" s="653"/>
      <c r="V81" s="653"/>
      <c r="W81" s="653"/>
      <c r="X81" s="653"/>
      <c r="Y81" s="653"/>
      <c r="Z81" s="653"/>
      <c r="AA81" s="455"/>
      <c r="AB81" s="455"/>
      <c r="AC81" s="653"/>
      <c r="AD81" s="653"/>
      <c r="AE81" s="653"/>
      <c r="AF81" s="653"/>
      <c r="AG81" s="653"/>
      <c r="AH81" s="653"/>
      <c r="AI81" s="653"/>
      <c r="AJ81" s="653"/>
      <c r="AK81" s="653"/>
      <c r="AL81" s="653"/>
      <c r="AM81" s="653"/>
      <c r="AN81" s="653"/>
      <c r="AO81" s="653"/>
      <c r="AP81" s="653"/>
      <c r="AQ81" s="653"/>
      <c r="AR81" s="653"/>
      <c r="AS81" s="653"/>
      <c r="AT81" s="653"/>
      <c r="AU81" s="653"/>
    </row>
    <row r="82" spans="1:47" ht="21.75" thickBot="1" x14ac:dyDescent="0.4">
      <c r="A82" s="455"/>
      <c r="B82" s="551" t="s">
        <v>757</v>
      </c>
      <c r="C82" s="474">
        <v>0.47803895167195198</v>
      </c>
      <c r="D82" s="474">
        <v>0.47051548345805</v>
      </c>
      <c r="E82" s="474">
        <v>0.47026914033766198</v>
      </c>
      <c r="F82" s="683">
        <v>0.46460656836718001</v>
      </c>
      <c r="G82" s="492">
        <v>0.45894399639669797</v>
      </c>
      <c r="H82" s="455"/>
      <c r="I82" s="455"/>
      <c r="J82" s="455"/>
      <c r="K82" s="455"/>
      <c r="L82" s="551" t="s">
        <v>758</v>
      </c>
      <c r="M82" s="474">
        <v>0.23959333293280599</v>
      </c>
      <c r="N82" s="474">
        <v>0.24660123823223601</v>
      </c>
      <c r="O82" s="474">
        <v>0.27600098970779902</v>
      </c>
      <c r="P82" s="683">
        <v>0.32423324869662701</v>
      </c>
      <c r="Q82" s="492">
        <v>0.36287274811471698</v>
      </c>
      <c r="R82" s="455"/>
      <c r="S82" s="653"/>
      <c r="T82" s="653"/>
      <c r="U82" s="653"/>
      <c r="V82" s="653"/>
      <c r="W82" s="653"/>
      <c r="X82" s="653"/>
      <c r="Y82" s="653"/>
      <c r="Z82" s="653"/>
      <c r="AA82" s="455"/>
      <c r="AB82" s="455"/>
      <c r="AC82" s="476" t="s">
        <v>753</v>
      </c>
      <c r="AD82" s="476"/>
      <c r="AE82" s="476"/>
      <c r="AF82" s="476"/>
      <c r="AG82" s="476"/>
      <c r="AH82" s="476"/>
      <c r="AI82" s="476"/>
      <c r="AJ82" s="653"/>
      <c r="AK82" s="653"/>
      <c r="AL82" s="653"/>
      <c r="AM82" s="653"/>
      <c r="AN82" s="653"/>
      <c r="AO82" s="653"/>
      <c r="AP82" s="653"/>
      <c r="AQ82" s="653"/>
      <c r="AR82" s="653"/>
      <c r="AS82" s="653"/>
      <c r="AT82" s="653"/>
      <c r="AU82" s="653"/>
    </row>
    <row r="83" spans="1:47" ht="15.75" thickBot="1" x14ac:dyDescent="0.3">
      <c r="A83" s="455"/>
      <c r="B83" s="551" t="s">
        <v>517</v>
      </c>
      <c r="C83" s="474">
        <v>5.9443890706329598E-2</v>
      </c>
      <c r="D83" s="474">
        <v>6.4801868498545107E-2</v>
      </c>
      <c r="E83" s="474">
        <v>6.4801868498545107E-2</v>
      </c>
      <c r="F83" s="683">
        <v>6.4801868498545107E-2</v>
      </c>
      <c r="G83" s="492">
        <v>6.4801868498545107E-2</v>
      </c>
      <c r="H83" s="455"/>
      <c r="I83" s="455"/>
      <c r="J83" s="455"/>
      <c r="K83" s="455"/>
      <c r="L83" s="551" t="s">
        <v>130</v>
      </c>
      <c r="M83" s="474">
        <v>0.46534324512140202</v>
      </c>
      <c r="N83" s="474">
        <v>0.55848331282428698</v>
      </c>
      <c r="O83" s="474">
        <v>0.58350816527160398</v>
      </c>
      <c r="P83" s="683">
        <v>0.57524274036708201</v>
      </c>
      <c r="Q83" s="492">
        <v>0.551357638828467</v>
      </c>
      <c r="R83" s="455"/>
      <c r="S83" s="653"/>
      <c r="T83" s="653"/>
      <c r="U83" s="653"/>
      <c r="V83" s="653"/>
      <c r="W83" s="653"/>
      <c r="X83" s="653"/>
      <c r="Y83" s="653"/>
      <c r="Z83" s="653"/>
      <c r="AA83" s="455"/>
      <c r="AB83" s="455"/>
      <c r="AC83" s="653"/>
      <c r="AD83" s="465" t="s">
        <v>754</v>
      </c>
      <c r="AE83" s="653"/>
      <c r="AF83" s="653"/>
      <c r="AG83" s="653"/>
      <c r="AH83" s="653"/>
      <c r="AI83" s="653"/>
      <c r="AJ83" s="653"/>
      <c r="AK83" s="653"/>
      <c r="AL83" s="653"/>
      <c r="AM83" s="653"/>
      <c r="AN83" s="653"/>
      <c r="AO83" s="653"/>
      <c r="AP83" s="653"/>
      <c r="AQ83" s="653"/>
      <c r="AR83" s="653"/>
      <c r="AS83" s="653"/>
      <c r="AT83" s="653"/>
      <c r="AU83" s="653"/>
    </row>
    <row r="84" spans="1:47" ht="15.75" thickBot="1" x14ac:dyDescent="0.3">
      <c r="A84" s="455"/>
      <c r="B84" s="551" t="s">
        <v>587</v>
      </c>
      <c r="C84" s="474">
        <v>9.7201866996383696E-2</v>
      </c>
      <c r="D84" s="474">
        <v>0.132857041218436</v>
      </c>
      <c r="E84" s="474">
        <v>0.150684628329461</v>
      </c>
      <c r="F84" s="683">
        <v>0.163512215440487</v>
      </c>
      <c r="G84" s="492">
        <v>0.17633980255151299</v>
      </c>
      <c r="H84" s="455"/>
      <c r="I84" s="455"/>
      <c r="J84" s="455"/>
      <c r="K84" s="455"/>
      <c r="L84" s="551" t="s">
        <v>517</v>
      </c>
      <c r="M84" s="474">
        <v>6.0874392265295701E-2</v>
      </c>
      <c r="N84" s="474">
        <v>8.0358351870932695E-2</v>
      </c>
      <c r="O84" s="474">
        <v>8.5650513140802603E-2</v>
      </c>
      <c r="P84" s="683">
        <v>8.7726071043027903E-2</v>
      </c>
      <c r="Q84" s="492">
        <v>8.5140931312795001E-2</v>
      </c>
      <c r="R84" s="455"/>
      <c r="S84" s="653"/>
      <c r="T84" s="653"/>
      <c r="U84" s="653"/>
      <c r="V84" s="653"/>
      <c r="W84" s="653"/>
      <c r="X84" s="653"/>
      <c r="Y84" s="653"/>
      <c r="Z84" s="653"/>
      <c r="AA84" s="455"/>
      <c r="AB84" s="455"/>
      <c r="AC84" s="653"/>
      <c r="AD84" s="682" t="s">
        <v>755</v>
      </c>
      <c r="AE84" s="653"/>
      <c r="AF84" s="653"/>
      <c r="AG84" s="653"/>
      <c r="AH84" s="653"/>
      <c r="AI84" s="653"/>
      <c r="AJ84" s="653"/>
      <c r="AK84" s="653"/>
      <c r="AL84" s="653"/>
      <c r="AM84" s="653"/>
      <c r="AN84" s="653"/>
      <c r="AO84" s="653"/>
      <c r="AP84" s="653"/>
      <c r="AQ84" s="653"/>
      <c r="AR84" s="653"/>
      <c r="AS84" s="653"/>
      <c r="AT84" s="653"/>
      <c r="AU84" s="653"/>
    </row>
    <row r="85" spans="1:47" ht="15.75" thickBot="1" x14ac:dyDescent="0.3">
      <c r="A85" s="455"/>
      <c r="B85" s="551" t="s">
        <v>588</v>
      </c>
      <c r="C85" s="474">
        <v>0.12771439148730299</v>
      </c>
      <c r="D85" s="474">
        <v>0.14299518043961101</v>
      </c>
      <c r="E85" s="474">
        <v>0.140635574915765</v>
      </c>
      <c r="F85" s="683">
        <v>0.143275969391919</v>
      </c>
      <c r="G85" s="492">
        <v>0.145916363868073</v>
      </c>
      <c r="H85" s="455"/>
      <c r="I85" s="455"/>
      <c r="J85" s="455"/>
      <c r="K85" s="455"/>
      <c r="L85" s="551" t="s">
        <v>514</v>
      </c>
      <c r="M85" s="474">
        <v>0.20161384956779299</v>
      </c>
      <c r="N85" s="474">
        <v>9.5677499449125805E-2</v>
      </c>
      <c r="O85" s="474">
        <v>4.2807611965294298E-2</v>
      </c>
      <c r="P85" s="683">
        <v>6.1850577311826503E-4</v>
      </c>
      <c r="Q85" s="492">
        <v>6.1208669923120903E-4</v>
      </c>
      <c r="R85" s="455"/>
      <c r="S85" s="653"/>
      <c r="T85" s="653"/>
      <c r="U85" s="653"/>
      <c r="V85" s="653"/>
      <c r="W85" s="653"/>
      <c r="X85" s="653"/>
      <c r="Y85" s="653"/>
      <c r="Z85" s="653"/>
      <c r="AA85" s="455"/>
      <c r="AB85" s="455"/>
      <c r="AC85" s="653"/>
      <c r="AD85" s="675" t="s">
        <v>756</v>
      </c>
      <c r="AE85" s="653"/>
      <c r="AF85" s="653"/>
      <c r="AG85" s="653"/>
      <c r="AH85" s="653"/>
      <c r="AI85" s="653"/>
      <c r="AJ85" s="653"/>
      <c r="AK85" s="653"/>
      <c r="AL85" s="653"/>
      <c r="AM85" s="653"/>
      <c r="AN85" s="653"/>
      <c r="AO85" s="653"/>
      <c r="AP85" s="653"/>
      <c r="AQ85" s="653"/>
      <c r="AR85" s="653"/>
      <c r="AS85" s="653"/>
      <c r="AT85" s="653"/>
      <c r="AU85" s="653"/>
    </row>
    <row r="86" spans="1:47" ht="15.75" thickBot="1" x14ac:dyDescent="0.3">
      <c r="A86" s="455"/>
      <c r="B86" s="551" t="s">
        <v>516</v>
      </c>
      <c r="C86" s="474">
        <v>2.2803918046778199E-2</v>
      </c>
      <c r="D86" s="474">
        <v>6.0287149451774498E-2</v>
      </c>
      <c r="E86" s="474">
        <v>6.0287149451774498E-2</v>
      </c>
      <c r="F86" s="683">
        <v>6.0287149451774498E-2</v>
      </c>
      <c r="G86" s="492">
        <v>6.0287149451774498E-2</v>
      </c>
      <c r="H86" s="455"/>
      <c r="I86" s="455"/>
      <c r="J86" s="455"/>
      <c r="K86" s="455"/>
      <c r="L86" s="551" t="s">
        <v>419</v>
      </c>
      <c r="M86" s="474">
        <v>3.2575180112702697E-2</v>
      </c>
      <c r="N86" s="474">
        <v>1.8879597623419099E-2</v>
      </c>
      <c r="O86" s="474">
        <v>1.20327199145007E-2</v>
      </c>
      <c r="P86" s="683">
        <v>3.9428780389466596E-3</v>
      </c>
      <c r="Q86" s="492">
        <v>1.65950447896707E-5</v>
      </c>
      <c r="R86" s="455"/>
      <c r="S86" s="653"/>
      <c r="T86" s="653"/>
      <c r="U86" s="653"/>
      <c r="V86" s="653"/>
      <c r="W86" s="653"/>
      <c r="X86" s="653"/>
      <c r="Y86" s="653"/>
      <c r="Z86" s="653"/>
      <c r="AA86" s="455"/>
      <c r="AB86" s="455"/>
      <c r="AC86" s="653"/>
      <c r="AD86" s="656"/>
      <c r="AE86" s="660">
        <v>2010</v>
      </c>
      <c r="AF86" s="660">
        <v>2020</v>
      </c>
      <c r="AG86" s="660">
        <v>2025</v>
      </c>
      <c r="AH86" s="660">
        <v>2030</v>
      </c>
      <c r="AI86" s="661">
        <v>2035</v>
      </c>
      <c r="AJ86" s="653"/>
      <c r="AK86" s="653"/>
      <c r="AL86" s="653"/>
      <c r="AM86" s="653"/>
      <c r="AN86" s="653"/>
      <c r="AO86" s="653"/>
      <c r="AP86" s="653"/>
      <c r="AQ86" s="653"/>
      <c r="AR86" s="653"/>
      <c r="AS86" s="653"/>
      <c r="AT86" s="653"/>
      <c r="AU86" s="653"/>
    </row>
    <row r="87" spans="1:47" ht="15.75" thickBot="1" x14ac:dyDescent="0.3">
      <c r="A87" s="455"/>
      <c r="B87" s="551" t="s">
        <v>586</v>
      </c>
      <c r="C87" s="474">
        <v>0</v>
      </c>
      <c r="D87" s="474">
        <v>0</v>
      </c>
      <c r="E87" s="474">
        <v>0</v>
      </c>
      <c r="F87" s="683">
        <v>0</v>
      </c>
      <c r="G87" s="492">
        <v>0</v>
      </c>
      <c r="H87" s="455"/>
      <c r="I87" s="455"/>
      <c r="J87" s="455"/>
      <c r="K87" s="455"/>
      <c r="L87"/>
      <c r="M87"/>
      <c r="N87"/>
      <c r="O87"/>
      <c r="P87"/>
      <c r="Q87"/>
      <c r="R87" s="455"/>
      <c r="S87" s="653"/>
      <c r="T87" s="653"/>
      <c r="U87" s="653"/>
      <c r="V87" s="653"/>
      <c r="W87" s="653"/>
      <c r="X87" s="653"/>
      <c r="Y87" s="653"/>
      <c r="Z87" s="653"/>
      <c r="AA87" s="455"/>
      <c r="AB87" s="455"/>
      <c r="AC87" s="653"/>
      <c r="AD87" s="551" t="s">
        <v>758</v>
      </c>
      <c r="AE87" s="474">
        <v>0.23959333293280599</v>
      </c>
      <c r="AF87" s="474">
        <v>0.24660123823223601</v>
      </c>
      <c r="AG87" s="474">
        <v>0.27600098970779902</v>
      </c>
      <c r="AH87" s="683">
        <v>0.32423324869662701</v>
      </c>
      <c r="AI87" s="492">
        <v>0.36287274811471698</v>
      </c>
      <c r="AJ87" s="653"/>
      <c r="AK87" s="653"/>
      <c r="AL87" s="653"/>
      <c r="AM87" s="653"/>
      <c r="AN87" s="653"/>
      <c r="AO87" s="653"/>
      <c r="AP87" s="653"/>
      <c r="AQ87" s="653"/>
      <c r="AR87" s="653"/>
      <c r="AS87" s="653"/>
      <c r="AT87" s="653"/>
      <c r="AU87" s="653"/>
    </row>
    <row r="88" spans="1:47" ht="15" customHeight="1" thickBot="1" x14ac:dyDescent="0.3">
      <c r="A88" s="455"/>
      <c r="B88" s="551" t="s">
        <v>592</v>
      </c>
      <c r="C88" s="474">
        <v>0</v>
      </c>
      <c r="D88" s="474">
        <v>1.1000000000000001E-3</v>
      </c>
      <c r="E88" s="474">
        <v>2.0999999999999999E-3</v>
      </c>
      <c r="F88" s="683">
        <v>2.5999999999999999E-3</v>
      </c>
      <c r="G88" s="492">
        <v>3.0999999999999999E-3</v>
      </c>
      <c r="H88" s="455"/>
      <c r="I88" s="455"/>
      <c r="J88" s="455"/>
      <c r="K88" s="455"/>
      <c r="L88" s="684"/>
      <c r="M88" s="684"/>
      <c r="N88" s="684"/>
      <c r="O88" s="684"/>
      <c r="P88" s="684"/>
      <c r="Q88" s="684"/>
      <c r="R88" s="455"/>
      <c r="S88" s="653"/>
      <c r="T88" s="653"/>
      <c r="U88" s="653"/>
      <c r="V88" s="653"/>
      <c r="W88" s="653"/>
      <c r="X88" s="653"/>
      <c r="Y88" s="653"/>
      <c r="Z88" s="653"/>
      <c r="AA88" s="455"/>
      <c r="AB88" s="455"/>
      <c r="AC88" s="653"/>
      <c r="AD88" s="551" t="s">
        <v>130</v>
      </c>
      <c r="AE88" s="474">
        <v>0.46534324512140202</v>
      </c>
      <c r="AF88" s="474">
        <v>0.55848331282428698</v>
      </c>
      <c r="AG88" s="474">
        <v>0.58350816527160398</v>
      </c>
      <c r="AH88" s="683">
        <v>0.57524274036708201</v>
      </c>
      <c r="AI88" s="492">
        <v>0.551357638828467</v>
      </c>
      <c r="AJ88" s="653"/>
      <c r="AK88" s="653"/>
      <c r="AL88" s="653"/>
      <c r="AM88" s="653"/>
      <c r="AN88" s="653"/>
      <c r="AO88" s="653"/>
      <c r="AP88" s="653"/>
      <c r="AQ88" s="653"/>
      <c r="AR88" s="653"/>
      <c r="AS88" s="653"/>
      <c r="AT88" s="653"/>
      <c r="AU88" s="653"/>
    </row>
    <row r="89" spans="1:47" ht="15.75" thickBot="1" x14ac:dyDescent="0.3">
      <c r="A89" s="455"/>
      <c r="B89" s="551" t="s">
        <v>514</v>
      </c>
      <c r="C89" s="474">
        <v>0.20502387335691999</v>
      </c>
      <c r="D89" s="474">
        <v>0.125</v>
      </c>
      <c r="E89" s="474">
        <v>0.11</v>
      </c>
      <c r="F89" s="683">
        <v>0.1</v>
      </c>
      <c r="G89" s="492">
        <v>0.09</v>
      </c>
      <c r="H89" s="455"/>
      <c r="I89" s="455"/>
      <c r="J89" s="455"/>
      <c r="K89" s="455"/>
      <c r="L89" s="465" t="s">
        <v>759</v>
      </c>
      <c r="M89" s="685"/>
      <c r="N89" s="685"/>
      <c r="O89" s="685"/>
      <c r="P89" s="685"/>
      <c r="Q89" s="685"/>
      <c r="R89" s="455"/>
      <c r="S89" s="653"/>
      <c r="T89" s="653"/>
      <c r="U89" s="653"/>
      <c r="V89" s="653"/>
      <c r="W89" s="653"/>
      <c r="X89" s="653"/>
      <c r="Y89" s="653"/>
      <c r="Z89" s="653"/>
      <c r="AA89" s="455"/>
      <c r="AB89" s="455"/>
      <c r="AC89" s="653"/>
      <c r="AD89" s="551" t="s">
        <v>517</v>
      </c>
      <c r="AE89" s="474">
        <v>6.0874392265295701E-2</v>
      </c>
      <c r="AF89" s="474">
        <v>8.0358351870932695E-2</v>
      </c>
      <c r="AG89" s="474">
        <v>8.5650513140802603E-2</v>
      </c>
      <c r="AH89" s="683">
        <v>8.7726071043027903E-2</v>
      </c>
      <c r="AI89" s="492">
        <v>8.5140931312795001E-2</v>
      </c>
      <c r="AJ89" s="653"/>
      <c r="AK89" s="653"/>
      <c r="AL89" s="653"/>
      <c r="AM89" s="653"/>
      <c r="AN89" s="653"/>
      <c r="AO89" s="653"/>
      <c r="AP89" s="653"/>
      <c r="AQ89" s="653"/>
      <c r="AR89" s="653"/>
      <c r="AS89" s="653"/>
      <c r="AT89" s="653"/>
      <c r="AU89" s="653"/>
    </row>
    <row r="90" spans="1:47" ht="15.75" customHeight="1" thickBot="1" x14ac:dyDescent="0.3">
      <c r="A90" s="455"/>
      <c r="B90" s="551" t="s">
        <v>127</v>
      </c>
      <c r="C90" s="474">
        <v>9.7731077343335103E-3</v>
      </c>
      <c r="D90" s="474">
        <v>2.4432769335833802E-3</v>
      </c>
      <c r="E90" s="474">
        <v>1.2216384667916901E-3</v>
      </c>
      <c r="F90" s="683">
        <v>9.1622885009376605E-4</v>
      </c>
      <c r="G90" s="492">
        <v>6.1081923339584396E-4</v>
      </c>
      <c r="H90" s="455"/>
      <c r="I90" s="455"/>
      <c r="J90" s="455"/>
      <c r="K90" s="455"/>
      <c r="L90" s="856" t="s">
        <v>760</v>
      </c>
      <c r="M90" s="856"/>
      <c r="N90" s="856"/>
      <c r="O90" s="856"/>
      <c r="P90" s="856"/>
      <c r="Q90" s="856"/>
      <c r="R90" s="455"/>
      <c r="S90" s="653"/>
      <c r="T90" s="653"/>
      <c r="U90" s="653"/>
      <c r="V90" s="653"/>
      <c r="W90" s="653"/>
      <c r="X90" s="653"/>
      <c r="Y90" s="653"/>
      <c r="Z90" s="653"/>
      <c r="AA90" s="455"/>
      <c r="AB90" s="455"/>
      <c r="AC90" s="653"/>
      <c r="AD90" s="551" t="s">
        <v>514</v>
      </c>
      <c r="AE90" s="474">
        <v>0.20161384956779299</v>
      </c>
      <c r="AF90" s="474">
        <v>9.5677499449125805E-2</v>
      </c>
      <c r="AG90" s="474">
        <v>4.2807611965294298E-2</v>
      </c>
      <c r="AH90" s="683">
        <v>6.1850577311826503E-4</v>
      </c>
      <c r="AI90" s="492">
        <v>6.1208669923120903E-4</v>
      </c>
      <c r="AJ90" s="653"/>
      <c r="AK90" s="653"/>
      <c r="AL90" s="653"/>
      <c r="AM90" s="653"/>
      <c r="AN90" s="653"/>
      <c r="AO90" s="653"/>
      <c r="AP90" s="653"/>
      <c r="AQ90" s="653"/>
      <c r="AR90" s="653"/>
      <c r="AS90" s="653"/>
      <c r="AT90" s="653"/>
      <c r="AU90" s="653"/>
    </row>
    <row r="91" spans="1:47" ht="15.75" thickBot="1" x14ac:dyDescent="0.3">
      <c r="A91" s="455"/>
      <c r="B91" s="551" t="s">
        <v>591</v>
      </c>
      <c r="C91" s="474">
        <v>0</v>
      </c>
      <c r="D91" s="474">
        <v>0</v>
      </c>
      <c r="E91" s="474">
        <v>0</v>
      </c>
      <c r="F91" s="683">
        <v>0</v>
      </c>
      <c r="G91" s="492">
        <v>0</v>
      </c>
      <c r="H91" s="455"/>
      <c r="I91" s="455"/>
      <c r="J91" s="455"/>
      <c r="K91" s="455"/>
      <c r="L91" s="856"/>
      <c r="M91" s="856"/>
      <c r="N91" s="856"/>
      <c r="O91" s="856"/>
      <c r="P91" s="856"/>
      <c r="Q91" s="856"/>
      <c r="R91"/>
      <c r="S91" s="653"/>
      <c r="T91" s="653"/>
      <c r="U91" s="653"/>
      <c r="V91" s="653"/>
      <c r="W91" s="653"/>
      <c r="X91" s="653"/>
      <c r="Y91" s="653"/>
      <c r="Z91" s="653"/>
      <c r="AA91" s="455"/>
      <c r="AB91" s="455"/>
      <c r="AC91" s="653"/>
      <c r="AD91" s="551" t="s">
        <v>419</v>
      </c>
      <c r="AE91" s="474">
        <v>3.2575180112702697E-2</v>
      </c>
      <c r="AF91" s="474">
        <v>1.8879597623419099E-2</v>
      </c>
      <c r="AG91" s="474">
        <v>1.20327199145007E-2</v>
      </c>
      <c r="AH91" s="683">
        <v>3.9428780389466596E-3</v>
      </c>
      <c r="AI91" s="492">
        <v>1.65950447896707E-5</v>
      </c>
      <c r="AJ91" s="653"/>
      <c r="AK91" s="653"/>
      <c r="AL91" s="653"/>
      <c r="AM91" s="653"/>
      <c r="AN91" s="653"/>
      <c r="AO91" s="653"/>
      <c r="AP91" s="653"/>
      <c r="AQ91" s="653"/>
      <c r="AR91" s="653"/>
      <c r="AS91" s="653"/>
      <c r="AT91" s="653"/>
      <c r="AU91" s="653"/>
    </row>
    <row r="92" spans="1:47" ht="15.75" thickBot="1" x14ac:dyDescent="0.3">
      <c r="A92" s="455"/>
      <c r="B92" s="675"/>
      <c r="C92" s="667"/>
      <c r="D92" s="667"/>
      <c r="E92" s="667"/>
      <c r="F92" s="520"/>
      <c r="G92" s="667"/>
      <c r="H92" s="455"/>
      <c r="I92" s="455"/>
      <c r="J92" s="455"/>
      <c r="K92" s="455"/>
      <c r="L92" s="656"/>
      <c r="M92" s="470">
        <v>2010</v>
      </c>
      <c r="N92" s="470">
        <v>2020</v>
      </c>
      <c r="O92" s="470">
        <v>2025</v>
      </c>
      <c r="P92" s="470">
        <v>2030</v>
      </c>
      <c r="Q92" s="471">
        <v>2035</v>
      </c>
      <c r="R92"/>
      <c r="S92" s="653"/>
      <c r="T92" s="653"/>
      <c r="U92" s="653"/>
      <c r="V92" s="653"/>
      <c r="W92" s="653"/>
      <c r="X92" s="653"/>
      <c r="Y92" s="653"/>
      <c r="Z92" s="653"/>
      <c r="AA92" s="455"/>
      <c r="AB92" s="455"/>
      <c r="AC92" s="653"/>
      <c r="AD92" s="158"/>
      <c r="AE92" s="158"/>
      <c r="AF92" s="158"/>
      <c r="AG92" s="158"/>
      <c r="AH92" s="158"/>
      <c r="AI92" s="158"/>
      <c r="AJ92" s="653"/>
      <c r="AK92" s="653"/>
      <c r="AL92" s="653"/>
      <c r="AM92" s="653"/>
      <c r="AN92" s="653"/>
      <c r="AO92" s="653"/>
      <c r="AP92" s="653"/>
      <c r="AQ92" s="653"/>
      <c r="AR92" s="653"/>
      <c r="AS92" s="653"/>
      <c r="AT92" s="653"/>
      <c r="AU92" s="653"/>
    </row>
    <row r="93" spans="1:47" ht="15.75" thickBot="1" x14ac:dyDescent="0.3">
      <c r="A93" s="455"/>
      <c r="B93" s="675"/>
      <c r="C93" s="667"/>
      <c r="D93" s="667"/>
      <c r="E93" s="667"/>
      <c r="F93" s="520"/>
      <c r="G93" s="667"/>
      <c r="H93" s="455"/>
      <c r="I93" s="455"/>
      <c r="J93" s="455"/>
      <c r="K93" s="455"/>
      <c r="L93" s="551" t="s">
        <v>758</v>
      </c>
      <c r="M93" s="474">
        <v>0.21274016796297399</v>
      </c>
      <c r="N93" s="474">
        <v>0.224619430821802</v>
      </c>
      <c r="O93" s="474">
        <v>0.240357072982921</v>
      </c>
      <c r="P93" s="683">
        <v>0.26425490737445401</v>
      </c>
      <c r="Q93" s="492">
        <v>0.28401405085296599</v>
      </c>
      <c r="R93"/>
      <c r="S93" s="653"/>
      <c r="T93" s="653"/>
      <c r="U93" s="653"/>
      <c r="V93" s="653"/>
      <c r="W93" s="653"/>
      <c r="X93" s="653"/>
      <c r="Y93" s="653"/>
      <c r="Z93" s="653"/>
      <c r="AA93" s="455"/>
      <c r="AB93" s="455"/>
      <c r="AC93" s="653"/>
      <c r="AD93" s="684"/>
      <c r="AE93" s="684"/>
      <c r="AF93" s="684"/>
      <c r="AG93" s="684"/>
      <c r="AH93" s="684"/>
      <c r="AI93" s="684"/>
      <c r="AJ93" s="653"/>
      <c r="AK93" s="653"/>
      <c r="AL93" s="653"/>
      <c r="AM93" s="653"/>
      <c r="AN93" s="653"/>
      <c r="AO93" s="653"/>
      <c r="AP93" s="653"/>
      <c r="AQ93" s="653"/>
      <c r="AR93" s="653"/>
      <c r="AS93" s="653"/>
      <c r="AT93" s="653"/>
      <c r="AU93" s="653"/>
    </row>
    <row r="94" spans="1:47" ht="15.75" thickBot="1" x14ac:dyDescent="0.3">
      <c r="A94" s="455"/>
      <c r="B94" s="675"/>
      <c r="C94" s="667"/>
      <c r="D94" s="667"/>
      <c r="E94" s="667"/>
      <c r="F94" s="520"/>
      <c r="G94" s="667"/>
      <c r="H94" s="455"/>
      <c r="I94" s="455"/>
      <c r="J94" s="455"/>
      <c r="K94" s="455"/>
      <c r="L94" s="551" t="s">
        <v>130</v>
      </c>
      <c r="M94" s="474">
        <v>0.469492471658704</v>
      </c>
      <c r="N94" s="474">
        <v>0.48202041846765997</v>
      </c>
      <c r="O94" s="474">
        <v>0.48920150160185</v>
      </c>
      <c r="P94" s="683">
        <v>0.48445653017787499</v>
      </c>
      <c r="Q94" s="492">
        <v>0.46068934956152702</v>
      </c>
      <c r="R94"/>
      <c r="S94" s="653"/>
      <c r="T94" s="653"/>
      <c r="U94" s="653"/>
      <c r="V94" s="653"/>
      <c r="W94" s="653"/>
      <c r="X94" s="653"/>
      <c r="Y94" s="653"/>
      <c r="Z94" s="653"/>
      <c r="AA94" s="455"/>
      <c r="AB94" s="455"/>
      <c r="AC94" s="653"/>
      <c r="AD94" s="465" t="s">
        <v>759</v>
      </c>
      <c r="AE94" s="685"/>
      <c r="AF94" s="685"/>
      <c r="AG94" s="685"/>
      <c r="AH94" s="685"/>
      <c r="AI94" s="685"/>
      <c r="AJ94" s="653"/>
      <c r="AK94" s="653"/>
      <c r="AL94" s="653"/>
      <c r="AM94" s="653"/>
      <c r="AN94" s="653"/>
      <c r="AO94" s="653"/>
      <c r="AP94" s="653"/>
      <c r="AQ94" s="653"/>
      <c r="AR94" s="653"/>
      <c r="AS94" s="653"/>
      <c r="AT94" s="653"/>
      <c r="AU94" s="653"/>
    </row>
    <row r="95" spans="1:47" ht="15.75" thickBot="1" x14ac:dyDescent="0.3">
      <c r="A95" s="455"/>
      <c r="B95" s="675"/>
      <c r="C95" s="667"/>
      <c r="D95" s="667"/>
      <c r="E95" s="667"/>
      <c r="F95" s="520"/>
      <c r="G95" s="667"/>
      <c r="H95" s="455"/>
      <c r="I95" s="455"/>
      <c r="J95" s="455"/>
      <c r="K95" s="455"/>
      <c r="L95" s="551" t="s">
        <v>761</v>
      </c>
      <c r="M95" s="474">
        <v>6.3105305322652197E-2</v>
      </c>
      <c r="N95" s="474">
        <v>8.7530199884009202E-2</v>
      </c>
      <c r="O95" s="474">
        <v>9.5132794947462504E-2</v>
      </c>
      <c r="P95" s="683">
        <v>0.101337349222868</v>
      </c>
      <c r="Q95" s="492">
        <v>0.101607312466947</v>
      </c>
      <c r="R95"/>
      <c r="S95" s="653"/>
      <c r="T95" s="653"/>
      <c r="U95" s="653"/>
      <c r="V95" s="653"/>
      <c r="W95" s="653"/>
      <c r="X95" s="653"/>
      <c r="Y95" s="653"/>
      <c r="Z95" s="653"/>
      <c r="AA95" s="455"/>
      <c r="AB95" s="455"/>
      <c r="AC95" s="653"/>
      <c r="AD95" s="856" t="s">
        <v>760</v>
      </c>
      <c r="AE95" s="856"/>
      <c r="AF95" s="856"/>
      <c r="AG95" s="856"/>
      <c r="AH95" s="856"/>
      <c r="AI95" s="856"/>
      <c r="AJ95" s="653"/>
      <c r="AK95" s="653"/>
      <c r="AL95" s="653"/>
      <c r="AM95" s="653"/>
      <c r="AN95" s="653"/>
      <c r="AO95" s="653"/>
      <c r="AP95" s="653"/>
      <c r="AQ95" s="653"/>
      <c r="AR95" s="653"/>
      <c r="AS95" s="653"/>
      <c r="AT95" s="653"/>
      <c r="AU95" s="653"/>
    </row>
    <row r="96" spans="1:47" ht="15.75" thickBot="1" x14ac:dyDescent="0.3">
      <c r="A96" s="455"/>
      <c r="B96" s="675"/>
      <c r="C96" s="667"/>
      <c r="D96" s="667"/>
      <c r="E96" s="667"/>
      <c r="F96" s="520"/>
      <c r="G96" s="667"/>
      <c r="H96" s="455"/>
      <c r="I96" s="455"/>
      <c r="J96" s="455"/>
      <c r="K96" s="455"/>
      <c r="L96" s="551" t="s">
        <v>722</v>
      </c>
      <c r="M96" s="474">
        <v>2.42379989454761E-2</v>
      </c>
      <c r="N96" s="474">
        <v>6.71467215583441E-2</v>
      </c>
      <c r="O96" s="474">
        <v>8.4991123264992599E-2</v>
      </c>
      <c r="P96" s="683">
        <v>9.1879316612797898E-2</v>
      </c>
      <c r="Q96" s="492">
        <v>9.6029907373598206E-2</v>
      </c>
      <c r="R96"/>
      <c r="S96" s="653"/>
      <c r="T96" s="653"/>
      <c r="U96" s="653"/>
      <c r="V96" s="653"/>
      <c r="W96" s="653"/>
      <c r="X96" s="653"/>
      <c r="Y96" s="653"/>
      <c r="Z96" s="653"/>
      <c r="AA96" s="455"/>
      <c r="AB96" s="455"/>
      <c r="AC96" s="653"/>
      <c r="AD96" s="856"/>
      <c r="AE96" s="856"/>
      <c r="AF96" s="856"/>
      <c r="AG96" s="856"/>
      <c r="AH96" s="856"/>
      <c r="AI96" s="856"/>
      <c r="AJ96" s="158"/>
      <c r="AK96" s="653"/>
      <c r="AL96" s="653"/>
      <c r="AM96" s="653"/>
      <c r="AN96" s="653"/>
      <c r="AO96" s="653"/>
      <c r="AP96" s="653"/>
      <c r="AQ96" s="653"/>
      <c r="AR96" s="653"/>
      <c r="AS96" s="653"/>
      <c r="AT96" s="653"/>
      <c r="AU96" s="653"/>
    </row>
    <row r="97" spans="1:47" ht="15.75" thickBot="1" x14ac:dyDescent="0.3">
      <c r="A97"/>
      <c r="B97"/>
      <c r="C97"/>
      <c r="D97"/>
      <c r="E97"/>
      <c r="F97"/>
      <c r="G97"/>
      <c r="H97"/>
      <c r="I97"/>
      <c r="J97"/>
      <c r="K97"/>
      <c r="L97" s="551" t="s">
        <v>419</v>
      </c>
      <c r="M97" s="474">
        <v>0.23042405611019301</v>
      </c>
      <c r="N97" s="474">
        <v>0.13868322926818499</v>
      </c>
      <c r="O97" s="474">
        <v>9.03175072027734E-2</v>
      </c>
      <c r="P97" s="683">
        <v>5.80718966120045E-2</v>
      </c>
      <c r="Q97" s="492">
        <v>5.7659379744962998E-2</v>
      </c>
      <c r="R97"/>
      <c r="S97" s="653"/>
      <c r="T97" s="653"/>
      <c r="U97" s="653"/>
      <c r="V97" s="653"/>
      <c r="W97" s="653"/>
      <c r="X97" s="653"/>
      <c r="Y97" s="653"/>
      <c r="Z97" s="653"/>
      <c r="AA97"/>
      <c r="AB97"/>
      <c r="AC97" s="653"/>
      <c r="AD97" s="656"/>
      <c r="AE97" s="660">
        <v>2010</v>
      </c>
      <c r="AF97" s="660">
        <v>2020</v>
      </c>
      <c r="AG97" s="660">
        <v>2025</v>
      </c>
      <c r="AH97" s="660">
        <v>2030</v>
      </c>
      <c r="AI97" s="661">
        <v>2035</v>
      </c>
      <c r="AJ97" s="158"/>
      <c r="AK97" s="653"/>
      <c r="AL97" s="653"/>
      <c r="AM97" s="653"/>
      <c r="AN97" s="653"/>
      <c r="AO97" s="653"/>
      <c r="AP97" s="653"/>
      <c r="AQ97" s="653"/>
      <c r="AR97" s="653"/>
      <c r="AS97" s="653"/>
      <c r="AT97" s="653"/>
      <c r="AU97" s="158"/>
    </row>
    <row r="98" spans="1:47" ht="15.75" thickBot="1" x14ac:dyDescent="0.3">
      <c r="A98"/>
      <c r="B98"/>
      <c r="C98"/>
      <c r="D98"/>
      <c r="E98"/>
      <c r="F98"/>
      <c r="G98"/>
      <c r="H98"/>
      <c r="I98"/>
      <c r="J98"/>
      <c r="K98"/>
      <c r="L98"/>
      <c r="M98"/>
      <c r="N98"/>
      <c r="O98"/>
      <c r="P98"/>
      <c r="Q98"/>
      <c r="R98"/>
      <c r="S98" s="653"/>
      <c r="T98" s="653"/>
      <c r="U98" s="653"/>
      <c r="V98" s="653"/>
      <c r="W98" s="653"/>
      <c r="X98" s="653"/>
      <c r="Y98" s="653"/>
      <c r="Z98" s="653"/>
      <c r="AA98"/>
      <c r="AB98"/>
      <c r="AC98" s="653"/>
      <c r="AD98" s="551" t="s">
        <v>758</v>
      </c>
      <c r="AE98" s="474">
        <v>0.21274016796297399</v>
      </c>
      <c r="AF98" s="474">
        <v>0.224619430821802</v>
      </c>
      <c r="AG98" s="474">
        <v>0.240357072982921</v>
      </c>
      <c r="AH98" s="683">
        <v>0.26425490737445401</v>
      </c>
      <c r="AI98" s="492">
        <v>0.28401405085296599</v>
      </c>
      <c r="AJ98" s="158"/>
      <c r="AK98" s="653"/>
      <c r="AL98" s="653"/>
      <c r="AM98" s="653"/>
      <c r="AN98" s="653"/>
      <c r="AO98" s="653"/>
      <c r="AP98" s="653"/>
      <c r="AQ98" s="653"/>
      <c r="AR98" s="653"/>
      <c r="AS98" s="653"/>
      <c r="AT98" s="653"/>
      <c r="AU98" s="158"/>
    </row>
    <row r="99" spans="1:47" ht="21.75" thickBot="1" x14ac:dyDescent="0.4">
      <c r="A99" s="476" t="s">
        <v>762</v>
      </c>
      <c r="B99" s="476"/>
      <c r="C99" s="476"/>
      <c r="D99" s="476"/>
      <c r="E99" s="476"/>
      <c r="F99" s="476"/>
      <c r="G99" s="476"/>
      <c r="H99" s="455"/>
      <c r="I99" s="455"/>
      <c r="J99" s="455"/>
      <c r="K99" s="476" t="s">
        <v>762</v>
      </c>
      <c r="L99" s="476"/>
      <c r="M99" s="476"/>
      <c r="N99" s="476"/>
      <c r="O99" s="476"/>
      <c r="P99" s="476"/>
      <c r="Q99" s="476"/>
      <c r="R99" s="455"/>
      <c r="S99" s="653"/>
      <c r="T99" s="653"/>
      <c r="U99" s="653"/>
      <c r="V99" s="653"/>
      <c r="W99" s="653"/>
      <c r="X99" s="653"/>
      <c r="Y99" s="653"/>
      <c r="Z99" s="653"/>
      <c r="AA99" s="455"/>
      <c r="AB99" s="455"/>
      <c r="AC99" s="653"/>
      <c r="AD99" s="551" t="s">
        <v>130</v>
      </c>
      <c r="AE99" s="474">
        <v>0.469492471658704</v>
      </c>
      <c r="AF99" s="474">
        <v>0.48202041846765997</v>
      </c>
      <c r="AG99" s="474">
        <v>0.48920150160185</v>
      </c>
      <c r="AH99" s="683">
        <v>0.48445653017787499</v>
      </c>
      <c r="AI99" s="492">
        <v>0.46068934956152702</v>
      </c>
      <c r="AJ99" s="158"/>
      <c r="AK99" s="653"/>
      <c r="AL99" s="653"/>
      <c r="AM99" s="653"/>
      <c r="AN99" s="653"/>
      <c r="AO99" s="653"/>
      <c r="AP99" s="653"/>
      <c r="AQ99" s="653"/>
      <c r="AR99" s="653"/>
      <c r="AS99" s="653"/>
      <c r="AT99" s="653"/>
      <c r="AU99" s="653"/>
    </row>
    <row r="100" spans="1:47" ht="15.75" thickBot="1" x14ac:dyDescent="0.3">
      <c r="A100" s="455"/>
      <c r="B100" s="455"/>
      <c r="C100" s="455"/>
      <c r="D100" s="455"/>
      <c r="E100" s="455"/>
      <c r="F100" s="455"/>
      <c r="G100" s="455"/>
      <c r="H100" s="455"/>
      <c r="I100" s="455"/>
      <c r="J100" s="455"/>
      <c r="K100" s="455"/>
      <c r="L100" s="455"/>
      <c r="M100" s="455"/>
      <c r="N100" s="455"/>
      <c r="O100" s="455"/>
      <c r="P100" s="455"/>
      <c r="Q100" s="455"/>
      <c r="R100" s="455"/>
      <c r="S100" s="653"/>
      <c r="T100" s="653"/>
      <c r="U100" s="653"/>
      <c r="V100" s="653"/>
      <c r="W100" s="653"/>
      <c r="X100" s="653"/>
      <c r="Y100" s="653"/>
      <c r="Z100" s="653"/>
      <c r="AA100" s="455"/>
      <c r="AB100" s="455"/>
      <c r="AC100" s="653"/>
      <c r="AD100" s="551" t="s">
        <v>761</v>
      </c>
      <c r="AE100" s="474">
        <v>6.3105305322652197E-2</v>
      </c>
      <c r="AF100" s="474">
        <v>8.7530199884009202E-2</v>
      </c>
      <c r="AG100" s="474">
        <v>9.5132794947462504E-2</v>
      </c>
      <c r="AH100" s="683">
        <v>0.101337349222868</v>
      </c>
      <c r="AI100" s="492">
        <v>0.101607312466947</v>
      </c>
      <c r="AJ100" s="158"/>
      <c r="AK100" s="653"/>
      <c r="AL100" s="653"/>
      <c r="AM100" s="653"/>
      <c r="AN100" s="653"/>
      <c r="AO100" s="653"/>
      <c r="AP100" s="653"/>
      <c r="AQ100" s="653"/>
      <c r="AR100" s="653"/>
      <c r="AS100" s="653"/>
      <c r="AT100" s="653"/>
      <c r="AU100" s="653"/>
    </row>
    <row r="101" spans="1:47" ht="15.75" thickBot="1" x14ac:dyDescent="0.3">
      <c r="A101" s="455"/>
      <c r="B101" s="656" t="s">
        <v>730</v>
      </c>
      <c r="C101" s="470">
        <v>2010</v>
      </c>
      <c r="D101" s="470">
        <v>2020</v>
      </c>
      <c r="E101" s="470">
        <v>2025</v>
      </c>
      <c r="F101" s="470">
        <v>2030</v>
      </c>
      <c r="G101" s="471">
        <v>2035</v>
      </c>
      <c r="H101" s="455"/>
      <c r="I101" s="455"/>
      <c r="J101" s="455"/>
      <c r="K101" s="455"/>
      <c r="L101" s="656" t="s">
        <v>730</v>
      </c>
      <c r="M101" s="470">
        <v>2010</v>
      </c>
      <c r="N101" s="470">
        <v>2020</v>
      </c>
      <c r="O101" s="470">
        <v>2025</v>
      </c>
      <c r="P101" s="470">
        <v>2030</v>
      </c>
      <c r="Q101" s="471">
        <v>2035</v>
      </c>
      <c r="R101" s="455"/>
      <c r="S101" s="653"/>
      <c r="T101" s="653"/>
      <c r="U101" s="653"/>
      <c r="V101" s="653"/>
      <c r="W101" s="653"/>
      <c r="X101" s="653"/>
      <c r="Y101" s="653"/>
      <c r="Z101" s="653"/>
      <c r="AA101" s="455"/>
      <c r="AB101" s="455"/>
      <c r="AC101" s="653"/>
      <c r="AD101" s="551" t="s">
        <v>722</v>
      </c>
      <c r="AE101" s="474">
        <v>2.42379989454761E-2</v>
      </c>
      <c r="AF101" s="474">
        <v>6.71467215583441E-2</v>
      </c>
      <c r="AG101" s="474">
        <v>8.4991123264992599E-2</v>
      </c>
      <c r="AH101" s="683">
        <v>9.1879316612797898E-2</v>
      </c>
      <c r="AI101" s="492">
        <v>9.6029907373598206E-2</v>
      </c>
      <c r="AJ101" s="158"/>
      <c r="AK101" s="653"/>
      <c r="AL101" s="653"/>
      <c r="AM101" s="653"/>
      <c r="AN101" s="653"/>
      <c r="AO101" s="653"/>
      <c r="AP101" s="653"/>
      <c r="AQ101" s="653"/>
      <c r="AR101" s="653"/>
      <c r="AS101" s="653"/>
      <c r="AT101" s="653"/>
      <c r="AU101" s="653"/>
    </row>
    <row r="102" spans="1:47" ht="15.75" thickBot="1" x14ac:dyDescent="0.3">
      <c r="A102" s="455"/>
      <c r="B102" s="318" t="s">
        <v>731</v>
      </c>
      <c r="C102" s="320">
        <v>0.432</v>
      </c>
      <c r="D102" s="320">
        <v>0.499</v>
      </c>
      <c r="E102" s="320">
        <v>0.56599999999999995</v>
      </c>
      <c r="F102" s="320">
        <v>0.62</v>
      </c>
      <c r="G102" s="321">
        <v>0.64</v>
      </c>
      <c r="H102" s="455"/>
      <c r="I102" s="455"/>
      <c r="J102" s="455"/>
      <c r="K102" s="455"/>
      <c r="L102" s="318" t="s">
        <v>731</v>
      </c>
      <c r="M102" s="320">
        <v>0.432</v>
      </c>
      <c r="N102" s="320">
        <v>0.499</v>
      </c>
      <c r="O102" s="320">
        <v>0.56599999999999995</v>
      </c>
      <c r="P102" s="320">
        <v>0.62</v>
      </c>
      <c r="Q102" s="321">
        <v>0.64</v>
      </c>
      <c r="R102" s="455"/>
      <c r="S102" s="653"/>
      <c r="T102" s="653"/>
      <c r="U102" s="653"/>
      <c r="V102" s="653"/>
      <c r="W102" s="653"/>
      <c r="X102" s="653"/>
      <c r="Y102" s="653"/>
      <c r="Z102" s="653"/>
      <c r="AA102" s="455"/>
      <c r="AB102" s="455"/>
      <c r="AC102" s="158"/>
      <c r="AD102" s="551" t="s">
        <v>419</v>
      </c>
      <c r="AE102" s="474">
        <v>0.23042405611019301</v>
      </c>
      <c r="AF102" s="474">
        <v>0.13868322926818499</v>
      </c>
      <c r="AG102" s="474">
        <v>9.03175072027734E-2</v>
      </c>
      <c r="AH102" s="683">
        <v>5.80718966120045E-2</v>
      </c>
      <c r="AI102" s="492">
        <v>5.7659379744962998E-2</v>
      </c>
      <c r="AJ102" s="158"/>
      <c r="AK102" s="653"/>
      <c r="AL102" s="653"/>
      <c r="AM102" s="653"/>
      <c r="AN102" s="653"/>
      <c r="AO102" s="653"/>
      <c r="AP102" s="653"/>
      <c r="AQ102" s="653"/>
      <c r="AR102" s="653"/>
      <c r="AS102" s="653"/>
      <c r="AT102" s="653"/>
      <c r="AU102" s="653"/>
    </row>
    <row r="103" spans="1:47" ht="15.75" thickBot="1" x14ac:dyDescent="0.3">
      <c r="A103" s="455"/>
      <c r="B103" s="318" t="s">
        <v>732</v>
      </c>
      <c r="C103" s="320">
        <v>0.315</v>
      </c>
      <c r="D103" s="320">
        <v>0.37125000000000002</v>
      </c>
      <c r="E103" s="320">
        <v>0.42749999999999999</v>
      </c>
      <c r="F103" s="320">
        <v>0.46</v>
      </c>
      <c r="G103" s="321">
        <v>0.47</v>
      </c>
      <c r="H103" s="455"/>
      <c r="I103" s="455"/>
      <c r="J103" s="455"/>
      <c r="K103" s="455"/>
      <c r="L103" s="318" t="s">
        <v>732</v>
      </c>
      <c r="M103" s="320">
        <v>0.315</v>
      </c>
      <c r="N103" s="320">
        <v>0.37125000000000002</v>
      </c>
      <c r="O103" s="320">
        <v>0.42749999999999999</v>
      </c>
      <c r="P103" s="320">
        <v>0.46</v>
      </c>
      <c r="Q103" s="321">
        <v>0.47</v>
      </c>
      <c r="R103" s="455"/>
      <c r="S103" s="653"/>
      <c r="T103" s="653"/>
      <c r="U103" s="653"/>
      <c r="V103" s="653"/>
      <c r="W103" s="653"/>
      <c r="X103" s="653"/>
      <c r="Y103" s="653"/>
      <c r="Z103" s="653"/>
      <c r="AA103" s="455"/>
      <c r="AB103" s="455"/>
      <c r="AC103" s="158"/>
      <c r="AD103" s="158"/>
      <c r="AE103" s="158"/>
      <c r="AF103" s="158"/>
      <c r="AG103" s="158"/>
      <c r="AH103" s="158"/>
      <c r="AI103" s="158"/>
      <c r="AJ103" s="158"/>
      <c r="AK103" s="653"/>
      <c r="AL103" s="653"/>
      <c r="AM103" s="653"/>
      <c r="AN103" s="653"/>
      <c r="AO103" s="653"/>
      <c r="AP103" s="653"/>
      <c r="AQ103" s="653"/>
      <c r="AR103" s="653"/>
      <c r="AS103" s="653"/>
      <c r="AT103" s="653"/>
      <c r="AU103" s="653"/>
    </row>
    <row r="104" spans="1:47" ht="21.75" thickBot="1" x14ac:dyDescent="0.4">
      <c r="A104" s="455"/>
      <c r="B104" s="318" t="s">
        <v>733</v>
      </c>
      <c r="C104" s="320">
        <v>0.26200000000000001</v>
      </c>
      <c r="D104" s="320">
        <v>0.309</v>
      </c>
      <c r="E104" s="320">
        <v>0.35599999999999998</v>
      </c>
      <c r="F104" s="320">
        <v>0.4</v>
      </c>
      <c r="G104" s="321">
        <v>0.42</v>
      </c>
      <c r="H104" s="455"/>
      <c r="I104" s="455"/>
      <c r="J104" s="455"/>
      <c r="K104" s="455"/>
      <c r="L104" s="318" t="s">
        <v>733</v>
      </c>
      <c r="M104" s="320">
        <v>0.26200000000000001</v>
      </c>
      <c r="N104" s="320">
        <v>0.309</v>
      </c>
      <c r="O104" s="320">
        <v>0.35599999999999998</v>
      </c>
      <c r="P104" s="320">
        <v>0.4</v>
      </c>
      <c r="Q104" s="321">
        <v>0.42</v>
      </c>
      <c r="R104" s="455"/>
      <c r="S104" s="653"/>
      <c r="T104" s="653"/>
      <c r="U104" s="653"/>
      <c r="V104" s="653"/>
      <c r="W104" s="653"/>
      <c r="X104" s="653"/>
      <c r="Y104" s="653"/>
      <c r="Z104" s="653"/>
      <c r="AA104" s="455"/>
      <c r="AB104" s="455"/>
      <c r="AC104" s="476" t="s">
        <v>762</v>
      </c>
      <c r="AD104" s="476"/>
      <c r="AE104" s="476"/>
      <c r="AF104" s="476"/>
      <c r="AG104" s="476"/>
      <c r="AH104" s="476"/>
      <c r="AI104" s="476"/>
      <c r="AJ104" s="653"/>
      <c r="AK104" s="653"/>
      <c r="AL104" s="653"/>
      <c r="AM104" s="653"/>
      <c r="AN104" s="653"/>
      <c r="AO104" s="653"/>
      <c r="AP104" s="653"/>
      <c r="AQ104" s="653"/>
      <c r="AR104" s="653"/>
      <c r="AS104" s="653"/>
      <c r="AT104" s="653"/>
      <c r="AU104" s="653"/>
    </row>
    <row r="105" spans="1:47" ht="15.75" thickBot="1" x14ac:dyDescent="0.3">
      <c r="A105" s="455"/>
      <c r="B105" s="318" t="s">
        <v>419</v>
      </c>
      <c r="C105" s="320">
        <v>0.15599458942562799</v>
      </c>
      <c r="D105" s="320">
        <v>0.166995942069221</v>
      </c>
      <c r="E105" s="320">
        <v>0.177997294712814</v>
      </c>
      <c r="F105" s="320">
        <v>0.19</v>
      </c>
      <c r="G105" s="321">
        <v>0.19500000000000001</v>
      </c>
      <c r="H105" s="455"/>
      <c r="I105" s="455"/>
      <c r="J105" s="455"/>
      <c r="K105" s="455"/>
      <c r="L105" s="318" t="s">
        <v>419</v>
      </c>
      <c r="M105" s="320">
        <v>0.15599458942562799</v>
      </c>
      <c r="N105" s="320">
        <v>0.166995942069221</v>
      </c>
      <c r="O105" s="320">
        <v>0.177997294712814</v>
      </c>
      <c r="P105" s="320">
        <v>0.19</v>
      </c>
      <c r="Q105" s="321">
        <v>0.19500000000000001</v>
      </c>
      <c r="R105" s="455"/>
      <c r="S105" s="653"/>
      <c r="T105" s="653"/>
      <c r="U105" s="653"/>
      <c r="V105" s="653"/>
      <c r="W105" s="653"/>
      <c r="X105" s="653"/>
      <c r="Y105" s="653"/>
      <c r="Z105" s="653"/>
      <c r="AA105" s="455"/>
      <c r="AB105" s="455"/>
      <c r="AC105" s="653"/>
      <c r="AD105" s="653"/>
      <c r="AE105" s="653"/>
      <c r="AF105" s="653"/>
      <c r="AG105" s="653"/>
      <c r="AH105" s="653"/>
      <c r="AI105" s="653"/>
      <c r="AJ105" s="653"/>
      <c r="AK105" s="653"/>
      <c r="AL105" s="653"/>
      <c r="AM105" s="653"/>
      <c r="AN105" s="653"/>
      <c r="AO105" s="653"/>
      <c r="AP105" s="653"/>
      <c r="AQ105" s="653"/>
      <c r="AR105" s="653"/>
      <c r="AS105" s="653"/>
      <c r="AT105" s="653"/>
      <c r="AU105" s="653"/>
    </row>
    <row r="106" spans="1:47" ht="15.75" thickBot="1" x14ac:dyDescent="0.3">
      <c r="A106" s="455"/>
      <c r="B106" s="672"/>
      <c r="C106" s="455"/>
      <c r="D106" s="455"/>
      <c r="E106" s="455"/>
      <c r="F106" s="455"/>
      <c r="G106" s="455"/>
      <c r="H106" s="455"/>
      <c r="I106" s="455"/>
      <c r="J106" s="455"/>
      <c r="K106" s="455"/>
      <c r="L106" s="686"/>
      <c r="M106" s="687"/>
      <c r="N106" s="687"/>
      <c r="O106" s="687"/>
      <c r="P106" s="687"/>
      <c r="Q106" s="687"/>
      <c r="R106" s="455"/>
      <c r="S106" s="653"/>
      <c r="T106" s="653"/>
      <c r="U106" s="653"/>
      <c r="V106" s="653"/>
      <c r="W106" s="653"/>
      <c r="X106" s="653"/>
      <c r="Y106" s="653"/>
      <c r="Z106" s="653"/>
      <c r="AA106" s="455"/>
      <c r="AB106" s="455"/>
      <c r="AC106" s="653"/>
      <c r="AD106" s="656" t="s">
        <v>730</v>
      </c>
      <c r="AE106" s="660">
        <v>2010</v>
      </c>
      <c r="AF106" s="660">
        <v>2020</v>
      </c>
      <c r="AG106" s="660">
        <v>2025</v>
      </c>
      <c r="AH106" s="660">
        <v>2030</v>
      </c>
      <c r="AI106" s="661">
        <v>2035</v>
      </c>
      <c r="AJ106" s="653"/>
      <c r="AK106" s="653"/>
      <c r="AL106" s="653"/>
      <c r="AM106" s="653"/>
      <c r="AN106" s="653"/>
      <c r="AO106" s="653"/>
      <c r="AP106" s="653"/>
      <c r="AQ106" s="653"/>
      <c r="AR106" s="653"/>
      <c r="AS106" s="653"/>
      <c r="AT106" s="653"/>
      <c r="AU106" s="653"/>
    </row>
    <row r="107" spans="1:47" ht="15.75" thickBot="1" x14ac:dyDescent="0.3">
      <c r="A107" s="455"/>
      <c r="B107" s="688"/>
      <c r="C107" s="455"/>
      <c r="D107" s="455"/>
      <c r="E107" s="455"/>
      <c r="F107" s="455"/>
      <c r="G107" s="455"/>
      <c r="H107" s="455"/>
      <c r="I107" s="455"/>
      <c r="J107" s="455"/>
      <c r="K107" s="455"/>
      <c r="L107" s="686"/>
      <c r="M107" s="455"/>
      <c r="N107" s="455"/>
      <c r="O107" s="455"/>
      <c r="P107" s="455"/>
      <c r="Q107" s="455"/>
      <c r="R107" s="455"/>
      <c r="S107" s="653"/>
      <c r="T107" s="653"/>
      <c r="U107" s="653"/>
      <c r="V107" s="653"/>
      <c r="W107" s="653"/>
      <c r="X107" s="653"/>
      <c r="Y107" s="653"/>
      <c r="Z107" s="653"/>
      <c r="AA107" s="455"/>
      <c r="AB107" s="455"/>
      <c r="AC107" s="653"/>
      <c r="AD107" s="318" t="s">
        <v>731</v>
      </c>
      <c r="AE107" s="320">
        <v>0.432</v>
      </c>
      <c r="AF107" s="320">
        <v>0.499</v>
      </c>
      <c r="AG107" s="320">
        <v>0.56599999999999995</v>
      </c>
      <c r="AH107" s="320">
        <v>0.62</v>
      </c>
      <c r="AI107" s="321">
        <v>0.64</v>
      </c>
      <c r="AJ107" s="653"/>
      <c r="AK107" s="653"/>
      <c r="AL107" s="653"/>
      <c r="AM107" s="653"/>
      <c r="AN107" s="653"/>
      <c r="AO107" s="653"/>
      <c r="AP107" s="653"/>
      <c r="AQ107" s="653"/>
      <c r="AR107" s="653"/>
      <c r="AS107" s="653"/>
      <c r="AT107" s="653"/>
      <c r="AU107" s="653"/>
    </row>
    <row r="108" spans="1:47" ht="15.75" thickBot="1" x14ac:dyDescent="0.3">
      <c r="A108"/>
      <c r="B108"/>
      <c r="C108"/>
      <c r="D108"/>
      <c r="E108"/>
      <c r="F108"/>
      <c r="G108"/>
      <c r="H108"/>
      <c r="I108"/>
      <c r="J108"/>
      <c r="K108"/>
      <c r="L108"/>
      <c r="M108"/>
      <c r="N108"/>
      <c r="O108"/>
      <c r="P108"/>
      <c r="Q108"/>
      <c r="R108"/>
      <c r="S108" s="653"/>
      <c r="T108" s="653"/>
      <c r="U108" s="653"/>
      <c r="V108" s="653"/>
      <c r="W108" s="653"/>
      <c r="X108" s="653"/>
      <c r="Y108" s="653"/>
      <c r="Z108" s="653"/>
      <c r="AA108"/>
      <c r="AB108"/>
      <c r="AC108" s="653"/>
      <c r="AD108" s="318" t="s">
        <v>732</v>
      </c>
      <c r="AE108" s="320">
        <v>0.315</v>
      </c>
      <c r="AF108" s="320">
        <v>0.37125000000000002</v>
      </c>
      <c r="AG108" s="320">
        <v>0.42749999999999999</v>
      </c>
      <c r="AH108" s="320">
        <v>0.46</v>
      </c>
      <c r="AI108" s="321">
        <v>0.47</v>
      </c>
      <c r="AJ108" s="653"/>
      <c r="AK108" s="653"/>
      <c r="AL108" s="653"/>
      <c r="AM108" s="653"/>
      <c r="AN108" s="653"/>
      <c r="AO108" s="653"/>
      <c r="AP108" s="653"/>
      <c r="AQ108" s="653"/>
      <c r="AR108" s="653"/>
      <c r="AS108" s="653"/>
      <c r="AT108" s="653"/>
      <c r="AU108" s="158"/>
    </row>
    <row r="109" spans="1:47" ht="15.75" thickBot="1" x14ac:dyDescent="0.3">
      <c r="A109"/>
      <c r="B109"/>
      <c r="C109"/>
      <c r="D109"/>
      <c r="E109"/>
      <c r="F109"/>
      <c r="G109"/>
      <c r="H109"/>
      <c r="I109"/>
      <c r="J109"/>
      <c r="K109"/>
      <c r="L109"/>
      <c r="M109"/>
      <c r="N109"/>
      <c r="O109"/>
      <c r="P109"/>
      <c r="Q109"/>
      <c r="R109"/>
      <c r="S109"/>
      <c r="T109"/>
      <c r="U109"/>
      <c r="V109"/>
      <c r="W109"/>
      <c r="X109"/>
      <c r="Y109"/>
      <c r="Z109"/>
      <c r="AA109"/>
      <c r="AB109"/>
      <c r="AC109" s="653"/>
      <c r="AD109" s="318" t="s">
        <v>733</v>
      </c>
      <c r="AE109" s="320">
        <v>0.26200000000000001</v>
      </c>
      <c r="AF109" s="320">
        <v>0.309</v>
      </c>
      <c r="AG109" s="320">
        <v>0.35599999999999998</v>
      </c>
      <c r="AH109" s="320">
        <v>0.4</v>
      </c>
      <c r="AI109" s="321">
        <v>0.42</v>
      </c>
      <c r="AJ109" s="653"/>
      <c r="AK109" s="158"/>
    </row>
    <row r="110" spans="1:47" ht="21.75" thickBot="1" x14ac:dyDescent="0.4">
      <c r="A110" s="467" t="s">
        <v>763</v>
      </c>
      <c r="B110" s="467"/>
      <c r="C110" s="467"/>
      <c r="D110" s="467"/>
      <c r="E110" s="467"/>
      <c r="F110" s="467"/>
      <c r="G110" s="467"/>
      <c r="H110" s="521"/>
      <c r="I110"/>
      <c r="J110" s="460"/>
      <c r="K110" s="467" t="s">
        <v>764</v>
      </c>
      <c r="L110" s="467"/>
      <c r="M110" s="467"/>
      <c r="N110" s="467"/>
      <c r="O110" s="467"/>
      <c r="P110" s="467"/>
      <c r="Q110" s="467"/>
      <c r="R110" s="455"/>
      <c r="S110" s="460"/>
      <c r="T110" s="467" t="s">
        <v>764</v>
      </c>
      <c r="U110" s="467"/>
      <c r="V110" s="467"/>
      <c r="W110" s="467"/>
      <c r="X110" s="467"/>
      <c r="Y110" s="467"/>
      <c r="Z110" s="467"/>
      <c r="AA110" s="455"/>
      <c r="AB110" s="455"/>
      <c r="AC110" s="653"/>
      <c r="AD110" s="318" t="s">
        <v>419</v>
      </c>
      <c r="AE110" s="320">
        <v>0.15599458942562799</v>
      </c>
      <c r="AF110" s="320">
        <v>0.166995942069221</v>
      </c>
      <c r="AG110" s="320">
        <v>0.177997294712814</v>
      </c>
      <c r="AH110" s="320">
        <v>0.19</v>
      </c>
      <c r="AI110" s="321">
        <v>0.19500000000000001</v>
      </c>
      <c r="AJ110" s="653"/>
      <c r="AK110" s="653"/>
    </row>
    <row r="111" spans="1:47" ht="15.75" thickBot="1" x14ac:dyDescent="0.3">
      <c r="A111"/>
      <c r="B111"/>
      <c r="C111"/>
      <c r="D111"/>
      <c r="E111"/>
      <c r="F111"/>
      <c r="G111"/>
      <c r="H111"/>
      <c r="I111"/>
      <c r="J111"/>
      <c r="K111"/>
      <c r="L111"/>
      <c r="M111"/>
      <c r="N111"/>
      <c r="O111"/>
      <c r="P111"/>
      <c r="Q111"/>
      <c r="R111"/>
      <c r="S111"/>
      <c r="T111"/>
      <c r="U111"/>
      <c r="V111"/>
      <c r="W111"/>
      <c r="X111"/>
      <c r="Y111"/>
      <c r="Z111"/>
      <c r="AA111"/>
      <c r="AB111"/>
      <c r="AC111" s="653"/>
      <c r="AD111" s="686"/>
      <c r="AE111" s="687"/>
      <c r="AF111" s="687"/>
      <c r="AG111" s="687"/>
      <c r="AH111" s="687"/>
      <c r="AI111" s="687"/>
      <c r="AJ111" s="653"/>
      <c r="AK111" s="158"/>
    </row>
    <row r="112" spans="1:47" ht="15.75" thickBot="1" x14ac:dyDescent="0.3">
      <c r="A112" s="455"/>
      <c r="B112" s="656"/>
      <c r="C112" s="470">
        <v>2010</v>
      </c>
      <c r="D112" s="470">
        <v>2020</v>
      </c>
      <c r="E112" s="470">
        <v>2025</v>
      </c>
      <c r="F112" s="470">
        <v>2030</v>
      </c>
      <c r="G112" s="471">
        <v>2035</v>
      </c>
      <c r="H112" s="455"/>
      <c r="I112" s="455"/>
      <c r="J112" s="455"/>
      <c r="K112" s="455"/>
      <c r="L112" s="656"/>
      <c r="M112" s="470">
        <v>2010</v>
      </c>
      <c r="N112" s="470">
        <v>2020</v>
      </c>
      <c r="O112" s="470">
        <v>2025</v>
      </c>
      <c r="P112" s="470">
        <v>2030</v>
      </c>
      <c r="Q112" s="471">
        <v>2035</v>
      </c>
      <c r="R112" s="455"/>
      <c r="S112" s="455"/>
      <c r="T112" s="455"/>
      <c r="U112" s="656"/>
      <c r="V112" s="470">
        <v>2010</v>
      </c>
      <c r="W112" s="470">
        <v>2020</v>
      </c>
      <c r="X112" s="470">
        <v>2025</v>
      </c>
      <c r="Y112" s="470">
        <v>2030</v>
      </c>
      <c r="Z112" s="471">
        <v>2035</v>
      </c>
      <c r="AA112" s="455"/>
      <c r="AB112" s="455"/>
      <c r="AC112" s="653"/>
      <c r="AD112" s="686"/>
      <c r="AE112" s="653"/>
      <c r="AF112" s="653"/>
      <c r="AG112" s="653"/>
      <c r="AH112" s="653"/>
      <c r="AI112" s="653"/>
      <c r="AJ112" s="653"/>
      <c r="AK112" s="653"/>
    </row>
    <row r="113" spans="1:47" ht="15.75" thickBot="1" x14ac:dyDescent="0.3">
      <c r="A113" s="455"/>
      <c r="B113" s="551" t="s">
        <v>765</v>
      </c>
      <c r="C113" s="689">
        <v>1401363.361</v>
      </c>
      <c r="D113" s="689">
        <v>1563851</v>
      </c>
      <c r="E113" s="689">
        <v>1712298.2</v>
      </c>
      <c r="F113" s="689">
        <v>1855007</v>
      </c>
      <c r="G113" s="690">
        <v>1998880</v>
      </c>
      <c r="H113" s="455"/>
      <c r="I113" s="455"/>
      <c r="J113" s="455"/>
      <c r="K113" s="455"/>
      <c r="L113" s="551" t="s">
        <v>765</v>
      </c>
      <c r="M113" s="689">
        <f t="shared" ref="M113:Q114" si="0">C113*V113</f>
        <v>1401363.361</v>
      </c>
      <c r="N113" s="689">
        <f t="shared" si="0"/>
        <v>1564495.9135651863</v>
      </c>
      <c r="O113" s="689">
        <f t="shared" si="0"/>
        <v>1658958.6395750081</v>
      </c>
      <c r="P113" s="689">
        <f t="shared" si="0"/>
        <v>1793934.4828909114</v>
      </c>
      <c r="Q113" s="690">
        <f t="shared" si="0"/>
        <v>1988322.0858507426</v>
      </c>
      <c r="R113" s="455"/>
      <c r="S113" s="455"/>
      <c r="T113" s="455"/>
      <c r="U113" s="551" t="s">
        <v>765</v>
      </c>
      <c r="V113" s="691">
        <v>1</v>
      </c>
      <c r="W113" s="691">
        <v>1.00041238811446</v>
      </c>
      <c r="X113" s="691">
        <v>0.968849140631584</v>
      </c>
      <c r="Y113" s="691">
        <v>0.96707693442176301</v>
      </c>
      <c r="Z113" s="692">
        <v>0.99471808505300097</v>
      </c>
      <c r="AA113" s="455"/>
      <c r="AB113" s="455"/>
      <c r="AC113" s="158"/>
      <c r="AD113" s="158"/>
      <c r="AE113" s="158"/>
      <c r="AF113" s="158"/>
      <c r="AG113" s="158"/>
      <c r="AH113" s="158"/>
      <c r="AI113" s="158"/>
      <c r="AJ113" s="158"/>
      <c r="AK113" s="653"/>
    </row>
    <row r="114" spans="1:47" ht="15.75" thickBot="1" x14ac:dyDescent="0.3">
      <c r="A114" s="455"/>
      <c r="B114" s="551" t="s">
        <v>766</v>
      </c>
      <c r="C114" s="693">
        <v>19.559632000000001</v>
      </c>
      <c r="D114" s="693">
        <v>20.746803</v>
      </c>
      <c r="E114" s="693">
        <v>21.681702999999999</v>
      </c>
      <c r="F114" s="693">
        <v>22.524003</v>
      </c>
      <c r="G114" s="694">
        <v>23.291744000000001</v>
      </c>
      <c r="H114" s="455"/>
      <c r="I114" s="455"/>
      <c r="J114" s="455"/>
      <c r="K114" s="455"/>
      <c r="L114" s="551" t="s">
        <v>766</v>
      </c>
      <c r="M114" s="695">
        <f t="shared" si="0"/>
        <v>19.559632000000001</v>
      </c>
      <c r="N114" s="695">
        <f t="shared" si="0"/>
        <v>20.713270773600392</v>
      </c>
      <c r="O114" s="695">
        <f t="shared" si="0"/>
        <v>21.407005623892402</v>
      </c>
      <c r="P114" s="695">
        <f t="shared" si="0"/>
        <v>22.68257133399706</v>
      </c>
      <c r="Q114" s="696">
        <f t="shared" si="0"/>
        <v>24.047091822498629</v>
      </c>
      <c r="R114" s="455"/>
      <c r="S114" s="455"/>
      <c r="T114" s="455"/>
      <c r="U114" s="551" t="s">
        <v>766</v>
      </c>
      <c r="V114" s="691">
        <v>1</v>
      </c>
      <c r="W114" s="691">
        <v>0.99838374006830799</v>
      </c>
      <c r="X114" s="691">
        <v>0.98733045203563596</v>
      </c>
      <c r="Y114" s="691">
        <v>1.0070399712696301</v>
      </c>
      <c r="Z114" s="692">
        <v>1.0324298525047599</v>
      </c>
      <c r="AA114" s="455"/>
      <c r="AB114" s="455"/>
      <c r="AC114" s="158"/>
      <c r="AD114" s="158"/>
      <c r="AE114" s="158"/>
      <c r="AF114" s="158"/>
      <c r="AG114" s="158"/>
      <c r="AH114" s="158"/>
      <c r="AI114" s="158"/>
      <c r="AJ114" s="158"/>
      <c r="AK114" s="653"/>
      <c r="AL114" s="158"/>
      <c r="AM114" s="158"/>
      <c r="AN114" s="158"/>
      <c r="AO114" s="158"/>
      <c r="AP114" s="158"/>
      <c r="AQ114" s="158"/>
      <c r="AR114" s="158"/>
      <c r="AS114" s="158"/>
      <c r="AT114" s="158"/>
      <c r="AU114" s="158"/>
    </row>
    <row r="115" spans="1:47" ht="21" x14ac:dyDescent="0.35">
      <c r="K115"/>
      <c r="L115"/>
      <c r="M115"/>
      <c r="N115"/>
      <c r="O115"/>
      <c r="P115"/>
      <c r="Q115"/>
      <c r="R115"/>
      <c r="S115"/>
      <c r="AC115" s="467" t="s">
        <v>764</v>
      </c>
      <c r="AD115" s="467"/>
      <c r="AE115" s="467"/>
      <c r="AF115" s="467"/>
      <c r="AG115" s="467"/>
      <c r="AH115" s="467"/>
      <c r="AI115" s="467"/>
      <c r="AJ115" s="653"/>
      <c r="AK115" s="158"/>
      <c r="AL115" s="467" t="s">
        <v>764</v>
      </c>
      <c r="AM115" s="467"/>
      <c r="AN115" s="467"/>
      <c r="AO115" s="467"/>
      <c r="AP115" s="467"/>
      <c r="AQ115" s="467"/>
      <c r="AR115" s="467"/>
      <c r="AS115" s="467"/>
      <c r="AT115" s="467"/>
      <c r="AU115" s="653"/>
    </row>
    <row r="116" spans="1:47" ht="15.75" thickBot="1" x14ac:dyDescent="0.3">
      <c r="K116"/>
      <c r="L116"/>
      <c r="M116"/>
      <c r="N116"/>
      <c r="O116"/>
      <c r="P116"/>
      <c r="Q116"/>
      <c r="R116"/>
      <c r="S116"/>
      <c r="AC116" s="158"/>
      <c r="AD116" s="158"/>
      <c r="AE116" s="158"/>
      <c r="AF116" s="158"/>
      <c r="AG116" s="158"/>
      <c r="AH116" s="158"/>
      <c r="AI116" s="158"/>
      <c r="AJ116" s="158"/>
      <c r="AK116" s="158"/>
      <c r="AL116" s="158"/>
      <c r="AM116" s="158"/>
      <c r="AN116" s="158"/>
      <c r="AO116" s="158"/>
      <c r="AP116" s="158"/>
      <c r="AQ116" s="158"/>
      <c r="AR116" s="158"/>
      <c r="AS116" s="158"/>
      <c r="AT116" s="158"/>
      <c r="AU116" s="158"/>
    </row>
    <row r="117" spans="1:47" ht="21.75" thickBot="1" x14ac:dyDescent="0.4">
      <c r="K117" s="467" t="s">
        <v>767</v>
      </c>
      <c r="L117" s="467"/>
      <c r="M117" s="467"/>
      <c r="N117" s="467"/>
      <c r="O117" s="467"/>
      <c r="P117" s="467"/>
      <c r="Q117" s="467"/>
      <c r="R117"/>
      <c r="S117"/>
      <c r="AC117" s="653"/>
      <c r="AD117" s="656"/>
      <c r="AE117" s="660">
        <v>2010</v>
      </c>
      <c r="AF117" s="660">
        <v>2020</v>
      </c>
      <c r="AG117" s="660">
        <v>2025</v>
      </c>
      <c r="AH117" s="660">
        <v>2030</v>
      </c>
      <c r="AI117" s="661">
        <v>2035</v>
      </c>
      <c r="AJ117" s="653"/>
      <c r="AK117" s="158"/>
      <c r="AL117" s="653"/>
      <c r="AM117" s="656"/>
      <c r="AN117" s="660">
        <v>2010</v>
      </c>
      <c r="AO117" s="660">
        <v>2020</v>
      </c>
      <c r="AP117" s="660">
        <v>2025</v>
      </c>
      <c r="AQ117" s="660"/>
      <c r="AR117" s="660">
        <v>2030</v>
      </c>
      <c r="AS117" s="661">
        <v>2035</v>
      </c>
      <c r="AT117" s="872"/>
      <c r="AU117" s="653"/>
    </row>
    <row r="118" spans="1:47" ht="15.75" thickBot="1" x14ac:dyDescent="0.3">
      <c r="K118"/>
      <c r="L118"/>
      <c r="M118"/>
      <c r="N118"/>
      <c r="O118"/>
      <c r="P118"/>
      <c r="Q118"/>
      <c r="R118"/>
      <c r="S118"/>
      <c r="AC118" s="653"/>
      <c r="AD118" s="551" t="s">
        <v>765</v>
      </c>
      <c r="AE118" s="689" t="e">
        <f>U113*AN118</f>
        <v>#VALUE!</v>
      </c>
      <c r="AF118" s="689">
        <f>V113*AO118</f>
        <v>1.00041238811446</v>
      </c>
      <c r="AG118" s="689">
        <f>W113*AP118</f>
        <v>0.96924868250188523</v>
      </c>
      <c r="AH118" s="689">
        <f>X113*AR118</f>
        <v>0.93695165683915183</v>
      </c>
      <c r="AI118" s="690">
        <f>Y113*AS118</f>
        <v>0.9619689163069427</v>
      </c>
      <c r="AJ118" s="653"/>
      <c r="AK118" s="158"/>
      <c r="AL118" s="653"/>
      <c r="AM118" s="551" t="s">
        <v>765</v>
      </c>
      <c r="AN118" s="691">
        <v>1</v>
      </c>
      <c r="AO118" s="691">
        <v>1.00041238811446</v>
      </c>
      <c r="AP118" s="691">
        <v>0.968849140631584</v>
      </c>
      <c r="AQ118" s="691"/>
      <c r="AR118" s="691">
        <v>0.96707693442176301</v>
      </c>
      <c r="AS118" s="692">
        <v>0.99471808505300097</v>
      </c>
      <c r="AT118" s="49"/>
      <c r="AU118" s="653"/>
    </row>
    <row r="119" spans="1:47" ht="21.75" thickBot="1" x14ac:dyDescent="0.4">
      <c r="K119" s="476" t="s">
        <v>768</v>
      </c>
      <c r="L119" s="476"/>
      <c r="M119" s="476"/>
      <c r="N119" s="476"/>
      <c r="O119" s="476"/>
      <c r="P119" s="476"/>
      <c r="Q119" s="476"/>
      <c r="R119"/>
      <c r="S119"/>
      <c r="AC119" s="653"/>
      <c r="AD119" s="551" t="s">
        <v>766</v>
      </c>
      <c r="AE119" s="695" t="e">
        <f>U114*AN119</f>
        <v>#VALUE!</v>
      </c>
      <c r="AF119" s="695">
        <f>V114*AO119</f>
        <v>0.99838374006830799</v>
      </c>
      <c r="AG119" s="695">
        <f>W114*AP119</f>
        <v>0.98573466938667142</v>
      </c>
      <c r="AH119" s="695">
        <f>X114*AR119</f>
        <v>0.99428123005159774</v>
      </c>
      <c r="AI119" s="696">
        <f>Y114*AS119</f>
        <v>1.0396981290043019</v>
      </c>
      <c r="AJ119" s="653"/>
      <c r="AK119" s="158"/>
      <c r="AL119" s="653"/>
      <c r="AM119" s="551" t="s">
        <v>766</v>
      </c>
      <c r="AN119" s="691">
        <v>1</v>
      </c>
      <c r="AO119" s="691">
        <v>0.99838374006830799</v>
      </c>
      <c r="AP119" s="691">
        <v>0.98733045203563596</v>
      </c>
      <c r="AQ119" s="691"/>
      <c r="AR119" s="691">
        <v>1.0070399712696301</v>
      </c>
      <c r="AS119" s="692">
        <v>1.0324298525047599</v>
      </c>
      <c r="AT119" s="49"/>
      <c r="AU119" s="653"/>
    </row>
    <row r="120" spans="1:47" x14ac:dyDescent="0.25">
      <c r="K120"/>
      <c r="L120"/>
      <c r="M120"/>
      <c r="N120"/>
      <c r="O120"/>
      <c r="P120"/>
      <c r="Q120"/>
      <c r="R120"/>
      <c r="S120"/>
      <c r="AC120" s="158"/>
      <c r="AD120" s="158"/>
      <c r="AE120" s="158"/>
      <c r="AF120" s="158"/>
      <c r="AG120" s="158"/>
      <c r="AH120" s="158"/>
      <c r="AI120" s="158"/>
      <c r="AJ120" s="158"/>
      <c r="AK120" s="158"/>
    </row>
    <row r="121" spans="1:47" ht="15.75" thickBot="1" x14ac:dyDescent="0.3">
      <c r="K121"/>
      <c r="L121" s="10" t="s">
        <v>769</v>
      </c>
      <c r="M121"/>
      <c r="N121"/>
      <c r="O121"/>
      <c r="P121"/>
      <c r="Q121"/>
      <c r="R121"/>
      <c r="S121"/>
      <c r="AC121" s="158"/>
      <c r="AD121" s="158"/>
      <c r="AE121" s="158"/>
      <c r="AF121" s="158"/>
      <c r="AG121" s="158"/>
      <c r="AH121" s="158"/>
      <c r="AI121" s="158"/>
      <c r="AJ121" s="158"/>
      <c r="AK121" s="158"/>
    </row>
    <row r="122" spans="1:47" ht="21.75" thickBot="1" x14ac:dyDescent="0.4">
      <c r="K122"/>
      <c r="L122" s="697"/>
      <c r="M122" s="698" t="s">
        <v>770</v>
      </c>
      <c r="N122" s="699" t="s">
        <v>32</v>
      </c>
      <c r="O122"/>
      <c r="P122"/>
      <c r="Q122"/>
      <c r="R122"/>
      <c r="S122"/>
      <c r="AC122" s="467" t="s">
        <v>767</v>
      </c>
      <c r="AD122" s="467"/>
      <c r="AE122" s="467"/>
      <c r="AF122" s="467"/>
      <c r="AG122" s="467"/>
      <c r="AH122" s="467"/>
      <c r="AI122" s="467"/>
      <c r="AJ122" s="158"/>
      <c r="AK122" s="158"/>
    </row>
    <row r="123" spans="1:47" ht="15.75" thickBot="1" x14ac:dyDescent="0.3">
      <c r="K123"/>
      <c r="L123" s="700" t="s">
        <v>771</v>
      </c>
      <c r="M123" s="701">
        <v>0.57648210423910995</v>
      </c>
      <c r="N123" s="702">
        <v>0.11498806949274</v>
      </c>
      <c r="O123"/>
      <c r="P123"/>
      <c r="Q123"/>
      <c r="R123"/>
      <c r="S123"/>
      <c r="AK123" s="158"/>
    </row>
    <row r="124" spans="1:47" ht="15.75" thickBot="1" x14ac:dyDescent="0.3">
      <c r="K124"/>
      <c r="L124"/>
      <c r="M124"/>
      <c r="N124"/>
      <c r="O124"/>
      <c r="P124"/>
      <c r="Q124"/>
      <c r="R124"/>
      <c r="S124"/>
      <c r="AC124" s="804" t="s">
        <v>951</v>
      </c>
      <c r="AK124" s="158"/>
    </row>
    <row r="125" spans="1:47" ht="15.75" thickBot="1" x14ac:dyDescent="0.3">
      <c r="K125"/>
      <c r="L125"/>
      <c r="M125"/>
      <c r="N125"/>
      <c r="O125"/>
      <c r="P125"/>
      <c r="Q125"/>
      <c r="R125"/>
      <c r="S125"/>
      <c r="AC125" s="656"/>
      <c r="AD125" s="660">
        <v>2010</v>
      </c>
      <c r="AE125" s="660">
        <v>2015</v>
      </c>
      <c r="AF125" s="660">
        <v>2020</v>
      </c>
      <c r="AG125" s="660">
        <v>2025</v>
      </c>
      <c r="AH125" s="660">
        <v>2030</v>
      </c>
      <c r="AI125" s="661">
        <v>2035</v>
      </c>
      <c r="AK125" s="158"/>
    </row>
    <row r="126" spans="1:47" ht="21.75" thickBot="1" x14ac:dyDescent="0.4">
      <c r="K126" s="476" t="s">
        <v>772</v>
      </c>
      <c r="L126" s="476"/>
      <c r="M126" s="476"/>
      <c r="N126" s="476"/>
      <c r="O126" s="476"/>
      <c r="P126" s="476"/>
      <c r="Q126" s="476"/>
      <c r="R126"/>
      <c r="S126"/>
      <c r="AC126" s="875" t="s">
        <v>950</v>
      </c>
      <c r="AD126" s="876"/>
      <c r="AE126" s="876"/>
      <c r="AF126" s="876"/>
      <c r="AG126" s="876"/>
      <c r="AH126" s="876"/>
      <c r="AI126" s="877"/>
      <c r="AK126" s="158"/>
    </row>
    <row r="127" spans="1:47" ht="33.75" customHeight="1" x14ac:dyDescent="0.25">
      <c r="K127" s="854" t="s">
        <v>773</v>
      </c>
      <c r="L127" s="854"/>
      <c r="M127" s="854"/>
      <c r="N127" s="854"/>
      <c r="O127" s="854"/>
      <c r="P127" s="854"/>
      <c r="Q127" s="854"/>
      <c r="R127" s="487"/>
      <c r="S127" s="487"/>
    </row>
    <row r="128" spans="1:47" ht="15" customHeight="1" x14ac:dyDescent="0.25">
      <c r="K128" s="854" t="s">
        <v>774</v>
      </c>
      <c r="L128" s="854"/>
      <c r="M128" s="854"/>
      <c r="N128" s="854"/>
      <c r="O128" s="854"/>
      <c r="P128" s="854"/>
      <c r="Q128" s="854"/>
      <c r="R128" s="487"/>
      <c r="S128" s="487"/>
      <c r="AC128" s="874" t="s">
        <v>952</v>
      </c>
      <c r="AD128" s="874"/>
    </row>
    <row r="129" spans="11:37" ht="15" customHeight="1" x14ac:dyDescent="0.25">
      <c r="K129" s="854" t="s">
        <v>775</v>
      </c>
      <c r="L129" s="854"/>
      <c r="M129" s="854"/>
      <c r="N129" s="854"/>
      <c r="O129" s="854"/>
      <c r="P129" s="854"/>
      <c r="Q129" s="854"/>
      <c r="AC129" s="158"/>
      <c r="AD129" s="158"/>
      <c r="AE129" s="158"/>
      <c r="AF129" s="158"/>
      <c r="AG129" s="158"/>
      <c r="AH129" s="158"/>
      <c r="AI129" s="158"/>
      <c r="AJ129" s="158"/>
      <c r="AK129" s="487"/>
    </row>
    <row r="130" spans="11:37" ht="33" customHeight="1" thickBot="1" x14ac:dyDescent="0.4">
      <c r="K130" s="854" t="s">
        <v>776</v>
      </c>
      <c r="L130" s="854"/>
      <c r="M130" s="854"/>
      <c r="N130" s="854"/>
      <c r="O130" s="854"/>
      <c r="P130" s="854"/>
      <c r="Q130" s="854"/>
      <c r="AC130" s="476" t="s">
        <v>768</v>
      </c>
      <c r="AD130" s="476"/>
      <c r="AE130" s="476"/>
      <c r="AF130" s="476"/>
      <c r="AG130" s="476"/>
      <c r="AH130" s="476"/>
      <c r="AI130" s="476"/>
      <c r="AJ130" s="158"/>
      <c r="AK130" s="487"/>
    </row>
    <row r="131" spans="11:37" ht="15.75" thickBot="1" x14ac:dyDescent="0.3">
      <c r="K131"/>
      <c r="L131" s="7" t="s">
        <v>777</v>
      </c>
      <c r="M131" s="703" t="s">
        <v>778</v>
      </c>
      <c r="N131" s="703" t="s">
        <v>779</v>
      </c>
      <c r="O131" s="703" t="s">
        <v>780</v>
      </c>
      <c r="P131" s="704" t="s">
        <v>781</v>
      </c>
      <c r="Q131"/>
      <c r="AC131" s="158"/>
      <c r="AD131" s="158"/>
      <c r="AE131" s="158"/>
      <c r="AF131" s="158"/>
      <c r="AG131" s="158"/>
      <c r="AH131" s="158"/>
      <c r="AI131" s="158"/>
      <c r="AJ131" s="158"/>
    </row>
    <row r="132" spans="11:37" ht="15.75" thickBot="1" x14ac:dyDescent="0.3">
      <c r="K132"/>
      <c r="L132" s="705" t="s">
        <v>731</v>
      </c>
      <c r="M132" s="327">
        <v>1.62962881138976E-3</v>
      </c>
      <c r="N132" s="327">
        <v>3.25925762277952E-3</v>
      </c>
      <c r="O132" s="327">
        <v>4.8888864341692703E-3</v>
      </c>
      <c r="P132" s="328">
        <v>6.5185152455590296E-3</v>
      </c>
      <c r="Q132"/>
      <c r="AC132" s="158"/>
      <c r="AD132" s="10" t="s">
        <v>769</v>
      </c>
      <c r="AE132" s="158"/>
      <c r="AF132" s="158"/>
      <c r="AG132" s="158"/>
      <c r="AH132" s="158"/>
      <c r="AI132" s="158"/>
      <c r="AJ132" s="158"/>
    </row>
    <row r="133" spans="11:37" ht="15.75" thickBot="1" x14ac:dyDescent="0.3">
      <c r="K133"/>
      <c r="L133" s="705" t="s">
        <v>732</v>
      </c>
      <c r="M133" s="327">
        <v>1.84681237660293E-3</v>
      </c>
      <c r="N133" s="327">
        <v>3.69362475320586E-3</v>
      </c>
      <c r="O133" s="327">
        <v>5.5404371298087901E-3</v>
      </c>
      <c r="P133" s="328">
        <v>7.3872495064117201E-3</v>
      </c>
      <c r="Q133"/>
      <c r="AC133" s="158"/>
      <c r="AD133" s="700" t="s">
        <v>771</v>
      </c>
      <c r="AE133" s="701">
        <v>0.57648210423910995</v>
      </c>
      <c r="AF133" s="702">
        <v>0.11498806949274</v>
      </c>
      <c r="AG133" s="158"/>
      <c r="AH133" s="158"/>
      <c r="AI133" s="158"/>
      <c r="AJ133" s="158"/>
    </row>
    <row r="134" spans="11:37" ht="15.75" thickBot="1" x14ac:dyDescent="0.3">
      <c r="K134"/>
      <c r="L134" s="705" t="s">
        <v>733</v>
      </c>
      <c r="M134" s="327">
        <v>1.92712614629547E-3</v>
      </c>
      <c r="N134" s="327">
        <v>3.85425229259094E-3</v>
      </c>
      <c r="O134" s="327">
        <v>5.7813784388864101E-3</v>
      </c>
      <c r="P134" s="328">
        <v>7.7085045851818801E-3</v>
      </c>
      <c r="Q134"/>
      <c r="AC134" s="158"/>
      <c r="AD134" s="158"/>
      <c r="AE134" s="158"/>
      <c r="AF134" s="158"/>
      <c r="AG134" s="158"/>
      <c r="AH134" s="158"/>
      <c r="AI134" s="158"/>
      <c r="AJ134" s="158"/>
    </row>
    <row r="135" spans="11:37" ht="15.75" thickBot="1" x14ac:dyDescent="0.3">
      <c r="K135"/>
      <c r="L135" s="705" t="s">
        <v>419</v>
      </c>
      <c r="M135" s="327">
        <v>1.71500981980649E-3</v>
      </c>
      <c r="N135" s="327">
        <v>3.43001963961299E-3</v>
      </c>
      <c r="O135" s="327">
        <v>5.1450294594194796E-3</v>
      </c>
      <c r="P135" s="328">
        <v>6.8600392792259697E-3</v>
      </c>
      <c r="Q135"/>
      <c r="AC135" s="158"/>
      <c r="AD135" s="158"/>
      <c r="AE135" s="158"/>
      <c r="AF135" s="158"/>
      <c r="AG135" s="158"/>
      <c r="AH135" s="158"/>
      <c r="AI135" s="158"/>
      <c r="AJ135" s="158"/>
    </row>
    <row r="136" spans="11:37" ht="15.75" customHeight="1" thickBot="1" x14ac:dyDescent="0.4">
      <c r="K136"/>
      <c r="L136" s="706" t="s">
        <v>782</v>
      </c>
      <c r="M136" s="707">
        <v>1.74479541531193E-3</v>
      </c>
      <c r="N136" s="707">
        <v>3.4895908306238699E-3</v>
      </c>
      <c r="O136" s="707">
        <v>5.2343862459358001E-3</v>
      </c>
      <c r="P136" s="708">
        <v>6.9791816612477303E-3</v>
      </c>
      <c r="Q136"/>
      <c r="AC136" s="476" t="s">
        <v>772</v>
      </c>
      <c r="AD136" s="476"/>
      <c r="AE136" s="476"/>
      <c r="AF136" s="476"/>
      <c r="AG136" s="476"/>
      <c r="AH136" s="476"/>
      <c r="AI136" s="476"/>
      <c r="AJ136" s="158"/>
    </row>
    <row r="137" spans="11:37" ht="15" customHeight="1" x14ac:dyDescent="0.25">
      <c r="K137"/>
      <c r="L137"/>
      <c r="M137"/>
      <c r="N137"/>
      <c r="O137"/>
      <c r="P137"/>
      <c r="Q137"/>
      <c r="AC137" s="158"/>
      <c r="AD137" s="158"/>
      <c r="AE137" s="158"/>
      <c r="AF137" s="158"/>
      <c r="AG137" s="158"/>
      <c r="AH137" s="158"/>
      <c r="AI137" s="158"/>
      <c r="AJ137" s="158"/>
    </row>
    <row r="138" spans="11:37" ht="15" customHeight="1" x14ac:dyDescent="0.25">
      <c r="K138"/>
      <c r="L138"/>
      <c r="M138"/>
      <c r="N138"/>
      <c r="O138"/>
      <c r="P138"/>
      <c r="Q138"/>
      <c r="AC138" s="854" t="s">
        <v>773</v>
      </c>
      <c r="AD138" s="854"/>
      <c r="AE138" s="854"/>
      <c r="AF138" s="854"/>
      <c r="AG138" s="854"/>
      <c r="AH138" s="854"/>
      <c r="AI138" s="854"/>
      <c r="AJ138" s="487"/>
    </row>
    <row r="139" spans="11:37" ht="21.75" customHeight="1" x14ac:dyDescent="0.35">
      <c r="K139" s="476" t="s">
        <v>783</v>
      </c>
      <c r="L139" s="476"/>
      <c r="M139" s="476"/>
      <c r="N139" s="476"/>
      <c r="O139" s="476"/>
      <c r="P139" s="476"/>
      <c r="Q139" s="476"/>
      <c r="AC139" s="854" t="s">
        <v>774</v>
      </c>
      <c r="AD139" s="854"/>
      <c r="AE139" s="854"/>
      <c r="AF139" s="854"/>
      <c r="AG139" s="854"/>
      <c r="AH139" s="854"/>
      <c r="AI139" s="854"/>
      <c r="AJ139" s="487"/>
    </row>
    <row r="140" spans="11:37" x14ac:dyDescent="0.25">
      <c r="K140"/>
      <c r="L140"/>
      <c r="M140"/>
      <c r="N140"/>
      <c r="O140"/>
      <c r="P140"/>
      <c r="Q140"/>
      <c r="AC140" s="854" t="s">
        <v>775</v>
      </c>
      <c r="AD140" s="854"/>
      <c r="AE140" s="854"/>
      <c r="AF140" s="854"/>
      <c r="AG140" s="854"/>
      <c r="AH140" s="854"/>
      <c r="AI140" s="854"/>
    </row>
    <row r="141" spans="11:37" ht="15.75" thickBot="1" x14ac:dyDescent="0.3">
      <c r="K141" s="6" t="s">
        <v>784</v>
      </c>
      <c r="L141"/>
      <c r="M141"/>
      <c r="N141"/>
      <c r="O141"/>
      <c r="P141"/>
      <c r="Q141"/>
      <c r="AC141" s="854" t="s">
        <v>776</v>
      </c>
      <c r="AD141" s="854"/>
      <c r="AE141" s="854"/>
      <c r="AF141" s="854"/>
      <c r="AG141" s="854"/>
      <c r="AH141" s="854"/>
      <c r="AI141" s="854"/>
    </row>
    <row r="142" spans="11:37" ht="34.5" customHeight="1" thickBot="1" x14ac:dyDescent="0.3">
      <c r="K142" s="854" t="s">
        <v>785</v>
      </c>
      <c r="L142" s="854"/>
      <c r="M142" s="854"/>
      <c r="N142" s="854"/>
      <c r="O142" s="854"/>
      <c r="P142" s="854"/>
      <c r="Q142" s="854"/>
      <c r="AC142" s="158"/>
      <c r="AD142" s="7" t="s">
        <v>777</v>
      </c>
      <c r="AE142" s="703" t="s">
        <v>778</v>
      </c>
      <c r="AF142" s="703" t="s">
        <v>779</v>
      </c>
      <c r="AG142" s="703" t="s">
        <v>780</v>
      </c>
      <c r="AH142" s="704" t="s">
        <v>781</v>
      </c>
      <c r="AI142" s="158"/>
    </row>
    <row r="143" spans="11:37" ht="15.75" thickBot="1" x14ac:dyDescent="0.3">
      <c r="K143" s="6" t="s">
        <v>786</v>
      </c>
      <c r="L143"/>
      <c r="M143"/>
      <c r="N143" s="318" t="s">
        <v>787</v>
      </c>
      <c r="O143" s="321">
        <v>0.59</v>
      </c>
      <c r="P143"/>
      <c r="Q143"/>
      <c r="AC143" s="158"/>
      <c r="AD143" s="705" t="s">
        <v>731</v>
      </c>
      <c r="AE143" s="327">
        <v>1.62962881138976E-3</v>
      </c>
      <c r="AF143" s="327">
        <v>3.25925762277952E-3</v>
      </c>
      <c r="AG143" s="327">
        <v>4.8888864341692703E-3</v>
      </c>
      <c r="AH143" s="328">
        <v>6.5185152455590296E-3</v>
      </c>
      <c r="AI143" s="158"/>
    </row>
    <row r="144" spans="11:37" ht="15.75" thickBot="1" x14ac:dyDescent="0.3">
      <c r="K144"/>
      <c r="L144"/>
      <c r="M144"/>
      <c r="N144" s="318" t="s">
        <v>788</v>
      </c>
      <c r="O144" s="321">
        <v>0.37</v>
      </c>
      <c r="P144"/>
      <c r="Q144"/>
      <c r="AC144" s="158"/>
      <c r="AD144" s="705" t="s">
        <v>732</v>
      </c>
      <c r="AE144" s="327">
        <v>1.84681237660293E-3</v>
      </c>
      <c r="AF144" s="327">
        <v>3.69362475320586E-3</v>
      </c>
      <c r="AG144" s="327">
        <v>5.5404371298087901E-3</v>
      </c>
      <c r="AH144" s="328">
        <v>7.3872495064117201E-3</v>
      </c>
      <c r="AI144" s="158"/>
    </row>
    <row r="145" spans="11:35" ht="15.75" thickBot="1" x14ac:dyDescent="0.3">
      <c r="K145"/>
      <c r="L145"/>
      <c r="M145"/>
      <c r="N145" s="318" t="s">
        <v>789</v>
      </c>
      <c r="O145" s="321">
        <v>0.04</v>
      </c>
      <c r="P145"/>
      <c r="Q145"/>
      <c r="AC145" s="158"/>
      <c r="AD145" s="705" t="s">
        <v>733</v>
      </c>
      <c r="AE145" s="327">
        <v>1.92712614629547E-3</v>
      </c>
      <c r="AF145" s="327">
        <v>3.85425229259094E-3</v>
      </c>
      <c r="AG145" s="327">
        <v>5.7813784388864101E-3</v>
      </c>
      <c r="AH145" s="328">
        <v>7.7085045851818801E-3</v>
      </c>
      <c r="AI145" s="158"/>
    </row>
    <row r="146" spans="11:35" ht="15.75" thickBot="1" x14ac:dyDescent="0.3">
      <c r="K146"/>
      <c r="L146"/>
      <c r="M146"/>
      <c r="N146"/>
      <c r="O146"/>
      <c r="P146"/>
      <c r="Q146"/>
      <c r="AC146" s="158"/>
      <c r="AD146" s="705" t="s">
        <v>419</v>
      </c>
      <c r="AE146" s="327">
        <v>1.71500981980649E-3</v>
      </c>
      <c r="AF146" s="327">
        <v>3.43001963961299E-3</v>
      </c>
      <c r="AG146" s="327">
        <v>5.1450294594194796E-3</v>
      </c>
      <c r="AH146" s="328">
        <v>6.8600392792259697E-3</v>
      </c>
      <c r="AI146" s="158"/>
    </row>
    <row r="147" spans="11:35" ht="15.75" thickBot="1" x14ac:dyDescent="0.3">
      <c r="K147" s="6" t="s">
        <v>790</v>
      </c>
      <c r="L147"/>
      <c r="M147"/>
      <c r="N147"/>
      <c r="O147"/>
      <c r="P147"/>
      <c r="Q147"/>
      <c r="AC147" s="158"/>
      <c r="AD147" s="706" t="s">
        <v>782</v>
      </c>
      <c r="AE147" s="707">
        <v>1.74479541531193E-3</v>
      </c>
      <c r="AF147" s="707">
        <v>3.4895908306238699E-3</v>
      </c>
      <c r="AG147" s="707">
        <v>5.2343862459358001E-3</v>
      </c>
      <c r="AH147" s="708">
        <v>6.9791816612477303E-3</v>
      </c>
      <c r="AI147" s="158"/>
    </row>
    <row r="148" spans="11:35" x14ac:dyDescent="0.25">
      <c r="K148" s="6" t="s">
        <v>791</v>
      </c>
      <c r="L148"/>
      <c r="M148"/>
      <c r="N148"/>
      <c r="O148"/>
      <c r="P148"/>
      <c r="Q148"/>
      <c r="AC148" s="158"/>
      <c r="AD148" s="158"/>
      <c r="AE148" s="158"/>
      <c r="AF148" s="158"/>
      <c r="AG148" s="158"/>
      <c r="AH148" s="158"/>
      <c r="AI148" s="158"/>
    </row>
    <row r="149" spans="11:35" x14ac:dyDescent="0.25">
      <c r="K149" s="6" t="s">
        <v>792</v>
      </c>
      <c r="L149"/>
      <c r="M149"/>
      <c r="N149"/>
      <c r="O149"/>
      <c r="P149"/>
      <c r="Q149"/>
      <c r="AC149" s="158"/>
      <c r="AD149" s="158"/>
      <c r="AE149" s="158"/>
      <c r="AF149" s="158"/>
      <c r="AG149" s="158"/>
      <c r="AH149" s="158"/>
      <c r="AI149" s="158"/>
    </row>
    <row r="150" spans="11:35" ht="33.75" customHeight="1" x14ac:dyDescent="0.35">
      <c r="K150" s="854" t="s">
        <v>793</v>
      </c>
      <c r="L150" s="854"/>
      <c r="M150" s="854"/>
      <c r="N150" s="854"/>
      <c r="O150" s="854"/>
      <c r="P150" s="854"/>
      <c r="Q150" s="854"/>
      <c r="AC150" s="476" t="s">
        <v>783</v>
      </c>
      <c r="AD150" s="476"/>
      <c r="AE150" s="476"/>
      <c r="AF150" s="476"/>
      <c r="AG150" s="476"/>
      <c r="AH150" s="476"/>
      <c r="AI150" s="476"/>
    </row>
    <row r="151" spans="11:35" ht="15.75" customHeight="1" thickBot="1" x14ac:dyDescent="0.3">
      <c r="K151"/>
      <c r="L151"/>
      <c r="M151"/>
      <c r="N151"/>
      <c r="O151"/>
      <c r="P151"/>
      <c r="Q151"/>
      <c r="AC151" s="158"/>
      <c r="AD151" s="158"/>
      <c r="AE151" s="158"/>
      <c r="AF151" s="158"/>
      <c r="AG151" s="158"/>
      <c r="AH151" s="158"/>
      <c r="AI151" s="158"/>
    </row>
    <row r="152" spans="11:35" ht="15.75" thickBot="1" x14ac:dyDescent="0.3">
      <c r="K152"/>
      <c r="L152" s="709" t="s">
        <v>794</v>
      </c>
      <c r="M152" s="710">
        <v>2020</v>
      </c>
      <c r="N152" s="710">
        <v>2025</v>
      </c>
      <c r="O152" s="710">
        <v>2030</v>
      </c>
      <c r="P152" s="711">
        <v>2035</v>
      </c>
      <c r="Q152"/>
      <c r="AC152" s="6" t="s">
        <v>784</v>
      </c>
      <c r="AD152" s="158"/>
      <c r="AE152" s="158"/>
      <c r="AF152" s="158"/>
      <c r="AG152" s="158"/>
      <c r="AH152" s="158"/>
      <c r="AI152" s="158"/>
    </row>
    <row r="153" spans="11:35" ht="15.75" thickBot="1" x14ac:dyDescent="0.3">
      <c r="K153"/>
      <c r="L153" s="712" t="s">
        <v>795</v>
      </c>
      <c r="M153" s="713">
        <v>7.19263193745459</v>
      </c>
      <c r="N153" s="713">
        <v>7.2499838065965001</v>
      </c>
      <c r="O153" s="713">
        <v>7.30780650387688</v>
      </c>
      <c r="P153" s="714">
        <v>7.3634805521727502</v>
      </c>
      <c r="Q153"/>
      <c r="AC153" s="854" t="s">
        <v>785</v>
      </c>
      <c r="AD153" s="854"/>
      <c r="AE153" s="854"/>
      <c r="AF153" s="854"/>
      <c r="AG153" s="854"/>
      <c r="AH153" s="854"/>
      <c r="AI153" s="854"/>
    </row>
    <row r="154" spans="11:35" ht="15.75" thickBot="1" x14ac:dyDescent="0.3">
      <c r="K154"/>
      <c r="L154" s="712" t="s">
        <v>796</v>
      </c>
      <c r="M154" s="713">
        <v>4.5106335878952502</v>
      </c>
      <c r="N154" s="713">
        <v>4.5466000143062804</v>
      </c>
      <c r="O154" s="713">
        <v>4.5828617058210899</v>
      </c>
      <c r="P154" s="714">
        <v>4.6177759394981601</v>
      </c>
      <c r="Q154"/>
      <c r="AC154" s="6" t="s">
        <v>786</v>
      </c>
      <c r="AD154" s="158"/>
      <c r="AE154" s="158"/>
      <c r="AF154" s="318" t="s">
        <v>787</v>
      </c>
      <c r="AG154" s="321">
        <v>0.59</v>
      </c>
      <c r="AH154" s="158"/>
      <c r="AI154" s="158"/>
    </row>
    <row r="155" spans="11:35" ht="15.75" thickBot="1" x14ac:dyDescent="0.3">
      <c r="K155"/>
      <c r="L155"/>
      <c r="M155"/>
      <c r="N155"/>
      <c r="O155"/>
      <c r="P155"/>
      <c r="Q155"/>
      <c r="AC155" s="158"/>
      <c r="AD155" s="158"/>
      <c r="AE155" s="158"/>
      <c r="AF155" s="318" t="s">
        <v>788</v>
      </c>
      <c r="AG155" s="321">
        <v>0.37</v>
      </c>
      <c r="AH155" s="158"/>
      <c r="AI155" s="158"/>
    </row>
    <row r="156" spans="11:35" ht="15.75" thickBot="1" x14ac:dyDescent="0.3">
      <c r="K156"/>
      <c r="L156" s="712" t="s">
        <v>797</v>
      </c>
      <c r="M156" s="713">
        <v>0.42859879221279601</v>
      </c>
      <c r="N156" s="713">
        <v>0.42859879221279601</v>
      </c>
      <c r="O156" s="713">
        <v>0.42859879221279601</v>
      </c>
      <c r="P156" s="714">
        <v>0.42859879221279601</v>
      </c>
      <c r="Q156"/>
      <c r="AC156" s="158"/>
      <c r="AD156" s="158"/>
      <c r="AE156" s="158"/>
      <c r="AF156" s="318" t="s">
        <v>789</v>
      </c>
      <c r="AG156" s="321">
        <v>0.04</v>
      </c>
      <c r="AH156" s="158"/>
      <c r="AI156" s="158"/>
    </row>
    <row r="157" spans="11:35" x14ac:dyDescent="0.25">
      <c r="K157"/>
      <c r="L157"/>
      <c r="M157"/>
      <c r="N157"/>
      <c r="O157"/>
      <c r="P157"/>
      <c r="Q157"/>
      <c r="AC157" s="158"/>
      <c r="AD157" s="158"/>
      <c r="AE157" s="158"/>
      <c r="AF157" s="158"/>
      <c r="AG157" s="158"/>
      <c r="AH157" s="158"/>
      <c r="AI157" s="158"/>
    </row>
    <row r="158" spans="11:35" x14ac:dyDescent="0.25">
      <c r="K158"/>
      <c r="L158"/>
      <c r="M158"/>
      <c r="N158"/>
      <c r="O158"/>
      <c r="P158"/>
      <c r="Q158"/>
      <c r="AC158" s="6" t="s">
        <v>790</v>
      </c>
      <c r="AD158" s="158"/>
      <c r="AE158" s="158"/>
      <c r="AF158" s="158"/>
      <c r="AG158" s="158"/>
      <c r="AH158" s="158"/>
      <c r="AI158" s="158"/>
    </row>
    <row r="159" spans="11:35" ht="21" customHeight="1" x14ac:dyDescent="0.35">
      <c r="K159" s="476" t="s">
        <v>798</v>
      </c>
      <c r="L159"/>
      <c r="M159"/>
      <c r="N159"/>
      <c r="O159"/>
      <c r="P159"/>
      <c r="Q159"/>
      <c r="AC159" s="6" t="s">
        <v>791</v>
      </c>
      <c r="AD159" s="158"/>
      <c r="AE159" s="158"/>
      <c r="AF159" s="158"/>
      <c r="AG159" s="158"/>
      <c r="AH159" s="158"/>
      <c r="AI159" s="158"/>
    </row>
    <row r="160" spans="11:35" ht="15.75" thickBot="1" x14ac:dyDescent="0.3">
      <c r="K160"/>
      <c r="L160"/>
      <c r="M160"/>
      <c r="N160"/>
      <c r="O160"/>
      <c r="P160"/>
      <c r="Q160"/>
      <c r="AC160" s="6" t="s">
        <v>792</v>
      </c>
      <c r="AD160" s="158"/>
      <c r="AE160" s="158"/>
      <c r="AF160" s="158"/>
      <c r="AG160" s="158"/>
      <c r="AH160" s="158"/>
      <c r="AI160" s="158"/>
    </row>
    <row r="161" spans="11:35" ht="15.75" thickBot="1" x14ac:dyDescent="0.3">
      <c r="K161" s="455"/>
      <c r="L161" s="656"/>
      <c r="M161" s="470">
        <v>2010</v>
      </c>
      <c r="N161" s="470">
        <v>2020</v>
      </c>
      <c r="O161" s="470">
        <v>2025</v>
      </c>
      <c r="P161" s="470">
        <v>2030</v>
      </c>
      <c r="Q161" s="471">
        <v>2035</v>
      </c>
      <c r="AC161" s="854" t="s">
        <v>793</v>
      </c>
      <c r="AD161" s="854"/>
      <c r="AE161" s="854"/>
      <c r="AF161" s="854"/>
      <c r="AG161" s="854"/>
      <c r="AH161" s="854"/>
      <c r="AI161" s="854"/>
    </row>
    <row r="162" spans="11:35" ht="15.75" thickBot="1" x14ac:dyDescent="0.3">
      <c r="K162" s="455"/>
      <c r="L162" s="715" t="s">
        <v>799</v>
      </c>
      <c r="M162" s="689">
        <v>4637.6295856023198</v>
      </c>
      <c r="N162" s="689">
        <v>4500.7716431915496</v>
      </c>
      <c r="O162" s="689">
        <v>4260.4461176499299</v>
      </c>
      <c r="P162" s="689">
        <v>4129.4173524377402</v>
      </c>
      <c r="Q162" s="690">
        <v>4155.6353364605502</v>
      </c>
      <c r="AC162" s="158"/>
      <c r="AD162" s="158"/>
      <c r="AE162" s="158"/>
      <c r="AF162" s="158"/>
      <c r="AG162" s="158"/>
      <c r="AH162" s="158"/>
      <c r="AI162" s="158"/>
    </row>
    <row r="163" spans="11:35" ht="15.75" thickBot="1" x14ac:dyDescent="0.3">
      <c r="AC163" s="158"/>
      <c r="AD163" s="709" t="s">
        <v>794</v>
      </c>
      <c r="AE163" s="710">
        <v>2020</v>
      </c>
      <c r="AF163" s="710">
        <v>2025</v>
      </c>
      <c r="AG163" s="710">
        <v>2030</v>
      </c>
      <c r="AH163" s="711">
        <v>2035</v>
      </c>
      <c r="AI163" s="158"/>
    </row>
    <row r="164" spans="11:35" ht="15.75" thickBot="1" x14ac:dyDescent="0.3">
      <c r="AC164" s="158"/>
      <c r="AD164" s="712" t="s">
        <v>795</v>
      </c>
      <c r="AE164" s="713">
        <v>7.19263193745459</v>
      </c>
      <c r="AF164" s="713">
        <v>7.2499838065965001</v>
      </c>
      <c r="AG164" s="713">
        <v>7.30780650387688</v>
      </c>
      <c r="AH164" s="714">
        <v>7.3634805521727502</v>
      </c>
      <c r="AI164" s="158"/>
    </row>
    <row r="165" spans="11:35" ht="15.75" thickBot="1" x14ac:dyDescent="0.3">
      <c r="AC165" s="158"/>
      <c r="AD165" s="712" t="s">
        <v>796</v>
      </c>
      <c r="AE165" s="713">
        <v>4.5106335878952502</v>
      </c>
      <c r="AF165" s="713">
        <v>4.5466000143062804</v>
      </c>
      <c r="AG165" s="713">
        <v>4.5828617058210899</v>
      </c>
      <c r="AH165" s="714">
        <v>4.6177759394981601</v>
      </c>
      <c r="AI165" s="158"/>
    </row>
    <row r="166" spans="11:35" ht="15.75" thickBot="1" x14ac:dyDescent="0.3">
      <c r="AC166" s="158"/>
      <c r="AD166" s="158"/>
      <c r="AE166" s="158"/>
      <c r="AF166" s="158"/>
      <c r="AG166" s="158"/>
      <c r="AH166" s="158"/>
      <c r="AI166" s="158"/>
    </row>
    <row r="167" spans="11:35" ht="15.75" thickBot="1" x14ac:dyDescent="0.3">
      <c r="AC167" s="158"/>
      <c r="AD167" s="712" t="s">
        <v>797</v>
      </c>
      <c r="AE167" s="713">
        <v>0.42859879221279601</v>
      </c>
      <c r="AF167" s="713">
        <v>0.42859879221279601</v>
      </c>
      <c r="AG167" s="713">
        <v>0.42859879221279601</v>
      </c>
      <c r="AH167" s="714">
        <v>0.42859879221279601</v>
      </c>
      <c r="AI167" s="158"/>
    </row>
    <row r="168" spans="11:35" x14ac:dyDescent="0.25">
      <c r="AC168" s="158"/>
      <c r="AD168" s="158"/>
      <c r="AE168" s="158"/>
      <c r="AF168" s="158"/>
      <c r="AG168" s="158"/>
      <c r="AH168" s="158"/>
      <c r="AI168" s="158"/>
    </row>
    <row r="169" spans="11:35" x14ac:dyDescent="0.25">
      <c r="AC169" s="158"/>
      <c r="AD169" s="158"/>
      <c r="AE169" s="158"/>
      <c r="AF169" s="158"/>
      <c r="AG169" s="158"/>
      <c r="AH169" s="158"/>
      <c r="AI169" s="158"/>
    </row>
    <row r="170" spans="11:35" ht="21" x14ac:dyDescent="0.35">
      <c r="AC170" s="476" t="s">
        <v>798</v>
      </c>
      <c r="AD170" s="158"/>
      <c r="AE170" s="158"/>
      <c r="AF170" s="158"/>
      <c r="AG170" s="158"/>
      <c r="AH170" s="158"/>
      <c r="AI170" s="158"/>
    </row>
    <row r="171" spans="11:35" ht="15.75" thickBot="1" x14ac:dyDescent="0.3">
      <c r="AC171" s="158"/>
      <c r="AD171" s="158"/>
      <c r="AE171" s="158"/>
      <c r="AF171" s="158"/>
      <c r="AG171" s="158"/>
      <c r="AH171" s="158"/>
      <c r="AI171" s="158"/>
    </row>
    <row r="172" spans="11:35" ht="15.75" thickBot="1" x14ac:dyDescent="0.3">
      <c r="AC172" s="653"/>
      <c r="AD172" s="656"/>
      <c r="AE172" s="660">
        <v>2010</v>
      </c>
      <c r="AF172" s="660">
        <v>2020</v>
      </c>
      <c r="AG172" s="660">
        <v>2025</v>
      </c>
      <c r="AH172" s="660">
        <v>2030</v>
      </c>
      <c r="AI172" s="661">
        <v>2035</v>
      </c>
    </row>
    <row r="173" spans="11:35" ht="15.75" thickBot="1" x14ac:dyDescent="0.3">
      <c r="AC173" s="653"/>
      <c r="AD173" s="715" t="s">
        <v>799</v>
      </c>
      <c r="AE173" s="689">
        <v>4637.6295856023198</v>
      </c>
      <c r="AF173" s="689">
        <v>4500.7716431915496</v>
      </c>
      <c r="AG173" s="689">
        <v>4260.4461176499299</v>
      </c>
      <c r="AH173" s="689">
        <v>4129.4173524377402</v>
      </c>
      <c r="AI173" s="690">
        <v>4155.6353364605502</v>
      </c>
    </row>
    <row r="178" spans="30:30" x14ac:dyDescent="0.25">
      <c r="AD178" s="6" t="s">
        <v>934</v>
      </c>
    </row>
    <row r="180" spans="30:30" ht="58.5" x14ac:dyDescent="0.25">
      <c r="AD180" s="870" t="s">
        <v>939</v>
      </c>
    </row>
    <row r="181" spans="30:30" ht="72.75" x14ac:dyDescent="0.25">
      <c r="AD181" s="869" t="s">
        <v>935</v>
      </c>
    </row>
    <row r="182" spans="30:30" ht="115.5" x14ac:dyDescent="0.25">
      <c r="AD182" s="871" t="s">
        <v>944</v>
      </c>
    </row>
    <row r="183" spans="30:30" ht="30" x14ac:dyDescent="0.25">
      <c r="AD183" s="871" t="s">
        <v>945</v>
      </c>
    </row>
    <row r="184" spans="30:30" ht="44.25" x14ac:dyDescent="0.25">
      <c r="AD184" s="870" t="s">
        <v>942</v>
      </c>
    </row>
    <row r="185" spans="30:30" ht="31.5" x14ac:dyDescent="0.25">
      <c r="AD185" s="869" t="s">
        <v>936</v>
      </c>
    </row>
    <row r="186" spans="30:30" ht="30" x14ac:dyDescent="0.25">
      <c r="AD186" s="869" t="s">
        <v>937</v>
      </c>
    </row>
    <row r="187" spans="30:30" ht="30" x14ac:dyDescent="0.25">
      <c r="AD187" s="869" t="s">
        <v>938</v>
      </c>
    </row>
    <row r="188" spans="30:30" ht="15.75" x14ac:dyDescent="0.25">
      <c r="AD188" s="870" t="s">
        <v>943</v>
      </c>
    </row>
  </sheetData>
  <mergeCells count="37">
    <mergeCell ref="AC138:AI138"/>
    <mergeCell ref="AC153:AI153"/>
    <mergeCell ref="AC161:AI161"/>
    <mergeCell ref="AC141:AI141"/>
    <mergeCell ref="AC140:AI140"/>
    <mergeCell ref="AC139:AI139"/>
    <mergeCell ref="AD95:AI96"/>
    <mergeCell ref="AE70:AE76"/>
    <mergeCell ref="AF70:AF76"/>
    <mergeCell ref="AG70:AG76"/>
    <mergeCell ref="AH70:AI76"/>
    <mergeCell ref="AD80:AI80"/>
    <mergeCell ref="AC3:AI3"/>
    <mergeCell ref="AD30:AD34"/>
    <mergeCell ref="AD36:AI36"/>
    <mergeCell ref="AD38:AI38"/>
    <mergeCell ref="AD56:AI56"/>
    <mergeCell ref="A3:G3"/>
    <mergeCell ref="K3:Q3"/>
    <mergeCell ref="B24:B28"/>
    <mergeCell ref="E24:E28"/>
    <mergeCell ref="L25:L29"/>
    <mergeCell ref="L31:Q31"/>
    <mergeCell ref="L33:Q33"/>
    <mergeCell ref="L51:Q51"/>
    <mergeCell ref="M65:M71"/>
    <mergeCell ref="N65:N71"/>
    <mergeCell ref="O65:O71"/>
    <mergeCell ref="P65:Q71"/>
    <mergeCell ref="K130:Q130"/>
    <mergeCell ref="K142:Q142"/>
    <mergeCell ref="K150:Q150"/>
    <mergeCell ref="L75:Q75"/>
    <mergeCell ref="L90:Q91"/>
    <mergeCell ref="K127:Q127"/>
    <mergeCell ref="K128:Q128"/>
    <mergeCell ref="K129:Q129"/>
  </mergeCells>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8"/>
  <sheetViews>
    <sheetView topLeftCell="A52" zoomScale="80" zoomScaleNormal="80" workbookViewId="0">
      <selection activeCell="F80" sqref="F80"/>
    </sheetView>
  </sheetViews>
  <sheetFormatPr baseColWidth="10" defaultColWidth="9.140625" defaultRowHeight="15" x14ac:dyDescent="0.25"/>
  <cols>
    <col min="1" max="1" width="77.85546875" style="6"/>
    <col min="2" max="2" width="20.85546875" style="332"/>
    <col min="3" max="3" width="11.85546875" style="6"/>
    <col min="4" max="4" width="16.42578125" style="6"/>
    <col min="5" max="5" width="19.28515625" style="6"/>
    <col min="6" max="6" width="19" style="6"/>
    <col min="7" max="7" width="11.5703125" style="6"/>
    <col min="8" max="8" width="18.5703125" style="6"/>
    <col min="9" max="1025" width="11.5703125" style="6"/>
  </cols>
  <sheetData>
    <row r="1" spans="1:1024" x14ac:dyDescent="0.2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8.75" x14ac:dyDescent="0.3">
      <c r="A2" s="571" t="s">
        <v>800</v>
      </c>
      <c r="B2" s="716"/>
      <c r="C2" s="571"/>
      <c r="D2" s="571"/>
      <c r="E2" s="571"/>
      <c r="F2" s="571"/>
      <c r="G2"/>
      <c r="H2" s="571" t="s">
        <v>423</v>
      </c>
      <c r="I2" s="571"/>
      <c r="J2" s="571"/>
      <c r="K2" s="571"/>
      <c r="L2" s="571"/>
      <c r="M2" s="571"/>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x14ac:dyDescent="0.25">
      <c r="A3"/>
      <c r="B3"/>
      <c r="C3"/>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5">
      <c r="A4"/>
      <c r="B4"/>
      <c r="C4" s="6">
        <v>2035</v>
      </c>
      <c r="D4" s="6">
        <v>2035</v>
      </c>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5.75" x14ac:dyDescent="0.25">
      <c r="A5" s="717"/>
      <c r="B5" s="718">
        <v>2010</v>
      </c>
      <c r="C5" s="719" t="s">
        <v>635</v>
      </c>
      <c r="D5" s="719" t="s">
        <v>801</v>
      </c>
      <c r="E5" s="719" t="s">
        <v>802</v>
      </c>
      <c r="F5" s="719" t="s">
        <v>803</v>
      </c>
      <c r="G5"/>
      <c r="H5" s="720" t="s">
        <v>804</v>
      </c>
      <c r="I5" s="721"/>
      <c r="J5" s="721"/>
      <c r="K5" s="721"/>
      <c r="L5" s="721"/>
      <c r="M5" s="721"/>
      <c r="N5" s="721"/>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5">
      <c r="A6" s="863" t="s">
        <v>805</v>
      </c>
      <c r="B6" s="863"/>
      <c r="C6" s="863"/>
      <c r="D6" s="863"/>
      <c r="E6" s="863"/>
      <c r="F6" s="863"/>
      <c r="G6"/>
      <c r="H6" s="722" t="s">
        <v>583</v>
      </c>
      <c r="I6" s="723">
        <v>2010</v>
      </c>
      <c r="J6" s="723">
        <v>2020</v>
      </c>
      <c r="K6" s="723">
        <v>2025</v>
      </c>
      <c r="L6" s="723">
        <v>2030</v>
      </c>
      <c r="M6" s="724">
        <v>2035</v>
      </c>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x14ac:dyDescent="0.25">
      <c r="A7" s="725" t="s">
        <v>806</v>
      </c>
      <c r="B7" s="726">
        <v>5340</v>
      </c>
      <c r="C7" s="726">
        <v>4498</v>
      </c>
      <c r="D7" s="726">
        <v>4556</v>
      </c>
      <c r="E7" s="727">
        <f t="shared" ref="E7:E12" si="0">-(B7-C7)/B7</f>
        <v>-0.15767790262172285</v>
      </c>
      <c r="F7" s="727">
        <f t="shared" ref="F7:F12" si="1">-(B7-D7)/B7</f>
        <v>-0.14681647940074907</v>
      </c>
      <c r="G7"/>
      <c r="H7" s="728" t="s">
        <v>807</v>
      </c>
      <c r="I7" s="729">
        <v>3.44</v>
      </c>
      <c r="J7" s="729">
        <f t="shared" ref="J7:L12" si="2">I7+($M7-$I7)/25*(J$6-I$6)</f>
        <v>3.2771390391345849</v>
      </c>
      <c r="K7" s="729">
        <f t="shared" si="2"/>
        <v>3.1957085587018774</v>
      </c>
      <c r="L7" s="729">
        <f t="shared" si="2"/>
        <v>3.1142780782691699</v>
      </c>
      <c r="M7" s="730">
        <f>I7*(1+F8)</f>
        <v>3.032847597836462</v>
      </c>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x14ac:dyDescent="0.25">
      <c r="A8" s="374" t="s">
        <v>808</v>
      </c>
      <c r="B8" s="726">
        <v>3143</v>
      </c>
      <c r="C8" s="726">
        <v>2730</v>
      </c>
      <c r="D8" s="726">
        <v>2771</v>
      </c>
      <c r="E8" s="727">
        <f t="shared" si="0"/>
        <v>-0.13140311804008908</v>
      </c>
      <c r="F8" s="727">
        <f t="shared" si="1"/>
        <v>-0.11835825644288896</v>
      </c>
      <c r="G8"/>
      <c r="H8" s="728" t="s">
        <v>130</v>
      </c>
      <c r="I8" s="729">
        <v>0.23</v>
      </c>
      <c r="J8" s="729">
        <f t="shared" si="2"/>
        <v>0.20959873284054911</v>
      </c>
      <c r="K8" s="729">
        <f t="shared" si="2"/>
        <v>0.19939809926082366</v>
      </c>
      <c r="L8" s="729">
        <f t="shared" si="2"/>
        <v>0.18919746568109821</v>
      </c>
      <c r="M8" s="730">
        <f>I8*(1+F10)</f>
        <v>0.17899683210137277</v>
      </c>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x14ac:dyDescent="0.25">
      <c r="A9" s="374" t="s">
        <v>809</v>
      </c>
      <c r="B9" s="726">
        <v>1226</v>
      </c>
      <c r="C9" s="726">
        <v>1011</v>
      </c>
      <c r="D9" s="726">
        <v>1031</v>
      </c>
      <c r="E9" s="727">
        <f t="shared" si="0"/>
        <v>-0.17536704730831973</v>
      </c>
      <c r="F9" s="727">
        <f t="shared" si="1"/>
        <v>-0.15905383360522024</v>
      </c>
      <c r="G9"/>
      <c r="H9" s="728" t="s">
        <v>591</v>
      </c>
      <c r="I9" s="729">
        <v>0</v>
      </c>
      <c r="J9" s="729">
        <f t="shared" si="2"/>
        <v>0</v>
      </c>
      <c r="K9" s="729">
        <f t="shared" si="2"/>
        <v>0</v>
      </c>
      <c r="L9" s="729">
        <f t="shared" si="2"/>
        <v>0</v>
      </c>
      <c r="M9" s="730">
        <v>0</v>
      </c>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x14ac:dyDescent="0.25">
      <c r="A10" s="374" t="s">
        <v>810</v>
      </c>
      <c r="B10" s="726">
        <v>947</v>
      </c>
      <c r="C10" s="726">
        <v>740</v>
      </c>
      <c r="D10" s="726">
        <v>737</v>
      </c>
      <c r="E10" s="727">
        <f t="shared" si="0"/>
        <v>-0.21858500527983105</v>
      </c>
      <c r="F10" s="727">
        <f t="shared" si="1"/>
        <v>-0.22175290390707497</v>
      </c>
      <c r="G10"/>
      <c r="H10" s="728" t="s">
        <v>811</v>
      </c>
      <c r="I10" s="729">
        <v>0.66</v>
      </c>
      <c r="J10" s="729">
        <f t="shared" si="2"/>
        <v>0.61800978792822192</v>
      </c>
      <c r="K10" s="729">
        <f t="shared" si="2"/>
        <v>0.59701468189233287</v>
      </c>
      <c r="L10" s="729">
        <f t="shared" si="2"/>
        <v>0.57601957585644381</v>
      </c>
      <c r="M10" s="730">
        <f>I10*(1+F9)</f>
        <v>0.55502446982055464</v>
      </c>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x14ac:dyDescent="0.25">
      <c r="A11" s="374" t="s">
        <v>812</v>
      </c>
      <c r="B11" s="726">
        <v>11</v>
      </c>
      <c r="C11" s="726">
        <v>8</v>
      </c>
      <c r="D11" s="726">
        <v>8</v>
      </c>
      <c r="E11" s="727">
        <f t="shared" si="0"/>
        <v>-0.27272727272727271</v>
      </c>
      <c r="F11" s="727">
        <f t="shared" si="1"/>
        <v>-0.27272727272727271</v>
      </c>
      <c r="G11"/>
      <c r="H11" s="728" t="s">
        <v>761</v>
      </c>
      <c r="I11" s="729">
        <v>0</v>
      </c>
      <c r="J11" s="729">
        <f t="shared" si="2"/>
        <v>0</v>
      </c>
      <c r="K11" s="729">
        <f t="shared" si="2"/>
        <v>0</v>
      </c>
      <c r="L11" s="729">
        <f t="shared" si="2"/>
        <v>0</v>
      </c>
      <c r="M11" s="730">
        <v>0</v>
      </c>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x14ac:dyDescent="0.25">
      <c r="A12" s="374" t="s">
        <v>813</v>
      </c>
      <c r="B12" s="726">
        <v>12</v>
      </c>
      <c r="C12" s="726">
        <v>9</v>
      </c>
      <c r="D12" s="726">
        <v>9</v>
      </c>
      <c r="E12" s="727">
        <f t="shared" si="0"/>
        <v>-0.25</v>
      </c>
      <c r="F12" s="727">
        <f t="shared" si="1"/>
        <v>-0.25</v>
      </c>
      <c r="G12"/>
      <c r="H12" s="728" t="s">
        <v>814</v>
      </c>
      <c r="I12" s="729">
        <v>0.13</v>
      </c>
      <c r="J12" s="729">
        <f t="shared" si="2"/>
        <v>0.11581818181818182</v>
      </c>
      <c r="K12" s="729">
        <f t="shared" si="2"/>
        <v>0.10872727272727273</v>
      </c>
      <c r="L12" s="729">
        <f t="shared" si="2"/>
        <v>0.10163636363636364</v>
      </c>
      <c r="M12" s="730">
        <f>I12*(1+F11)</f>
        <v>9.4545454545454558E-2</v>
      </c>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x14ac:dyDescent="0.25">
      <c r="A13" s="55"/>
      <c r="B13" s="731"/>
      <c r="C13" s="731"/>
      <c r="D13" s="731"/>
      <c r="E13" s="727"/>
      <c r="F13" s="727"/>
      <c r="G13"/>
      <c r="H13" s="728"/>
      <c r="I13" s="729"/>
      <c r="J13" s="732"/>
      <c r="K13" s="732"/>
      <c r="L13" s="732"/>
      <c r="M13" s="73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x14ac:dyDescent="0.25">
      <c r="A14" s="863" t="s">
        <v>815</v>
      </c>
      <c r="B14" s="863"/>
      <c r="C14" s="863"/>
      <c r="D14" s="863"/>
      <c r="E14" s="863"/>
      <c r="F14" s="863"/>
      <c r="G14"/>
      <c r="H14" s="728" t="s">
        <v>59</v>
      </c>
      <c r="I14" s="729" t="e">
        <f ca="1">SOMME(I7:I12)</f>
        <v>#NAME?</v>
      </c>
      <c r="J14" s="729" t="e">
        <f ca="1">SOMME(J7:J12)</f>
        <v>#NAME?</v>
      </c>
      <c r="K14" s="729" t="e">
        <f ca="1">SOMME(K7:K12)</f>
        <v>#NAME?</v>
      </c>
      <c r="L14" s="729" t="e">
        <f ca="1">SOMME(L7:L12)</f>
        <v>#NAME?</v>
      </c>
      <c r="M14" s="730">
        <f>SUM(M7:M12)</f>
        <v>3.8614143543038439</v>
      </c>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x14ac:dyDescent="0.25">
      <c r="A15" s="734" t="s">
        <v>816</v>
      </c>
      <c r="B15" s="735">
        <v>28</v>
      </c>
      <c r="C15" s="735">
        <v>26</v>
      </c>
      <c r="D15" s="735">
        <v>26.2</v>
      </c>
      <c r="E15" s="727">
        <f t="shared" ref="E15:E20" si="3">-(B15-C15)/B15</f>
        <v>-7.1428571428571425E-2</v>
      </c>
      <c r="F15" s="727">
        <f t="shared" ref="F15:F20" si="4">-(B15-D15)/B15</f>
        <v>-6.4285714285714307E-2</v>
      </c>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x14ac:dyDescent="0.25">
      <c r="A16" s="736" t="s">
        <v>817</v>
      </c>
      <c r="B16" s="737">
        <v>13.8</v>
      </c>
      <c r="C16" s="737">
        <v>12.9</v>
      </c>
      <c r="D16" s="737">
        <v>13.1</v>
      </c>
      <c r="E16" s="727">
        <f t="shared" si="3"/>
        <v>-6.5217391304347852E-2</v>
      </c>
      <c r="F16" s="727">
        <f t="shared" si="4"/>
        <v>-5.0724637681159493E-2</v>
      </c>
      <c r="G16"/>
      <c r="H16" s="738" t="s">
        <v>818</v>
      </c>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x14ac:dyDescent="0.25">
      <c r="A17" s="736" t="s">
        <v>819</v>
      </c>
      <c r="B17" s="737">
        <v>12.4</v>
      </c>
      <c r="C17" s="737">
        <v>11.2</v>
      </c>
      <c r="D17" s="737">
        <v>11.4</v>
      </c>
      <c r="E17" s="727">
        <f t="shared" si="3"/>
        <v>-9.6774193548387177E-2</v>
      </c>
      <c r="F17" s="727">
        <f t="shared" si="4"/>
        <v>-8.0645161290322578E-2</v>
      </c>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x14ac:dyDescent="0.25">
      <c r="A18" s="374" t="s">
        <v>820</v>
      </c>
      <c r="B18" s="739">
        <v>0.98050000000000004</v>
      </c>
      <c r="C18" s="740">
        <f>1-C19-C20</f>
        <v>0.91669999999999996</v>
      </c>
      <c r="D18" s="740">
        <f>1-D19-D20</f>
        <v>0.84670000000000001</v>
      </c>
      <c r="E18" s="727">
        <f t="shared" si="3"/>
        <v>-6.5068842427333073E-2</v>
      </c>
      <c r="F18" s="727">
        <f t="shared" si="4"/>
        <v>-0.136460989291178</v>
      </c>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x14ac:dyDescent="0.25">
      <c r="A19" s="374" t="s">
        <v>821</v>
      </c>
      <c r="B19" s="739">
        <v>1.2999999999999999E-2</v>
      </c>
      <c r="C19" s="740">
        <v>0.06</v>
      </c>
      <c r="D19" s="740">
        <v>0.13</v>
      </c>
      <c r="E19" s="727">
        <f t="shared" si="3"/>
        <v>3.6153846153846154</v>
      </c>
      <c r="F19" s="727">
        <f t="shared" si="4"/>
        <v>9.0000000000000018</v>
      </c>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x14ac:dyDescent="0.25">
      <c r="A20" s="374" t="s">
        <v>822</v>
      </c>
      <c r="B20" s="739">
        <v>6.4999999999999997E-3</v>
      </c>
      <c r="C20" s="740">
        <v>2.3300000000000001E-2</v>
      </c>
      <c r="D20" s="740">
        <f>C20</f>
        <v>2.3300000000000001E-2</v>
      </c>
      <c r="E20" s="727">
        <f t="shared" si="3"/>
        <v>2.5846153846153852</v>
      </c>
      <c r="F20" s="727">
        <f t="shared" si="4"/>
        <v>2.5846153846153852</v>
      </c>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x14ac:dyDescent="0.25">
      <c r="A21" s="374"/>
      <c r="B21" s="739"/>
      <c r="C21" s="740"/>
      <c r="D21" s="740"/>
      <c r="E21" s="727"/>
      <c r="F21" s="727"/>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x14ac:dyDescent="0.25">
      <c r="A22" s="863" t="s">
        <v>823</v>
      </c>
      <c r="B22" s="863"/>
      <c r="C22" s="863"/>
      <c r="D22" s="863"/>
      <c r="E22" s="863"/>
      <c r="F22" s="863"/>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x14ac:dyDescent="0.25">
      <c r="A23" s="741" t="s">
        <v>824</v>
      </c>
      <c r="B23" s="735">
        <v>3712082</v>
      </c>
      <c r="C23" s="735">
        <v>3691721</v>
      </c>
      <c r="D23" s="735">
        <v>3691721</v>
      </c>
      <c r="E23" s="727">
        <f t="shared" ref="E23:E34" si="5">-(B23-C23)/B23</f>
        <v>-5.4850620217980102E-3</v>
      </c>
      <c r="F23" s="727">
        <f t="shared" ref="F23:F34" si="6">-(B23-D23)/B23</f>
        <v>-5.4850620217980102E-3</v>
      </c>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x14ac:dyDescent="0.25">
      <c r="A24" s="741" t="s">
        <v>825</v>
      </c>
      <c r="B24" s="735">
        <v>4178610</v>
      </c>
      <c r="C24" s="735">
        <v>3613119</v>
      </c>
      <c r="D24" s="735">
        <v>3677177</v>
      </c>
      <c r="E24" s="727">
        <f t="shared" si="5"/>
        <v>-0.13532993028782297</v>
      </c>
      <c r="F24" s="727">
        <f t="shared" si="6"/>
        <v>-0.11999995213719394</v>
      </c>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x14ac:dyDescent="0.25">
      <c r="A25" s="741" t="s">
        <v>826</v>
      </c>
      <c r="B25" s="735">
        <v>11552851</v>
      </c>
      <c r="C25" s="735">
        <v>10320003</v>
      </c>
      <c r="D25" s="735">
        <v>10458076</v>
      </c>
      <c r="E25" s="727">
        <f t="shared" si="5"/>
        <v>-0.10671374537765613</v>
      </c>
      <c r="F25" s="727">
        <f t="shared" si="6"/>
        <v>-9.4762323170272E-2</v>
      </c>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x14ac:dyDescent="0.25">
      <c r="A26" s="741" t="s">
        <v>827</v>
      </c>
      <c r="B26" s="735">
        <v>1105264</v>
      </c>
      <c r="C26" s="735">
        <v>856768</v>
      </c>
      <c r="D26" s="735">
        <v>856768</v>
      </c>
      <c r="E26" s="727">
        <f t="shared" si="5"/>
        <v>-0.22482954298701488</v>
      </c>
      <c r="F26" s="727">
        <f t="shared" si="6"/>
        <v>-0.22482954298701488</v>
      </c>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x14ac:dyDescent="0.25">
      <c r="A27" s="741" t="s">
        <v>828</v>
      </c>
      <c r="B27" s="735">
        <v>13075463</v>
      </c>
      <c r="C27" s="735">
        <v>12524205</v>
      </c>
      <c r="D27" s="735">
        <v>12524205</v>
      </c>
      <c r="E27" s="727">
        <f t="shared" si="5"/>
        <v>-4.2159730787353383E-2</v>
      </c>
      <c r="F27" s="727">
        <f t="shared" si="6"/>
        <v>-4.2159730787353383E-2</v>
      </c>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x14ac:dyDescent="0.25">
      <c r="A28" s="741" t="s">
        <v>829</v>
      </c>
      <c r="B28" s="735">
        <v>1471730</v>
      </c>
      <c r="C28" s="735">
        <v>1016881</v>
      </c>
      <c r="D28" s="735">
        <v>1016881</v>
      </c>
      <c r="E28" s="727">
        <f t="shared" si="5"/>
        <v>-0.30905736785959381</v>
      </c>
      <c r="F28" s="727">
        <f t="shared" si="6"/>
        <v>-0.30905736785959381</v>
      </c>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x14ac:dyDescent="0.25">
      <c r="A29" s="741" t="s">
        <v>830</v>
      </c>
      <c r="B29" s="735">
        <v>8881165</v>
      </c>
      <c r="C29" s="735">
        <v>6136375</v>
      </c>
      <c r="D29" s="735">
        <v>6136375</v>
      </c>
      <c r="E29" s="727">
        <f t="shared" si="5"/>
        <v>-0.30905742658761548</v>
      </c>
      <c r="F29" s="727">
        <f t="shared" si="6"/>
        <v>-0.30905742658761548</v>
      </c>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x14ac:dyDescent="0.25">
      <c r="A30" s="741" t="s">
        <v>831</v>
      </c>
      <c r="B30" s="735">
        <v>580143</v>
      </c>
      <c r="C30" s="735">
        <v>580143</v>
      </c>
      <c r="D30" s="735">
        <v>580143</v>
      </c>
      <c r="E30" s="727">
        <f t="shared" si="5"/>
        <v>0</v>
      </c>
      <c r="F30" s="727">
        <f t="shared" si="6"/>
        <v>0</v>
      </c>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5">
      <c r="A31" s="741" t="s">
        <v>832</v>
      </c>
      <c r="B31" s="735">
        <v>48786</v>
      </c>
      <c r="C31" s="735">
        <v>33708</v>
      </c>
      <c r="D31" s="735">
        <v>33708</v>
      </c>
      <c r="E31" s="727">
        <f t="shared" si="5"/>
        <v>-0.30906407575943917</v>
      </c>
      <c r="F31" s="727">
        <f t="shared" si="6"/>
        <v>-0.30906407575943917</v>
      </c>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x14ac:dyDescent="0.25">
      <c r="A32" s="741" t="s">
        <v>833</v>
      </c>
      <c r="B32" s="735">
        <v>76828000</v>
      </c>
      <c r="C32" s="735">
        <v>70421385</v>
      </c>
      <c r="D32" s="735">
        <v>70421385</v>
      </c>
      <c r="E32" s="727">
        <f t="shared" si="5"/>
        <v>-8.3389063882959344E-2</v>
      </c>
      <c r="F32" s="727">
        <f t="shared" si="6"/>
        <v>-8.3389063882959344E-2</v>
      </c>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x14ac:dyDescent="0.25">
      <c r="A33" s="741" t="s">
        <v>834</v>
      </c>
      <c r="B33" s="735">
        <v>141679000</v>
      </c>
      <c r="C33" s="735">
        <v>141941140</v>
      </c>
      <c r="D33" s="735">
        <v>141941140</v>
      </c>
      <c r="E33" s="727">
        <f t="shared" si="5"/>
        <v>1.8502389203763436E-3</v>
      </c>
      <c r="F33" s="727">
        <f t="shared" si="6"/>
        <v>1.8502389203763436E-3</v>
      </c>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x14ac:dyDescent="0.25">
      <c r="A34" s="741" t="s">
        <v>835</v>
      </c>
      <c r="B34" s="735">
        <v>70375000</v>
      </c>
      <c r="C34" s="735">
        <v>70505211</v>
      </c>
      <c r="D34" s="735">
        <v>70505211</v>
      </c>
      <c r="E34" s="727">
        <f t="shared" si="5"/>
        <v>1.8502451154529308E-3</v>
      </c>
      <c r="F34" s="727">
        <f t="shared" si="6"/>
        <v>1.8502451154529308E-3</v>
      </c>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x14ac:dyDescent="0.25">
      <c r="A35" s="56"/>
      <c r="B35" s="742"/>
      <c r="C35" s="743"/>
      <c r="D35" s="743"/>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s="744" customFormat="1" x14ac:dyDescent="0.25">
      <c r="A36" s="863" t="s">
        <v>836</v>
      </c>
      <c r="B36" s="863"/>
      <c r="C36" s="863"/>
      <c r="D36" s="863"/>
      <c r="E36" s="863"/>
      <c r="F36" s="863"/>
    </row>
    <row r="37" spans="1:1024" x14ac:dyDescent="0.25">
      <c r="A37" s="745" t="s">
        <v>837</v>
      </c>
      <c r="B37" s="735">
        <v>321</v>
      </c>
      <c r="C37" s="746">
        <v>288.89999999999998</v>
      </c>
      <c r="D37" s="746">
        <v>288.89999999999998</v>
      </c>
      <c r="E37" s="727">
        <f t="shared" ref="E37:E56" si="7">-(B37-C37)/B37</f>
        <v>-0.10000000000000007</v>
      </c>
      <c r="F37" s="727">
        <f t="shared" ref="F37:F56" si="8">-(B37-D37)/B37</f>
        <v>-0.10000000000000007</v>
      </c>
    </row>
    <row r="38" spans="1:1024" x14ac:dyDescent="0.25">
      <c r="A38" s="374" t="s">
        <v>838</v>
      </c>
      <c r="B38" s="737">
        <v>160</v>
      </c>
      <c r="C38" s="747">
        <v>144</v>
      </c>
      <c r="D38" s="747">
        <v>144</v>
      </c>
      <c r="E38" s="727">
        <f t="shared" si="7"/>
        <v>-0.1</v>
      </c>
      <c r="F38" s="727">
        <f t="shared" si="8"/>
        <v>-0.1</v>
      </c>
    </row>
    <row r="39" spans="1:1024" x14ac:dyDescent="0.25">
      <c r="A39" s="374" t="s">
        <v>839</v>
      </c>
      <c r="B39" s="737">
        <v>25</v>
      </c>
      <c r="C39" s="747">
        <v>22.5</v>
      </c>
      <c r="D39" s="747">
        <v>22.5</v>
      </c>
      <c r="E39" s="727">
        <f t="shared" si="7"/>
        <v>-0.1</v>
      </c>
      <c r="F39" s="727">
        <f t="shared" si="8"/>
        <v>-0.1</v>
      </c>
    </row>
    <row r="40" spans="1:1024" x14ac:dyDescent="0.25">
      <c r="A40" s="374" t="s">
        <v>840</v>
      </c>
      <c r="B40" s="737">
        <v>100</v>
      </c>
      <c r="C40" s="747">
        <v>95</v>
      </c>
      <c r="D40" s="747">
        <v>95</v>
      </c>
      <c r="E40" s="727">
        <f t="shared" si="7"/>
        <v>-0.05</v>
      </c>
      <c r="F40" s="727">
        <f t="shared" si="8"/>
        <v>-0.05</v>
      </c>
    </row>
    <row r="41" spans="1:1024" x14ac:dyDescent="0.25">
      <c r="A41" s="374" t="s">
        <v>841</v>
      </c>
      <c r="B41" s="737">
        <v>100</v>
      </c>
      <c r="C41" s="747">
        <v>95</v>
      </c>
      <c r="D41" s="747">
        <v>95</v>
      </c>
      <c r="E41" s="727">
        <f t="shared" si="7"/>
        <v>-0.05</v>
      </c>
      <c r="F41" s="727">
        <f t="shared" si="8"/>
        <v>-0.05</v>
      </c>
    </row>
    <row r="42" spans="1:1024" x14ac:dyDescent="0.25">
      <c r="A42" s="374" t="s">
        <v>842</v>
      </c>
      <c r="B42" s="737">
        <v>60</v>
      </c>
      <c r="C42" s="747">
        <v>57</v>
      </c>
      <c r="D42" s="747">
        <v>57</v>
      </c>
      <c r="E42" s="727">
        <f t="shared" si="7"/>
        <v>-0.05</v>
      </c>
      <c r="F42" s="727">
        <f t="shared" si="8"/>
        <v>-0.05</v>
      </c>
    </row>
    <row r="43" spans="1:1024" x14ac:dyDescent="0.25">
      <c r="A43" s="374" t="s">
        <v>843</v>
      </c>
      <c r="B43" s="748">
        <v>65</v>
      </c>
      <c r="C43" s="749">
        <v>61.75</v>
      </c>
      <c r="D43" s="749">
        <v>61.75</v>
      </c>
      <c r="E43" s="727">
        <f t="shared" si="7"/>
        <v>-0.05</v>
      </c>
      <c r="F43" s="727">
        <f t="shared" si="8"/>
        <v>-0.05</v>
      </c>
    </row>
    <row r="44" spans="1:1024" x14ac:dyDescent="0.25">
      <c r="A44" s="374" t="s">
        <v>844</v>
      </c>
      <c r="B44" s="737">
        <v>65</v>
      </c>
      <c r="C44" s="747">
        <v>61.75</v>
      </c>
      <c r="D44" s="747">
        <v>61.75</v>
      </c>
      <c r="E44" s="727">
        <f t="shared" si="7"/>
        <v>-0.05</v>
      </c>
      <c r="F44" s="727">
        <f t="shared" si="8"/>
        <v>-0.05</v>
      </c>
    </row>
    <row r="45" spans="1:1024" x14ac:dyDescent="0.25">
      <c r="A45" s="374" t="s">
        <v>845</v>
      </c>
      <c r="B45" s="737">
        <v>5</v>
      </c>
      <c r="C45" s="747">
        <v>4.75</v>
      </c>
      <c r="D45" s="747">
        <v>4.75</v>
      </c>
      <c r="E45" s="727">
        <f t="shared" si="7"/>
        <v>-0.05</v>
      </c>
      <c r="F45" s="727">
        <f t="shared" si="8"/>
        <v>-0.05</v>
      </c>
    </row>
    <row r="46" spans="1:1024" x14ac:dyDescent="0.25">
      <c r="A46" s="374" t="s">
        <v>846</v>
      </c>
      <c r="B46" s="737">
        <v>190</v>
      </c>
      <c r="C46" s="747">
        <v>180.5</v>
      </c>
      <c r="D46" s="747">
        <v>180.5</v>
      </c>
      <c r="E46" s="727">
        <f t="shared" si="7"/>
        <v>-0.05</v>
      </c>
      <c r="F46" s="727">
        <f t="shared" si="8"/>
        <v>-0.05</v>
      </c>
    </row>
    <row r="47" spans="1:1024" x14ac:dyDescent="0.25">
      <c r="A47" s="374" t="s">
        <v>847</v>
      </c>
      <c r="B47" s="737">
        <v>442</v>
      </c>
      <c r="C47" s="747">
        <v>397.8</v>
      </c>
      <c r="D47" s="747">
        <v>397.8</v>
      </c>
      <c r="E47" s="727">
        <f t="shared" si="7"/>
        <v>-9.9999999999999978E-2</v>
      </c>
      <c r="F47" s="727">
        <f t="shared" si="8"/>
        <v>-9.9999999999999978E-2</v>
      </c>
    </row>
    <row r="48" spans="1:1024" x14ac:dyDescent="0.25">
      <c r="A48" s="374" t="s">
        <v>848</v>
      </c>
      <c r="B48" s="737">
        <v>93</v>
      </c>
      <c r="C48" s="747">
        <v>83.7</v>
      </c>
      <c r="D48" s="747">
        <v>83.7</v>
      </c>
      <c r="E48" s="727">
        <f t="shared" si="7"/>
        <v>-9.9999999999999964E-2</v>
      </c>
      <c r="F48" s="727">
        <f t="shared" si="8"/>
        <v>-9.9999999999999964E-2</v>
      </c>
    </row>
    <row r="49" spans="1:6" x14ac:dyDescent="0.25">
      <c r="A49" s="374" t="s">
        <v>849</v>
      </c>
      <c r="B49" s="737">
        <v>403</v>
      </c>
      <c r="C49" s="750">
        <v>362.7</v>
      </c>
      <c r="D49" s="750">
        <v>362.7</v>
      </c>
      <c r="E49" s="727">
        <f t="shared" si="7"/>
        <v>-0.10000000000000003</v>
      </c>
      <c r="F49" s="727">
        <f t="shared" si="8"/>
        <v>-0.10000000000000003</v>
      </c>
    </row>
    <row r="50" spans="1:6" x14ac:dyDescent="0.25">
      <c r="A50" s="374" t="s">
        <v>850</v>
      </c>
      <c r="B50" s="737">
        <v>25</v>
      </c>
      <c r="C50" s="750">
        <v>22.5</v>
      </c>
      <c r="D50" s="750">
        <v>22.5</v>
      </c>
      <c r="E50" s="727">
        <f t="shared" si="7"/>
        <v>-0.1</v>
      </c>
      <c r="F50" s="727">
        <f t="shared" si="8"/>
        <v>-0.1</v>
      </c>
    </row>
    <row r="51" spans="1:6" x14ac:dyDescent="0.25">
      <c r="A51" s="374" t="s">
        <v>851</v>
      </c>
      <c r="B51" s="737">
        <v>3.15</v>
      </c>
      <c r="C51" s="750">
        <v>2.835</v>
      </c>
      <c r="D51" s="750">
        <v>2.835</v>
      </c>
      <c r="E51" s="727">
        <f t="shared" si="7"/>
        <v>-9.9999999999999992E-2</v>
      </c>
      <c r="F51" s="727">
        <f t="shared" si="8"/>
        <v>-9.9999999999999992E-2</v>
      </c>
    </row>
    <row r="52" spans="1:6" x14ac:dyDescent="0.25">
      <c r="A52" s="374" t="s">
        <v>852</v>
      </c>
      <c r="B52" s="737">
        <v>0.52</v>
      </c>
      <c r="C52" s="750">
        <v>0.46800000000000003</v>
      </c>
      <c r="D52" s="750">
        <v>0.46800000000000003</v>
      </c>
      <c r="E52" s="727">
        <f t="shared" si="7"/>
        <v>-9.9999999999999978E-2</v>
      </c>
      <c r="F52" s="727">
        <f t="shared" si="8"/>
        <v>-9.9999999999999978E-2</v>
      </c>
    </row>
    <row r="53" spans="1:6" x14ac:dyDescent="0.25">
      <c r="A53" s="374" t="s">
        <v>853</v>
      </c>
      <c r="B53" s="737">
        <v>108</v>
      </c>
      <c r="C53" s="747">
        <v>97.2</v>
      </c>
      <c r="D53" s="747">
        <v>97.2</v>
      </c>
      <c r="E53" s="727">
        <f t="shared" si="7"/>
        <v>-9.9999999999999978E-2</v>
      </c>
      <c r="F53" s="727">
        <f t="shared" si="8"/>
        <v>-9.9999999999999978E-2</v>
      </c>
    </row>
    <row r="54" spans="1:6" x14ac:dyDescent="0.25">
      <c r="A54" s="374" t="s">
        <v>854</v>
      </c>
      <c r="B54" s="737">
        <v>41.21</v>
      </c>
      <c r="C54" s="747">
        <v>37.088999999999999</v>
      </c>
      <c r="D54" s="747">
        <v>37.088999999999999</v>
      </c>
      <c r="E54" s="727">
        <f t="shared" si="7"/>
        <v>-0.10000000000000005</v>
      </c>
      <c r="F54" s="727">
        <f t="shared" si="8"/>
        <v>-0.10000000000000005</v>
      </c>
    </row>
    <row r="55" spans="1:6" x14ac:dyDescent="0.25">
      <c r="A55" s="374" t="s">
        <v>855</v>
      </c>
      <c r="B55" s="737">
        <v>0.12</v>
      </c>
      <c r="C55" s="747">
        <v>0.108</v>
      </c>
      <c r="D55" s="747">
        <v>0.108</v>
      </c>
      <c r="E55" s="727">
        <f t="shared" si="7"/>
        <v>-9.9999999999999978E-2</v>
      </c>
      <c r="F55" s="727">
        <f t="shared" si="8"/>
        <v>-9.9999999999999978E-2</v>
      </c>
    </row>
    <row r="56" spans="1:6" x14ac:dyDescent="0.25">
      <c r="A56" s="374" t="s">
        <v>856</v>
      </c>
      <c r="B56" s="737">
        <v>0.08</v>
      </c>
      <c r="C56" s="747">
        <v>7.1999999999999995E-2</v>
      </c>
      <c r="D56" s="747">
        <v>7.1999999999999995E-2</v>
      </c>
      <c r="E56" s="727">
        <f t="shared" si="7"/>
        <v>-0.10000000000000009</v>
      </c>
      <c r="F56" s="727">
        <f t="shared" si="8"/>
        <v>-0.10000000000000009</v>
      </c>
    </row>
    <row r="57" spans="1:6" x14ac:dyDescent="0.25">
      <c r="A57" s="374" t="s">
        <v>857</v>
      </c>
      <c r="B57" s="739">
        <v>0</v>
      </c>
      <c r="C57" s="751">
        <v>0.1</v>
      </c>
      <c r="D57" s="751">
        <v>0.1</v>
      </c>
      <c r="E57" s="727">
        <v>-0.1</v>
      </c>
      <c r="F57" s="727">
        <v>-0.1</v>
      </c>
    </row>
    <row r="62" spans="1:6" x14ac:dyDescent="0.25">
      <c r="A62" s="884" t="s">
        <v>959</v>
      </c>
    </row>
    <row r="63" spans="1:6" ht="15.75" x14ac:dyDescent="0.25">
      <c r="A63" s="883" t="s">
        <v>960</v>
      </c>
    </row>
    <row r="64" spans="1:6" ht="15.75" x14ac:dyDescent="0.25">
      <c r="A64" s="885" t="s">
        <v>961</v>
      </c>
    </row>
    <row r="65" spans="1:1" ht="15.75" x14ac:dyDescent="0.25">
      <c r="A65" s="885" t="s">
        <v>962</v>
      </c>
    </row>
    <row r="66" spans="1:1" ht="15.75" x14ac:dyDescent="0.25">
      <c r="A66" s="883" t="s">
        <v>953</v>
      </c>
    </row>
    <row r="67" spans="1:1" ht="15.75" x14ac:dyDescent="0.25">
      <c r="A67" s="883" t="s">
        <v>954</v>
      </c>
    </row>
    <row r="68" spans="1:1" ht="15.75" x14ac:dyDescent="0.25">
      <c r="A68" s="885" t="s">
        <v>963</v>
      </c>
    </row>
    <row r="69" spans="1:1" ht="15.75" x14ac:dyDescent="0.25">
      <c r="A69" s="885" t="s">
        <v>964</v>
      </c>
    </row>
    <row r="70" spans="1:1" ht="15.75" x14ac:dyDescent="0.25">
      <c r="A70" s="885" t="s">
        <v>965</v>
      </c>
    </row>
    <row r="71" spans="1:1" ht="15.75" x14ac:dyDescent="0.25">
      <c r="A71" s="885" t="s">
        <v>966</v>
      </c>
    </row>
    <row r="72" spans="1:1" ht="15.75" x14ac:dyDescent="0.25">
      <c r="A72" s="885" t="s">
        <v>967</v>
      </c>
    </row>
    <row r="73" spans="1:1" ht="15.75" x14ac:dyDescent="0.25">
      <c r="A73" s="883" t="s">
        <v>955</v>
      </c>
    </row>
    <row r="74" spans="1:1" ht="15.75" x14ac:dyDescent="0.25">
      <c r="A74" s="883" t="s">
        <v>956</v>
      </c>
    </row>
    <row r="75" spans="1:1" ht="15.75" x14ac:dyDescent="0.25">
      <c r="A75" s="885" t="s">
        <v>968</v>
      </c>
    </row>
    <row r="76" spans="1:1" ht="15.75" x14ac:dyDescent="0.25">
      <c r="A76" s="883" t="s">
        <v>957</v>
      </c>
    </row>
    <row r="77" spans="1:1" ht="15.75" x14ac:dyDescent="0.25">
      <c r="A77" s="883" t="s">
        <v>958</v>
      </c>
    </row>
    <row r="78" spans="1:1" ht="15.75" x14ac:dyDescent="0.25">
      <c r="A78" s="885" t="s">
        <v>969</v>
      </c>
    </row>
  </sheetData>
  <mergeCells count="4">
    <mergeCell ref="A6:F6"/>
    <mergeCell ref="A14:F14"/>
    <mergeCell ref="A22:F22"/>
    <mergeCell ref="A36:F36"/>
  </mergeCell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Intro</vt:lpstr>
      <vt:lpstr>Cadrage macro</vt:lpstr>
      <vt:lpstr>Industrie</vt:lpstr>
      <vt:lpstr>Transport</vt:lpstr>
      <vt:lpstr>Détail Transport</vt:lpstr>
      <vt:lpstr>Résidentiel</vt:lpstr>
      <vt:lpstr>Détail résidentiel</vt:lpstr>
      <vt:lpstr>Tertiaire</vt:lpstr>
      <vt:lpstr>Agriculture</vt:lpstr>
      <vt:lpstr>CEE</vt:lpstr>
      <vt:lpstr>Mix énergétique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VERGEZ Antonin</dc:creator>
  <cp:lastModifiedBy>DOUDNIKOFF Marjorie</cp:lastModifiedBy>
  <cp:revision>0</cp:revision>
  <dcterms:created xsi:type="dcterms:W3CDTF">2016-03-16T09:46:02Z</dcterms:created>
  <dcterms:modified xsi:type="dcterms:W3CDTF">2017-07-21T13:05:03Z</dcterms:modified>
</cp:coreProperties>
</file>